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EstaPastaDeTrabalho" defaultThemeVersion="124226"/>
  <bookViews>
    <workbookView xWindow="-120" yWindow="0" windowWidth="20730" windowHeight="10920"/>
  </bookViews>
  <sheets>
    <sheet name="BM01" sheetId="11" r:id="rId1"/>
    <sheet name="MEM_CAL BM01" sheetId="14" r:id="rId2"/>
    <sheet name="PLAN ORÇAM VENCEDORA" sheetId="13" r:id="rId3"/>
    <sheet name="memorial" sheetId="15" r:id="rId4"/>
  </sheets>
  <externalReferences>
    <externalReference r:id="rId5"/>
    <externalReference r:id="rId6"/>
  </externalReferences>
  <definedNames>
    <definedName name="_xlnm.Print_Area" localSheetId="2">'PLAN ORÇAM VENCEDORA'!$A$1:$O$239</definedName>
    <definedName name="JR_PAGE_ANCHOR_0_1" localSheetId="2">'PLAN ORÇAM VENCEDORA'!#REF!</definedName>
    <definedName name="JR_PAGE_ANCHOR_0_1">[1]orcamento!#REF!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175" i="15" l="1"/>
  <c r="L173" i="15"/>
  <c r="L118" i="15"/>
  <c r="L111" i="15"/>
  <c r="K45" i="15"/>
  <c r="L45" i="15" s="1"/>
  <c r="I53" i="11" l="1"/>
  <c r="K8" i="13"/>
  <c r="E167" i="15" l="1"/>
  <c r="E168" i="15"/>
  <c r="E176" i="15"/>
  <c r="E177" i="15"/>
  <c r="E178" i="15"/>
  <c r="K168" i="15"/>
  <c r="L168" i="15" s="1"/>
  <c r="K167" i="15"/>
  <c r="L167" i="15" s="1"/>
  <c r="L165" i="15" l="1"/>
  <c r="G45" i="11" s="1"/>
  <c r="K176" i="15" l="1"/>
  <c r="K177" i="15"/>
  <c r="L177" i="15" s="1"/>
  <c r="K178" i="15"/>
  <c r="L178" i="15" s="1"/>
  <c r="E175" i="15"/>
  <c r="L175" i="15" s="1"/>
  <c r="L176" i="15"/>
  <c r="E116" i="15"/>
  <c r="K116" i="15" s="1"/>
  <c r="L116" i="15" s="1"/>
  <c r="E113" i="15"/>
  <c r="K113" i="15" s="1"/>
  <c r="L113" i="15" s="1"/>
  <c r="E114" i="15"/>
  <c r="K114" i="15" s="1"/>
  <c r="L114" i="15" s="1"/>
  <c r="O104" i="15"/>
  <c r="O106" i="15" s="1"/>
  <c r="P106" i="15" s="1"/>
  <c r="K146" i="15"/>
  <c r="L146" i="15" s="1"/>
  <c r="K145" i="15"/>
  <c r="L145" i="15" s="1"/>
  <c r="K144" i="15"/>
  <c r="L144" i="15" s="1"/>
  <c r="K143" i="15"/>
  <c r="L143" i="15" s="1"/>
  <c r="K142" i="15"/>
  <c r="L142" i="15" s="1"/>
  <c r="K141" i="15"/>
  <c r="L141" i="15" s="1"/>
  <c r="K128" i="15"/>
  <c r="L128" i="15" s="1"/>
  <c r="K129" i="15"/>
  <c r="L129" i="15" s="1"/>
  <c r="K130" i="15"/>
  <c r="L130" i="15" s="1"/>
  <c r="K131" i="15"/>
  <c r="L131" i="15" s="1"/>
  <c r="K127" i="15"/>
  <c r="L127" i="15" s="1"/>
  <c r="K126" i="15"/>
  <c r="L126" i="15" s="1"/>
  <c r="K92" i="15"/>
  <c r="K94" i="15"/>
  <c r="L94" i="15" s="1"/>
  <c r="K95" i="15"/>
  <c r="L95" i="15" s="1"/>
  <c r="K96" i="15"/>
  <c r="L96" i="15" s="1"/>
  <c r="K97" i="15"/>
  <c r="L97" i="15" s="1"/>
  <c r="K98" i="15"/>
  <c r="L98" i="15" s="1"/>
  <c r="K99" i="15"/>
  <c r="L99" i="15" s="1"/>
  <c r="K77" i="15"/>
  <c r="L77" i="15" s="1"/>
  <c r="K76" i="15"/>
  <c r="L76" i="15" s="1"/>
  <c r="K73" i="15"/>
  <c r="L73" i="15" s="1"/>
  <c r="K75" i="15"/>
  <c r="L75" i="15" s="1"/>
  <c r="K72" i="15"/>
  <c r="L72" i="15" s="1"/>
  <c r="K71" i="15"/>
  <c r="L71" i="15" s="1"/>
  <c r="K70" i="15"/>
  <c r="L70" i="15" s="1"/>
  <c r="K69" i="15"/>
  <c r="L69" i="15" s="1"/>
  <c r="K107" i="15"/>
  <c r="L107" i="15" l="1"/>
  <c r="K108" i="15"/>
  <c r="L108" i="15" s="1"/>
  <c r="L106" i="15" l="1"/>
  <c r="K151" i="15" l="1"/>
  <c r="L151" i="15" s="1"/>
  <c r="K150" i="15"/>
  <c r="L150" i="15" s="1"/>
  <c r="L148" i="15" s="1"/>
  <c r="G40" i="11" s="1"/>
  <c r="J40" i="11" s="1"/>
  <c r="K140" i="15"/>
  <c r="L140" i="15" s="1"/>
  <c r="K139" i="15"/>
  <c r="L139" i="15" s="1"/>
  <c r="K138" i="15"/>
  <c r="L138" i="15" s="1"/>
  <c r="K137" i="15"/>
  <c r="L137" i="15" s="1"/>
  <c r="K136" i="15"/>
  <c r="L136" i="15" s="1"/>
  <c r="K135" i="15"/>
  <c r="L135" i="15" s="1"/>
  <c r="K193" i="15"/>
  <c r="L193" i="15" s="1"/>
  <c r="K192" i="15"/>
  <c r="L192" i="15" s="1"/>
  <c r="K191" i="15"/>
  <c r="L191" i="15" s="1"/>
  <c r="K190" i="15"/>
  <c r="L190" i="15" s="1"/>
  <c r="K186" i="15"/>
  <c r="L186" i="15" s="1"/>
  <c r="K185" i="15"/>
  <c r="L185" i="15" s="1"/>
  <c r="K184" i="15"/>
  <c r="L184" i="15" s="1"/>
  <c r="K183" i="15"/>
  <c r="L183" i="15" s="1"/>
  <c r="K125" i="15"/>
  <c r="L125" i="15" s="1"/>
  <c r="K124" i="15"/>
  <c r="L124" i="15" s="1"/>
  <c r="K121" i="15"/>
  <c r="L121" i="15" s="1"/>
  <c r="K122" i="15"/>
  <c r="L122" i="15" s="1"/>
  <c r="K123" i="15"/>
  <c r="L123" i="15" s="1"/>
  <c r="K120" i="15"/>
  <c r="L120" i="15" s="1"/>
  <c r="K104" i="15"/>
  <c r="L104" i="15" s="1"/>
  <c r="K103" i="15"/>
  <c r="L103" i="15" s="1"/>
  <c r="K91" i="15"/>
  <c r="L91" i="15" s="1"/>
  <c r="L92" i="15"/>
  <c r="K93" i="15"/>
  <c r="L93" i="15" s="1"/>
  <c r="K90" i="15"/>
  <c r="L90" i="15" s="1"/>
  <c r="K86" i="15"/>
  <c r="L86" i="15" s="1"/>
  <c r="K85" i="15"/>
  <c r="L85" i="15" s="1"/>
  <c r="K84" i="15"/>
  <c r="L84" i="15" s="1"/>
  <c r="K83" i="15"/>
  <c r="L83" i="15" s="1"/>
  <c r="K82" i="15"/>
  <c r="L82" i="15" s="1"/>
  <c r="K81" i="15"/>
  <c r="L81" i="15" s="1"/>
  <c r="K63" i="15"/>
  <c r="L63" i="15" s="1"/>
  <c r="K64" i="15"/>
  <c r="L64" i="15" s="1"/>
  <c r="K65" i="15"/>
  <c r="L65" i="15" s="1"/>
  <c r="K66" i="15"/>
  <c r="L66" i="15" s="1"/>
  <c r="K67" i="15"/>
  <c r="L67" i="15" s="1"/>
  <c r="K62" i="15"/>
  <c r="L62" i="15" s="1"/>
  <c r="K57" i="15"/>
  <c r="L57" i="15" s="1"/>
  <c r="K56" i="15"/>
  <c r="K48" i="15"/>
  <c r="I240" i="11"/>
  <c r="J240" i="11"/>
  <c r="K240" i="11"/>
  <c r="I241" i="11"/>
  <c r="J241" i="11"/>
  <c r="K241" i="11"/>
  <c r="I242" i="11"/>
  <c r="J242" i="11"/>
  <c r="K242" i="11"/>
  <c r="I243" i="11"/>
  <c r="J243" i="11"/>
  <c r="K243" i="11"/>
  <c r="I244" i="11"/>
  <c r="J244" i="11"/>
  <c r="K244" i="11"/>
  <c r="I245" i="11"/>
  <c r="J245" i="11"/>
  <c r="K245" i="11"/>
  <c r="K239" i="11"/>
  <c r="J239" i="11"/>
  <c r="I239" i="11"/>
  <c r="K238" i="11"/>
  <c r="J238" i="11"/>
  <c r="I238" i="11"/>
  <c r="I223" i="11"/>
  <c r="J223" i="11"/>
  <c r="K223" i="11"/>
  <c r="I224" i="11"/>
  <c r="J224" i="11"/>
  <c r="K224" i="11"/>
  <c r="I225" i="11"/>
  <c r="J225" i="11"/>
  <c r="K225" i="11"/>
  <c r="I226" i="11"/>
  <c r="J226" i="11"/>
  <c r="K226" i="11"/>
  <c r="I227" i="11"/>
  <c r="J227" i="11"/>
  <c r="K227" i="11"/>
  <c r="I228" i="11"/>
  <c r="J228" i="11"/>
  <c r="K228" i="11"/>
  <c r="I229" i="11"/>
  <c r="J229" i="11"/>
  <c r="K229" i="11"/>
  <c r="I230" i="11"/>
  <c r="J230" i="11"/>
  <c r="K230" i="11"/>
  <c r="I231" i="11"/>
  <c r="J231" i="11"/>
  <c r="K231" i="11"/>
  <c r="I232" i="11"/>
  <c r="J232" i="11"/>
  <c r="K232" i="11"/>
  <c r="I233" i="11"/>
  <c r="J233" i="11"/>
  <c r="K233" i="11"/>
  <c r="I234" i="11"/>
  <c r="J234" i="11"/>
  <c r="K234" i="11"/>
  <c r="I235" i="11"/>
  <c r="J235" i="11"/>
  <c r="K235" i="11"/>
  <c r="I236" i="11"/>
  <c r="J236" i="11"/>
  <c r="K236" i="11"/>
  <c r="K222" i="11"/>
  <c r="J222" i="11"/>
  <c r="I222" i="11"/>
  <c r="K220" i="11"/>
  <c r="J220" i="11"/>
  <c r="I220" i="11"/>
  <c r="I212" i="11"/>
  <c r="J212" i="11"/>
  <c r="K212" i="11"/>
  <c r="I213" i="11"/>
  <c r="J213" i="11"/>
  <c r="K213" i="11"/>
  <c r="I214" i="11"/>
  <c r="J214" i="11"/>
  <c r="K214" i="11"/>
  <c r="I215" i="11"/>
  <c r="J215" i="11"/>
  <c r="K215" i="11"/>
  <c r="I216" i="11"/>
  <c r="J216" i="11"/>
  <c r="K216" i="11"/>
  <c r="I217" i="11"/>
  <c r="J217" i="11"/>
  <c r="K217" i="11"/>
  <c r="I218" i="11"/>
  <c r="J218" i="11"/>
  <c r="K218" i="11"/>
  <c r="K211" i="11"/>
  <c r="J211" i="11"/>
  <c r="I211" i="11"/>
  <c r="K210" i="11"/>
  <c r="J210" i="11"/>
  <c r="I210" i="11"/>
  <c r="I180" i="11"/>
  <c r="J180" i="11"/>
  <c r="K180" i="11"/>
  <c r="I181" i="11"/>
  <c r="J181" i="11"/>
  <c r="K181" i="11"/>
  <c r="I182" i="11"/>
  <c r="J182" i="11"/>
  <c r="K182" i="11"/>
  <c r="I183" i="11"/>
  <c r="J183" i="11"/>
  <c r="K183" i="11"/>
  <c r="I184" i="11"/>
  <c r="J184" i="11"/>
  <c r="K184" i="11"/>
  <c r="I185" i="11"/>
  <c r="J185" i="11"/>
  <c r="K185" i="11"/>
  <c r="I186" i="11"/>
  <c r="J186" i="11"/>
  <c r="K186" i="11"/>
  <c r="I187" i="11"/>
  <c r="J187" i="11"/>
  <c r="K187" i="11"/>
  <c r="I188" i="11"/>
  <c r="J188" i="11"/>
  <c r="K188" i="11"/>
  <c r="I189" i="11"/>
  <c r="J189" i="11"/>
  <c r="K189" i="11"/>
  <c r="I190" i="11"/>
  <c r="J190" i="11"/>
  <c r="K190" i="11"/>
  <c r="I191" i="11"/>
  <c r="J191" i="11"/>
  <c r="K191" i="11"/>
  <c r="I192" i="11"/>
  <c r="J192" i="11"/>
  <c r="K192" i="11"/>
  <c r="I193" i="11"/>
  <c r="J193" i="11"/>
  <c r="K193" i="11"/>
  <c r="I194" i="11"/>
  <c r="J194" i="11"/>
  <c r="K194" i="11"/>
  <c r="I195" i="11"/>
  <c r="J195" i="11"/>
  <c r="K195" i="11"/>
  <c r="I196" i="11"/>
  <c r="J196" i="11"/>
  <c r="K196" i="11"/>
  <c r="I197" i="11"/>
  <c r="J197" i="11"/>
  <c r="K197" i="11"/>
  <c r="I198" i="11"/>
  <c r="J198" i="11"/>
  <c r="K198" i="11"/>
  <c r="I199" i="11"/>
  <c r="J199" i="11"/>
  <c r="K199" i="11"/>
  <c r="I200" i="11"/>
  <c r="J200" i="11"/>
  <c r="K200" i="11"/>
  <c r="I201" i="11"/>
  <c r="J201" i="11"/>
  <c r="K201" i="11"/>
  <c r="I202" i="11"/>
  <c r="J202" i="11"/>
  <c r="K202" i="11"/>
  <c r="I203" i="11"/>
  <c r="J203" i="11"/>
  <c r="K203" i="11"/>
  <c r="I204" i="11"/>
  <c r="J204" i="11"/>
  <c r="K204" i="11"/>
  <c r="I205" i="11"/>
  <c r="J205" i="11"/>
  <c r="K205" i="11"/>
  <c r="I206" i="11"/>
  <c r="J206" i="11"/>
  <c r="K206" i="11"/>
  <c r="I207" i="11"/>
  <c r="J207" i="11"/>
  <c r="K207" i="11"/>
  <c r="I208" i="11"/>
  <c r="J208" i="11"/>
  <c r="K208" i="11"/>
  <c r="K179" i="11"/>
  <c r="J179" i="11"/>
  <c r="I179" i="11"/>
  <c r="I146" i="11"/>
  <c r="J146" i="11"/>
  <c r="K146" i="11"/>
  <c r="I147" i="11"/>
  <c r="J147" i="11"/>
  <c r="K147" i="11"/>
  <c r="I148" i="11"/>
  <c r="J148" i="11"/>
  <c r="K148" i="11"/>
  <c r="I149" i="11"/>
  <c r="J149" i="11"/>
  <c r="K149" i="11"/>
  <c r="I150" i="11"/>
  <c r="J150" i="11"/>
  <c r="K150" i="11"/>
  <c r="I151" i="11"/>
  <c r="J151" i="11"/>
  <c r="K151" i="11"/>
  <c r="I152" i="11"/>
  <c r="J152" i="11"/>
  <c r="K152" i="11"/>
  <c r="I153" i="11"/>
  <c r="J153" i="11"/>
  <c r="K153" i="11"/>
  <c r="I154" i="11"/>
  <c r="J154" i="11"/>
  <c r="K154" i="11"/>
  <c r="I155" i="11"/>
  <c r="J155" i="11"/>
  <c r="K155" i="11"/>
  <c r="I156" i="11"/>
  <c r="J156" i="11"/>
  <c r="K156" i="11"/>
  <c r="I157" i="11"/>
  <c r="J157" i="11"/>
  <c r="K157" i="11"/>
  <c r="I158" i="11"/>
  <c r="J158" i="11"/>
  <c r="K158" i="11"/>
  <c r="I159" i="11"/>
  <c r="J159" i="11"/>
  <c r="K159" i="11"/>
  <c r="I160" i="11"/>
  <c r="J160" i="11"/>
  <c r="K160" i="11"/>
  <c r="I161" i="11"/>
  <c r="J161" i="11"/>
  <c r="K161" i="11"/>
  <c r="I162" i="11"/>
  <c r="J162" i="11"/>
  <c r="K162" i="11"/>
  <c r="I163" i="11"/>
  <c r="J163" i="11"/>
  <c r="K163" i="11"/>
  <c r="I164" i="11"/>
  <c r="J164" i="11"/>
  <c r="K164" i="11"/>
  <c r="I165" i="11"/>
  <c r="J165" i="11"/>
  <c r="K165" i="11"/>
  <c r="I166" i="11"/>
  <c r="J166" i="11"/>
  <c r="K166" i="11"/>
  <c r="I167" i="11"/>
  <c r="J167" i="11"/>
  <c r="K167" i="11"/>
  <c r="I168" i="11"/>
  <c r="J168" i="11"/>
  <c r="K168" i="11"/>
  <c r="I169" i="11"/>
  <c r="J169" i="11"/>
  <c r="K169" i="11"/>
  <c r="I170" i="11"/>
  <c r="J170" i="11"/>
  <c r="K170" i="11"/>
  <c r="I171" i="11"/>
  <c r="J171" i="11"/>
  <c r="K171" i="11"/>
  <c r="I172" i="11"/>
  <c r="J172" i="11"/>
  <c r="K172" i="11"/>
  <c r="I173" i="11"/>
  <c r="J173" i="11"/>
  <c r="K173" i="11"/>
  <c r="I174" i="11"/>
  <c r="J174" i="11"/>
  <c r="K174" i="11"/>
  <c r="I175" i="11"/>
  <c r="J175" i="11"/>
  <c r="K175" i="11"/>
  <c r="I176" i="11"/>
  <c r="J176" i="11"/>
  <c r="K176" i="11"/>
  <c r="I177" i="11"/>
  <c r="J177" i="11"/>
  <c r="K177" i="11"/>
  <c r="K145" i="11"/>
  <c r="J145" i="11"/>
  <c r="I145" i="11"/>
  <c r="I139" i="11"/>
  <c r="J139" i="11"/>
  <c r="K139" i="11"/>
  <c r="I140" i="11"/>
  <c r="J140" i="11"/>
  <c r="K140" i="11"/>
  <c r="I141" i="11"/>
  <c r="J141" i="11"/>
  <c r="K141" i="11"/>
  <c r="I142" i="11"/>
  <c r="J142" i="11"/>
  <c r="K142" i="11"/>
  <c r="I143" i="11"/>
  <c r="J143" i="11"/>
  <c r="K143" i="11"/>
  <c r="K138" i="11"/>
  <c r="J138" i="11"/>
  <c r="I138" i="11"/>
  <c r="I136" i="11"/>
  <c r="J136" i="11"/>
  <c r="K136" i="11"/>
  <c r="K135" i="11"/>
  <c r="J135" i="11"/>
  <c r="I135" i="11"/>
  <c r="K134" i="11"/>
  <c r="J134" i="11"/>
  <c r="I134" i="11"/>
  <c r="K133" i="11"/>
  <c r="J133" i="11"/>
  <c r="I133" i="11"/>
  <c r="K132" i="11"/>
  <c r="J132" i="11"/>
  <c r="I132" i="11"/>
  <c r="K131" i="11"/>
  <c r="J131" i="11"/>
  <c r="I131" i="11"/>
  <c r="K130" i="11"/>
  <c r="J130" i="11"/>
  <c r="I130" i="11"/>
  <c r="K129" i="11"/>
  <c r="J129" i="11"/>
  <c r="I129" i="11"/>
  <c r="K128" i="11"/>
  <c r="J128" i="11"/>
  <c r="I128" i="11"/>
  <c r="I120" i="11"/>
  <c r="J120" i="11"/>
  <c r="K120" i="11"/>
  <c r="I121" i="11"/>
  <c r="J121" i="11"/>
  <c r="K121" i="11"/>
  <c r="I122" i="11"/>
  <c r="J122" i="11"/>
  <c r="K122" i="11"/>
  <c r="I123" i="11"/>
  <c r="J123" i="11"/>
  <c r="K123" i="11"/>
  <c r="I124" i="11"/>
  <c r="J124" i="11"/>
  <c r="K124" i="11"/>
  <c r="I125" i="11"/>
  <c r="J125" i="11"/>
  <c r="K125" i="11"/>
  <c r="I126" i="11"/>
  <c r="J126" i="11"/>
  <c r="K126" i="11"/>
  <c r="K119" i="11"/>
  <c r="J119" i="11"/>
  <c r="I119" i="11"/>
  <c r="I107" i="11"/>
  <c r="J107" i="11"/>
  <c r="K107" i="11"/>
  <c r="I108" i="11"/>
  <c r="J108" i="11"/>
  <c r="K108" i="11"/>
  <c r="I109" i="11"/>
  <c r="J109" i="11"/>
  <c r="K109" i="11"/>
  <c r="I110" i="11"/>
  <c r="J110" i="11"/>
  <c r="K110" i="11"/>
  <c r="I111" i="11"/>
  <c r="J111" i="11"/>
  <c r="K111" i="11"/>
  <c r="I112" i="11"/>
  <c r="J112" i="11"/>
  <c r="K112" i="11"/>
  <c r="I113" i="11"/>
  <c r="J113" i="11"/>
  <c r="K113" i="11"/>
  <c r="I114" i="11"/>
  <c r="J114" i="11"/>
  <c r="K114" i="11"/>
  <c r="I115" i="11"/>
  <c r="J115" i="11"/>
  <c r="K115" i="11"/>
  <c r="I116" i="11"/>
  <c r="J116" i="11"/>
  <c r="K116" i="11"/>
  <c r="K106" i="11"/>
  <c r="J106" i="11"/>
  <c r="I106" i="11"/>
  <c r="I99" i="11"/>
  <c r="J99" i="11"/>
  <c r="K99" i="11"/>
  <c r="I100" i="11"/>
  <c r="J100" i="11"/>
  <c r="K100" i="11"/>
  <c r="I101" i="11"/>
  <c r="J101" i="11"/>
  <c r="K101" i="11"/>
  <c r="I102" i="11"/>
  <c r="J102" i="11"/>
  <c r="K102" i="11"/>
  <c r="I103" i="11"/>
  <c r="J103" i="11"/>
  <c r="K103" i="11"/>
  <c r="I104" i="11"/>
  <c r="J104" i="11"/>
  <c r="K104" i="11"/>
  <c r="K98" i="11"/>
  <c r="J98" i="11"/>
  <c r="I98" i="11"/>
  <c r="I89" i="11"/>
  <c r="J89" i="11"/>
  <c r="K89" i="11"/>
  <c r="I90" i="11"/>
  <c r="J90" i="11"/>
  <c r="K90" i="11"/>
  <c r="I91" i="11"/>
  <c r="J91" i="11"/>
  <c r="K91" i="11"/>
  <c r="I92" i="11"/>
  <c r="J92" i="11"/>
  <c r="K92" i="11"/>
  <c r="I93" i="11"/>
  <c r="J93" i="11"/>
  <c r="K93" i="11"/>
  <c r="I94" i="11"/>
  <c r="J94" i="11"/>
  <c r="K94" i="11"/>
  <c r="I95" i="11"/>
  <c r="J95" i="11"/>
  <c r="K95" i="11"/>
  <c r="I96" i="11"/>
  <c r="J96" i="11"/>
  <c r="K96" i="11"/>
  <c r="K88" i="11"/>
  <c r="J88" i="11"/>
  <c r="I88" i="11"/>
  <c r="I77" i="11"/>
  <c r="J77" i="11"/>
  <c r="K77" i="11"/>
  <c r="I78" i="11"/>
  <c r="J78" i="11"/>
  <c r="K78" i="11"/>
  <c r="I79" i="11"/>
  <c r="J79" i="11"/>
  <c r="K79" i="11"/>
  <c r="I80" i="11"/>
  <c r="J80" i="11"/>
  <c r="K80" i="11"/>
  <c r="I81" i="11"/>
  <c r="J81" i="11"/>
  <c r="K81" i="11"/>
  <c r="I82" i="11"/>
  <c r="J82" i="11"/>
  <c r="K82" i="11"/>
  <c r="I83" i="11"/>
  <c r="J83" i="11"/>
  <c r="K83" i="11"/>
  <c r="I84" i="11"/>
  <c r="J84" i="11"/>
  <c r="K84" i="11"/>
  <c r="I85" i="11"/>
  <c r="J85" i="11"/>
  <c r="K85" i="11"/>
  <c r="I86" i="11"/>
  <c r="J86" i="11"/>
  <c r="K86" i="11"/>
  <c r="K76" i="11"/>
  <c r="J76" i="11"/>
  <c r="I76" i="11"/>
  <c r="I65" i="11"/>
  <c r="J65" i="11"/>
  <c r="K65" i="11"/>
  <c r="I66" i="11"/>
  <c r="J66" i="11"/>
  <c r="K66" i="11"/>
  <c r="I67" i="11"/>
  <c r="J67" i="11"/>
  <c r="K67" i="11"/>
  <c r="I68" i="11"/>
  <c r="J68" i="11"/>
  <c r="K68" i="11"/>
  <c r="I69" i="11"/>
  <c r="J69" i="11"/>
  <c r="K69" i="11"/>
  <c r="I70" i="11"/>
  <c r="J70" i="11"/>
  <c r="K70" i="11"/>
  <c r="I71" i="11"/>
  <c r="J71" i="11"/>
  <c r="K71" i="11"/>
  <c r="I72" i="11"/>
  <c r="J72" i="11"/>
  <c r="K72" i="11"/>
  <c r="I73" i="11"/>
  <c r="J73" i="11"/>
  <c r="K73" i="11"/>
  <c r="K64" i="11"/>
  <c r="J64" i="11"/>
  <c r="I64" i="11"/>
  <c r="K63" i="11"/>
  <c r="J63" i="11"/>
  <c r="I63" i="11"/>
  <c r="I61" i="11"/>
  <c r="J61" i="11"/>
  <c r="K61" i="11"/>
  <c r="K60" i="11"/>
  <c r="J60" i="11"/>
  <c r="I60" i="11"/>
  <c r="I54" i="11"/>
  <c r="I247" i="11" s="1"/>
  <c r="J54" i="11"/>
  <c r="K54" i="11"/>
  <c r="I55" i="11"/>
  <c r="J55" i="11"/>
  <c r="K55" i="11"/>
  <c r="I56" i="11"/>
  <c r="J56" i="11"/>
  <c r="K56" i="11"/>
  <c r="I57" i="11"/>
  <c r="J57" i="11"/>
  <c r="K57" i="11"/>
  <c r="I58" i="11"/>
  <c r="J58" i="11"/>
  <c r="K58" i="11"/>
  <c r="K53" i="11"/>
  <c r="J53" i="11"/>
  <c r="K51" i="11"/>
  <c r="J51" i="11"/>
  <c r="I51" i="11"/>
  <c r="I44" i="11"/>
  <c r="J44" i="11"/>
  <c r="K44" i="11"/>
  <c r="I45" i="11"/>
  <c r="J45" i="11"/>
  <c r="I46" i="11"/>
  <c r="J46" i="11"/>
  <c r="K46" i="11"/>
  <c r="I47" i="11"/>
  <c r="I48" i="11"/>
  <c r="I49" i="11"/>
  <c r="J43" i="11"/>
  <c r="I43" i="11"/>
  <c r="I32" i="11"/>
  <c r="I33" i="11"/>
  <c r="I34" i="11"/>
  <c r="I35" i="11"/>
  <c r="I36" i="11"/>
  <c r="I37" i="11"/>
  <c r="I38" i="11"/>
  <c r="I39" i="11"/>
  <c r="I40" i="11"/>
  <c r="I31" i="11"/>
  <c r="J26" i="11"/>
  <c r="J29" i="11"/>
  <c r="K19" i="11"/>
  <c r="J19" i="11"/>
  <c r="I20" i="11"/>
  <c r="I21" i="11"/>
  <c r="I22" i="11"/>
  <c r="I23" i="11"/>
  <c r="I24" i="11"/>
  <c r="I25" i="11"/>
  <c r="I26" i="11"/>
  <c r="I27" i="11"/>
  <c r="I28" i="11"/>
  <c r="I29" i="11"/>
  <c r="I19" i="11"/>
  <c r="L60" i="15" l="1"/>
  <c r="G32" i="11" s="1"/>
  <c r="J32" i="11" s="1"/>
  <c r="L133" i="15"/>
  <c r="L79" i="15"/>
  <c r="L88" i="15"/>
  <c r="G34" i="11" s="1"/>
  <c r="J34" i="11" s="1"/>
  <c r="G38" i="11"/>
  <c r="J38" i="11" s="1"/>
  <c r="L181" i="15"/>
  <c r="G48" i="11" s="1"/>
  <c r="J48" i="11" s="1"/>
  <c r="L101" i="15"/>
  <c r="G35" i="11" s="1"/>
  <c r="J35" i="11" s="1"/>
  <c r="K32" i="15" l="1"/>
  <c r="L32" i="15" s="1"/>
  <c r="K33" i="15"/>
  <c r="L33" i="15" s="1"/>
  <c r="K34" i="15"/>
  <c r="L34" i="15" s="1"/>
  <c r="K31" i="15"/>
  <c r="L31" i="15" s="1"/>
  <c r="K27" i="15"/>
  <c r="L27" i="15" s="1"/>
  <c r="G28" i="15"/>
  <c r="K28" i="15" s="1"/>
  <c r="L28" i="15" s="1"/>
  <c r="K26" i="15"/>
  <c r="L26" i="15" s="1"/>
  <c r="K25" i="15"/>
  <c r="L25" i="15" s="1"/>
  <c r="K19" i="15"/>
  <c r="L19" i="15" s="1"/>
  <c r="L18" i="15" s="1"/>
  <c r="G21" i="11" s="1"/>
  <c r="J21" i="11" s="1"/>
  <c r="K16" i="15"/>
  <c r="L16" i="15" s="1"/>
  <c r="L15" i="15" s="1"/>
  <c r="G20" i="11" s="1"/>
  <c r="J20" i="11" s="1"/>
  <c r="B188" i="15"/>
  <c r="A188" i="15"/>
  <c r="B181" i="15"/>
  <c r="A181" i="15"/>
  <c r="B173" i="15"/>
  <c r="A173" i="15"/>
  <c r="L170" i="15"/>
  <c r="M170" i="15"/>
  <c r="B170" i="15"/>
  <c r="A170" i="15"/>
  <c r="B165" i="15"/>
  <c r="A165" i="15"/>
  <c r="L162" i="15"/>
  <c r="M162" i="15"/>
  <c r="B162" i="15"/>
  <c r="A162" i="15"/>
  <c r="B158" i="15"/>
  <c r="A158" i="15"/>
  <c r="B156" i="15"/>
  <c r="A156" i="15"/>
  <c r="B154" i="15"/>
  <c r="A154" i="15"/>
  <c r="B148" i="15"/>
  <c r="A148" i="15"/>
  <c r="B133" i="15"/>
  <c r="A133" i="15"/>
  <c r="B118" i="15"/>
  <c r="A118" i="15"/>
  <c r="B111" i="15"/>
  <c r="A111" i="15"/>
  <c r="B106" i="15"/>
  <c r="A106" i="15"/>
  <c r="B101" i="15"/>
  <c r="A101" i="15"/>
  <c r="B88" i="15"/>
  <c r="A88" i="15"/>
  <c r="G33" i="11"/>
  <c r="J33" i="11" s="1"/>
  <c r="B79" i="15"/>
  <c r="A79" i="15"/>
  <c r="B60" i="15"/>
  <c r="A60" i="15"/>
  <c r="L56" i="15"/>
  <c r="L55" i="15" s="1"/>
  <c r="G31" i="11" s="1"/>
  <c r="J31" i="11" s="1"/>
  <c r="B55" i="15"/>
  <c r="A55" i="15"/>
  <c r="B53" i="15"/>
  <c r="A53" i="15"/>
  <c r="K51" i="15"/>
  <c r="L51" i="15" s="1"/>
  <c r="L50" i="15" s="1"/>
  <c r="M50" i="15"/>
  <c r="B50" i="15"/>
  <c r="A50" i="15"/>
  <c r="L48" i="15"/>
  <c r="L47" i="15" s="1"/>
  <c r="G28" i="11" s="1"/>
  <c r="J28" i="11" s="1"/>
  <c r="B47" i="15"/>
  <c r="A47" i="15"/>
  <c r="L44" i="15"/>
  <c r="G27" i="11" s="1"/>
  <c r="J27" i="11" s="1"/>
  <c r="M44" i="15"/>
  <c r="B44" i="15"/>
  <c r="A44" i="15"/>
  <c r="L40" i="15"/>
  <c r="M40" i="15"/>
  <c r="B40" i="15"/>
  <c r="A40" i="15"/>
  <c r="K38" i="15"/>
  <c r="L38" i="15" s="1"/>
  <c r="L37" i="15" s="1"/>
  <c r="G25" i="11" s="1"/>
  <c r="J25" i="11" s="1"/>
  <c r="M37" i="15"/>
  <c r="B37" i="15"/>
  <c r="A37" i="15"/>
  <c r="M30" i="15"/>
  <c r="B30" i="15"/>
  <c r="A30" i="15"/>
  <c r="M24" i="15"/>
  <c r="B24" i="15"/>
  <c r="A24" i="15"/>
  <c r="K22" i="15"/>
  <c r="L22" i="15" s="1"/>
  <c r="L21" i="15" s="1"/>
  <c r="G22" i="11" s="1"/>
  <c r="J22" i="11" s="1"/>
  <c r="M21" i="15"/>
  <c r="B21" i="15"/>
  <c r="A21" i="15"/>
  <c r="M18" i="15"/>
  <c r="B18" i="15"/>
  <c r="A18" i="15"/>
  <c r="M15" i="15"/>
  <c r="B15" i="15"/>
  <c r="A15" i="15"/>
  <c r="K13" i="15"/>
  <c r="L13" i="15" s="1"/>
  <c r="L12" i="15" s="1"/>
  <c r="M12" i="15"/>
  <c r="B12" i="15"/>
  <c r="A12" i="15"/>
  <c r="B10" i="15"/>
  <c r="A10" i="15"/>
  <c r="G47" i="11" l="1"/>
  <c r="J47" i="11" s="1"/>
  <c r="L30" i="15"/>
  <c r="G24" i="11" s="1"/>
  <c r="J24" i="11" s="1"/>
  <c r="G36" i="11"/>
  <c r="J36" i="11" s="1"/>
  <c r="L24" i="15"/>
  <c r="G23" i="11" s="1"/>
  <c r="J23" i="11" s="1"/>
  <c r="L158" i="15"/>
  <c r="L188" i="15"/>
  <c r="G49" i="11" s="1"/>
  <c r="J49" i="11" s="1"/>
  <c r="G39" i="11"/>
  <c r="J39" i="11" s="1"/>
  <c r="G37" i="11"/>
  <c r="J37" i="11" s="1"/>
  <c r="J247" i="11" l="1"/>
  <c r="I47" i="14" l="1"/>
  <c r="I46" i="14"/>
  <c r="I49" i="14" s="1"/>
  <c r="I40" i="14"/>
  <c r="I39" i="14"/>
  <c r="I42" i="14" s="1"/>
  <c r="I33" i="14"/>
  <c r="I32" i="14"/>
  <c r="I35" i="14" s="1"/>
  <c r="AA28" i="14"/>
  <c r="AA27" i="14"/>
  <c r="AA26" i="14"/>
  <c r="AA13" i="14"/>
  <c r="AA12" i="14"/>
  <c r="AA11" i="14"/>
  <c r="AA10" i="14"/>
  <c r="AA9" i="14"/>
  <c r="AA8" i="14"/>
  <c r="AA7" i="14"/>
  <c r="AA6" i="14"/>
  <c r="AA5" i="14"/>
  <c r="I18" i="14"/>
  <c r="I11" i="14"/>
  <c r="D33" i="14"/>
  <c r="D35" i="14" s="1"/>
  <c r="D39" i="14"/>
  <c r="D40" i="14"/>
  <c r="D46" i="14"/>
  <c r="D47" i="14"/>
  <c r="D53" i="14"/>
  <c r="D56" i="14" s="1"/>
  <c r="D54" i="14"/>
  <c r="D60" i="14"/>
  <c r="D61" i="14"/>
  <c r="I5" i="14"/>
  <c r="I4" i="14"/>
  <c r="I12" i="14"/>
  <c r="I14" i="14" s="1"/>
  <c r="I19" i="14"/>
  <c r="I25" i="14"/>
  <c r="I26" i="14"/>
  <c r="CI20" i="14"/>
  <c r="CI21" i="14"/>
  <c r="CI22" i="14"/>
  <c r="CI15" i="14"/>
  <c r="CI16" i="14"/>
  <c r="CI17" i="14"/>
  <c r="CI18" i="14"/>
  <c r="CI19" i="14"/>
  <c r="CI14" i="14"/>
  <c r="CC14" i="14"/>
  <c r="CC15" i="14"/>
  <c r="CC16" i="14"/>
  <c r="CC17" i="14"/>
  <c r="CC18" i="14"/>
  <c r="CC19" i="14"/>
  <c r="CC20" i="14"/>
  <c r="CC21" i="14"/>
  <c r="CC22" i="14"/>
  <c r="BP27" i="14"/>
  <c r="BP28" i="14"/>
  <c r="BP29" i="14"/>
  <c r="BP30" i="14"/>
  <c r="BP31" i="14"/>
  <c r="BP32" i="14"/>
  <c r="BP33" i="14"/>
  <c r="BP34" i="14"/>
  <c r="BP35" i="14"/>
  <c r="BP26" i="14"/>
  <c r="BP22" i="14"/>
  <c r="BP21" i="14"/>
  <c r="BP20" i="14"/>
  <c r="BP19" i="14"/>
  <c r="BP18" i="14"/>
  <c r="BP17" i="14"/>
  <c r="BP16" i="14"/>
  <c r="BP15" i="14"/>
  <c r="BP14" i="14"/>
  <c r="BP13" i="14"/>
  <c r="BP12" i="14"/>
  <c r="BP11" i="14"/>
  <c r="BP10" i="14"/>
  <c r="BP9" i="14"/>
  <c r="BP8" i="14"/>
  <c r="BP7" i="14"/>
  <c r="BP6" i="14"/>
  <c r="BP5" i="14"/>
  <c r="BW28" i="14"/>
  <c r="BW27" i="14"/>
  <c r="BW26" i="14"/>
  <c r="AW69" i="14"/>
  <c r="AW68" i="14"/>
  <c r="AW67" i="14"/>
  <c r="AW66" i="14"/>
  <c r="AW65" i="14"/>
  <c r="AW64" i="14"/>
  <c r="AW63" i="14"/>
  <c r="AW62" i="14"/>
  <c r="AW61" i="14"/>
  <c r="AW60" i="14"/>
  <c r="AW56" i="14"/>
  <c r="AW55" i="14"/>
  <c r="AW54" i="14"/>
  <c r="AW53" i="14"/>
  <c r="AW52" i="14"/>
  <c r="AW51" i="14"/>
  <c r="AW50" i="14"/>
  <c r="AW49" i="14"/>
  <c r="AW48" i="14"/>
  <c r="AW47" i="14"/>
  <c r="AW34" i="14"/>
  <c r="AW33" i="14"/>
  <c r="AW32" i="14"/>
  <c r="AW31" i="14"/>
  <c r="AW30" i="14"/>
  <c r="AW29" i="14"/>
  <c r="AW28" i="14"/>
  <c r="AW27" i="14"/>
  <c r="AW26" i="14"/>
  <c r="AW13" i="14"/>
  <c r="AW12" i="14"/>
  <c r="AW11" i="14"/>
  <c r="AW10" i="14"/>
  <c r="AW9" i="14"/>
  <c r="AW8" i="14"/>
  <c r="AW7" i="14"/>
  <c r="AW6" i="14"/>
  <c r="AW5" i="14"/>
  <c r="U24" i="14"/>
  <c r="U13" i="14"/>
  <c r="U12" i="14"/>
  <c r="U11" i="14"/>
  <c r="U10" i="14"/>
  <c r="U9" i="14"/>
  <c r="U8" i="14"/>
  <c r="U7" i="14"/>
  <c r="U6" i="14"/>
  <c r="U5" i="14"/>
  <c r="O34" i="14"/>
  <c r="O33" i="14"/>
  <c r="O32" i="14"/>
  <c r="O31" i="14"/>
  <c r="O30" i="14"/>
  <c r="O29" i="14"/>
  <c r="O28" i="14"/>
  <c r="O27" i="14"/>
  <c r="O26" i="14"/>
  <c r="O25" i="14"/>
  <c r="O22" i="14"/>
  <c r="O21" i="14"/>
  <c r="O20" i="14"/>
  <c r="O19" i="14"/>
  <c r="O18" i="14"/>
  <c r="O17" i="14"/>
  <c r="O16" i="14"/>
  <c r="O15" i="14"/>
  <c r="O14" i="14"/>
  <c r="O13" i="14"/>
  <c r="O12" i="14"/>
  <c r="O11" i="14"/>
  <c r="O10" i="14"/>
  <c r="O9" i="14"/>
  <c r="O8" i="14"/>
  <c r="O7" i="14"/>
  <c r="O6" i="14"/>
  <c r="O5" i="14"/>
  <c r="AG26" i="14"/>
  <c r="AG27" i="14"/>
  <c r="AG28" i="14"/>
  <c r="AG29" i="14"/>
  <c r="AG30" i="14"/>
  <c r="AG31" i="14"/>
  <c r="AG32" i="14"/>
  <c r="AG33" i="14"/>
  <c r="AG34" i="14"/>
  <c r="AG25" i="14"/>
  <c r="AG6" i="14"/>
  <c r="AG7" i="14"/>
  <c r="AG8" i="14"/>
  <c r="AG9" i="14"/>
  <c r="AG10" i="14"/>
  <c r="AG11" i="14"/>
  <c r="AG12" i="14"/>
  <c r="AG13" i="14"/>
  <c r="AG14" i="14"/>
  <c r="AG15" i="14"/>
  <c r="AG16" i="14"/>
  <c r="AG17" i="14"/>
  <c r="AG18" i="14"/>
  <c r="AG19" i="14"/>
  <c r="AG20" i="14"/>
  <c r="AG21" i="14"/>
  <c r="AG22" i="14"/>
  <c r="AG5" i="14"/>
  <c r="D26" i="14"/>
  <c r="D25" i="14"/>
  <c r="D19" i="14"/>
  <c r="D18" i="14"/>
  <c r="D12" i="14"/>
  <c r="D11" i="14"/>
  <c r="AA3" i="14" l="1"/>
  <c r="AA16" i="14" s="1"/>
  <c r="AA24" i="14"/>
  <c r="BP24" i="14"/>
  <c r="BP3" i="14"/>
  <c r="BP38" i="14" s="1"/>
  <c r="BW39" i="14" s="1"/>
  <c r="I28" i="14"/>
  <c r="D42" i="14"/>
  <c r="D63" i="14"/>
  <c r="I21" i="14"/>
  <c r="I7" i="14"/>
  <c r="D49" i="14"/>
  <c r="BW24" i="14"/>
  <c r="AX3" i="14"/>
  <c r="AX58" i="14"/>
  <c r="AX45" i="14"/>
  <c r="AX24" i="14"/>
  <c r="U3" i="14"/>
  <c r="U15" i="14" s="1"/>
  <c r="O24" i="14"/>
  <c r="O3" i="14"/>
  <c r="D14" i="14"/>
  <c r="D28" i="14"/>
  <c r="AG24" i="14"/>
  <c r="AG3" i="14"/>
  <c r="D21" i="14"/>
  <c r="AX72" i="14" l="1"/>
  <c r="AX73" i="14"/>
  <c r="O37" i="14"/>
  <c r="U18" i="14" s="1"/>
  <c r="AG37" i="14"/>
  <c r="CI13" i="14" l="1"/>
  <c r="CI12" i="14"/>
  <c r="CI11" i="14"/>
  <c r="CI10" i="14"/>
  <c r="CI9" i="14"/>
  <c r="CI8" i="14"/>
  <c r="CI7" i="14"/>
  <c r="CI6" i="14"/>
  <c r="CI5" i="14"/>
  <c r="CC13" i="14"/>
  <c r="CC12" i="14"/>
  <c r="CC11" i="14"/>
  <c r="CC10" i="14"/>
  <c r="CC9" i="14"/>
  <c r="CC8" i="14"/>
  <c r="CC7" i="14"/>
  <c r="CC6" i="14"/>
  <c r="CC5" i="14"/>
  <c r="BW8" i="14"/>
  <c r="BW6" i="14"/>
  <c r="BW7" i="14"/>
  <c r="BW9" i="14"/>
  <c r="BW10" i="14"/>
  <c r="BW11" i="14"/>
  <c r="BW12" i="14"/>
  <c r="BW13" i="14"/>
  <c r="BW5" i="14"/>
  <c r="BC60" i="14"/>
  <c r="BA48" i="14"/>
  <c r="BC48" i="14" s="1"/>
  <c r="BA49" i="14"/>
  <c r="BC49" i="14" s="1"/>
  <c r="BA50" i="14"/>
  <c r="BC50" i="14" s="1"/>
  <c r="BA51" i="14"/>
  <c r="BC51" i="14" s="1"/>
  <c r="BA52" i="14"/>
  <c r="BC52" i="14" s="1"/>
  <c r="BA53" i="14"/>
  <c r="BC53" i="14" s="1"/>
  <c r="BA54" i="14"/>
  <c r="BC54" i="14" s="1"/>
  <c r="BA55" i="14"/>
  <c r="BC55" i="14" s="1"/>
  <c r="BA56" i="14"/>
  <c r="BC56" i="14" s="1"/>
  <c r="BA47" i="14"/>
  <c r="BC47" i="14" s="1"/>
  <c r="BG6" i="14"/>
  <c r="BI6" i="14" s="1"/>
  <c r="BG7" i="14"/>
  <c r="BI7" i="14" s="1"/>
  <c r="BG8" i="14"/>
  <c r="BI8" i="14" s="1"/>
  <c r="BG9" i="14"/>
  <c r="BI9" i="14" s="1"/>
  <c r="BG10" i="14"/>
  <c r="BI10" i="14" s="1"/>
  <c r="BG11" i="14"/>
  <c r="BI11" i="14" s="1"/>
  <c r="BG12" i="14"/>
  <c r="BI12" i="14" s="1"/>
  <c r="BG13" i="14"/>
  <c r="BI13" i="14" s="1"/>
  <c r="BG14" i="14"/>
  <c r="BI14" i="14" s="1"/>
  <c r="BG15" i="14"/>
  <c r="BI15" i="14" s="1"/>
  <c r="BG16" i="14"/>
  <c r="BI16" i="14" s="1"/>
  <c r="BG17" i="14"/>
  <c r="BI17" i="14" s="1"/>
  <c r="BG18" i="14"/>
  <c r="BI18" i="14" s="1"/>
  <c r="BG19" i="14"/>
  <c r="BI19" i="14" s="1"/>
  <c r="BG20" i="14"/>
  <c r="BI20" i="14" s="1"/>
  <c r="BG21" i="14"/>
  <c r="BI21" i="14" s="1"/>
  <c r="BG22" i="14"/>
  <c r="BG5" i="14"/>
  <c r="BI5" i="14" s="1"/>
  <c r="BI69" i="14"/>
  <c r="BI68" i="14"/>
  <c r="BI67" i="14"/>
  <c r="BI66" i="14"/>
  <c r="BI65" i="14"/>
  <c r="BI64" i="14"/>
  <c r="BI63" i="14"/>
  <c r="BI62" i="14"/>
  <c r="BI61" i="14"/>
  <c r="BI60" i="14"/>
  <c r="BI56" i="14"/>
  <c r="BI55" i="14"/>
  <c r="BI54" i="14"/>
  <c r="BI53" i="14"/>
  <c r="BI52" i="14"/>
  <c r="BI51" i="14"/>
  <c r="BI50" i="14"/>
  <c r="BI49" i="14"/>
  <c r="BI48" i="14"/>
  <c r="BI47" i="14"/>
  <c r="BI43" i="14"/>
  <c r="BI42" i="14"/>
  <c r="BI41" i="14"/>
  <c r="BI40" i="14"/>
  <c r="BI39" i="14"/>
  <c r="BI38" i="14"/>
  <c r="BI37" i="14"/>
  <c r="BI36" i="14"/>
  <c r="BI35" i="14"/>
  <c r="BI34" i="14"/>
  <c r="BI33" i="14"/>
  <c r="BI32" i="14"/>
  <c r="BI31" i="14"/>
  <c r="BI30" i="14"/>
  <c r="BI29" i="14"/>
  <c r="BI28" i="14"/>
  <c r="BI27" i="14"/>
  <c r="BI26" i="14"/>
  <c r="BI22" i="14"/>
  <c r="BC69" i="14"/>
  <c r="BC68" i="14"/>
  <c r="BC67" i="14"/>
  <c r="BC66" i="14"/>
  <c r="BC65" i="14"/>
  <c r="BC64" i="14"/>
  <c r="BC63" i="14"/>
  <c r="BC62" i="14"/>
  <c r="BC61" i="14"/>
  <c r="AQ35" i="14"/>
  <c r="AQ34" i="14"/>
  <c r="AQ33" i="14"/>
  <c r="AQ32" i="14"/>
  <c r="AQ31" i="14"/>
  <c r="AQ30" i="14"/>
  <c r="AQ29" i="14"/>
  <c r="AQ28" i="14"/>
  <c r="AQ27" i="14"/>
  <c r="AQ26" i="14"/>
  <c r="BA11" i="14"/>
  <c r="BC11" i="14" s="1"/>
  <c r="BA12" i="14"/>
  <c r="BC12" i="14" s="1"/>
  <c r="BA13" i="14"/>
  <c r="BC13" i="14" s="1"/>
  <c r="BA14" i="14"/>
  <c r="BC14" i="14" s="1"/>
  <c r="BA15" i="14"/>
  <c r="BC15" i="14" s="1"/>
  <c r="BA16" i="14"/>
  <c r="BC16" i="14" s="1"/>
  <c r="BA17" i="14"/>
  <c r="BC17" i="14" s="1"/>
  <c r="BA18" i="14"/>
  <c r="BC18" i="14" s="1"/>
  <c r="BA19" i="14"/>
  <c r="BC19" i="14" s="1"/>
  <c r="BA20" i="14"/>
  <c r="BC20" i="14" s="1"/>
  <c r="BA21" i="14"/>
  <c r="BC21" i="14" s="1"/>
  <c r="BA22" i="14"/>
  <c r="BC22" i="14" s="1"/>
  <c r="BA10" i="14"/>
  <c r="BC10" i="14" s="1"/>
  <c r="BA6" i="14"/>
  <c r="BC6" i="14" s="1"/>
  <c r="BA7" i="14"/>
  <c r="BC7" i="14" s="1"/>
  <c r="BA8" i="14"/>
  <c r="BC8" i="14" s="1"/>
  <c r="BA9" i="14"/>
  <c r="BC9" i="14" s="1"/>
  <c r="BA5" i="14"/>
  <c r="BC5" i="14" s="1"/>
  <c r="BC43" i="14"/>
  <c r="BC42" i="14"/>
  <c r="BC41" i="14"/>
  <c r="BC40" i="14"/>
  <c r="BC39" i="14"/>
  <c r="BC38" i="14"/>
  <c r="BC37" i="14"/>
  <c r="BC36" i="14"/>
  <c r="BC35" i="14"/>
  <c r="BC34" i="14"/>
  <c r="BC33" i="14"/>
  <c r="BC32" i="14"/>
  <c r="BC31" i="14"/>
  <c r="BC30" i="14"/>
  <c r="BC29" i="14"/>
  <c r="BC28" i="14"/>
  <c r="BC27" i="14"/>
  <c r="BC26" i="14"/>
  <c r="AQ6" i="14"/>
  <c r="AQ7" i="14"/>
  <c r="AQ8" i="14"/>
  <c r="AQ9" i="14"/>
  <c r="AQ10" i="14"/>
  <c r="AQ11" i="14"/>
  <c r="AQ12" i="14"/>
  <c r="AQ13" i="14"/>
  <c r="AQ14" i="14"/>
  <c r="AQ15" i="14"/>
  <c r="AQ16" i="14"/>
  <c r="AQ17" i="14"/>
  <c r="AQ18" i="14"/>
  <c r="AQ19" i="14"/>
  <c r="AQ20" i="14"/>
  <c r="AQ21" i="14"/>
  <c r="AQ22" i="14"/>
  <c r="AQ5" i="14"/>
  <c r="CO83" i="14"/>
  <c r="CO82" i="14"/>
  <c r="CO81" i="14"/>
  <c r="CO80" i="14"/>
  <c r="CO79" i="14"/>
  <c r="CO78" i="14"/>
  <c r="CO77" i="14"/>
  <c r="CO76" i="14"/>
  <c r="CO75" i="14"/>
  <c r="CO74" i="14"/>
  <c r="CO73" i="14"/>
  <c r="CO72" i="14"/>
  <c r="CO71" i="14"/>
  <c r="CO70" i="14"/>
  <c r="CO69" i="14"/>
  <c r="CO68" i="14"/>
  <c r="CO67" i="14"/>
  <c r="CO66" i="14"/>
  <c r="CO65" i="14"/>
  <c r="CO64" i="14"/>
  <c r="CO63" i="14"/>
  <c r="CO62" i="14"/>
  <c r="CO61" i="14"/>
  <c r="DN60" i="14"/>
  <c r="DB60" i="14"/>
  <c r="CO60" i="14"/>
  <c r="DN59" i="14"/>
  <c r="DB59" i="14"/>
  <c r="CO59" i="14"/>
  <c r="DN58" i="14"/>
  <c r="DB58" i="14"/>
  <c r="CO58" i="14"/>
  <c r="DN57" i="14"/>
  <c r="DB57" i="14"/>
  <c r="CO57" i="14"/>
  <c r="DN56" i="14"/>
  <c r="DB56" i="14"/>
  <c r="CO56" i="14"/>
  <c r="DN55" i="14"/>
  <c r="DB55" i="14"/>
  <c r="CO55" i="14"/>
  <c r="DN54" i="14"/>
  <c r="DB54" i="14"/>
  <c r="CO54" i="14"/>
  <c r="DN53" i="14"/>
  <c r="DB53" i="14"/>
  <c r="CO53" i="14"/>
  <c r="DN52" i="14"/>
  <c r="DB52" i="14"/>
  <c r="CO52" i="14"/>
  <c r="DN51" i="14"/>
  <c r="DB51" i="14"/>
  <c r="CO51" i="14"/>
  <c r="DN50" i="14"/>
  <c r="DB50" i="14"/>
  <c r="CO50" i="14"/>
  <c r="DN49" i="14"/>
  <c r="DB49" i="14"/>
  <c r="CO49" i="14"/>
  <c r="DN48" i="14"/>
  <c r="DB48" i="14"/>
  <c r="CO48" i="14"/>
  <c r="DN47" i="14"/>
  <c r="DB47" i="14"/>
  <c r="CO47" i="14"/>
  <c r="DN46" i="14"/>
  <c r="DB46" i="14"/>
  <c r="CO46" i="14"/>
  <c r="DN45" i="14"/>
  <c r="DB45" i="14"/>
  <c r="CO45" i="14"/>
  <c r="DN44" i="14"/>
  <c r="DB44" i="14"/>
  <c r="CO44" i="14"/>
  <c r="DN43" i="14"/>
  <c r="DB43" i="14"/>
  <c r="CO43" i="14"/>
  <c r="DN42" i="14"/>
  <c r="DB42" i="14"/>
  <c r="CO42" i="14"/>
  <c r="DN41" i="14"/>
  <c r="DB41" i="14"/>
  <c r="CO41" i="14"/>
  <c r="DN40" i="14"/>
  <c r="DB40" i="14"/>
  <c r="CO40" i="14"/>
  <c r="DN39" i="14"/>
  <c r="DB39" i="14"/>
  <c r="CO39" i="14"/>
  <c r="DN38" i="14"/>
  <c r="DB38" i="14"/>
  <c r="CO38" i="14"/>
  <c r="DN37" i="14"/>
  <c r="DB37" i="14"/>
  <c r="CO37" i="14"/>
  <c r="DN36" i="14"/>
  <c r="DB36" i="14"/>
  <c r="CU36" i="14"/>
  <c r="CO36" i="14"/>
  <c r="DN35" i="14"/>
  <c r="DB35" i="14"/>
  <c r="CU35" i="14"/>
  <c r="CO35" i="14"/>
  <c r="DN34" i="14"/>
  <c r="DB34" i="14"/>
  <c r="CU34" i="14"/>
  <c r="CO34" i="14"/>
  <c r="DN33" i="14"/>
  <c r="DB33" i="14"/>
  <c r="CU33" i="14"/>
  <c r="CO33" i="14"/>
  <c r="DN32" i="14"/>
  <c r="DB32" i="14"/>
  <c r="CU32" i="14"/>
  <c r="CO32" i="14"/>
  <c r="DN31" i="14"/>
  <c r="DB31" i="14"/>
  <c r="CU31" i="14"/>
  <c r="CO31" i="14"/>
  <c r="DN30" i="14"/>
  <c r="DB30" i="14"/>
  <c r="CU30" i="14"/>
  <c r="CO30" i="14"/>
  <c r="DN29" i="14"/>
  <c r="DB29" i="14"/>
  <c r="CU29" i="14"/>
  <c r="CO29" i="14"/>
  <c r="DN28" i="14"/>
  <c r="DB28" i="14"/>
  <c r="CU28" i="14"/>
  <c r="CO28" i="14"/>
  <c r="DN27" i="14"/>
  <c r="DB27" i="14"/>
  <c r="CU27" i="14"/>
  <c r="CO27" i="14"/>
  <c r="DN26" i="14"/>
  <c r="DB26" i="14"/>
  <c r="CU26" i="14"/>
  <c r="CO26" i="14"/>
  <c r="AL26" i="14"/>
  <c r="DN25" i="14"/>
  <c r="DB25" i="14"/>
  <c r="CU25" i="14"/>
  <c r="CO25" i="14"/>
  <c r="AL25" i="14"/>
  <c r="DN24" i="14"/>
  <c r="DH24" i="14"/>
  <c r="DB24" i="14"/>
  <c r="CU24" i="14"/>
  <c r="CO24" i="14"/>
  <c r="AL24" i="14"/>
  <c r="DN23" i="14"/>
  <c r="DH23" i="14"/>
  <c r="DB23" i="14"/>
  <c r="CU23" i="14"/>
  <c r="CO23" i="14"/>
  <c r="AL23" i="14"/>
  <c r="DN22" i="14"/>
  <c r="DH22" i="14"/>
  <c r="DB22" i="14"/>
  <c r="CU22" i="14"/>
  <c r="CO22" i="14"/>
  <c r="AL22" i="14"/>
  <c r="DN21" i="14"/>
  <c r="DH21" i="14"/>
  <c r="DB21" i="14"/>
  <c r="CU21" i="14"/>
  <c r="CO21" i="14"/>
  <c r="AL21" i="14"/>
  <c r="DN20" i="14"/>
  <c r="DH20" i="14"/>
  <c r="DB20" i="14"/>
  <c r="CU20" i="14"/>
  <c r="CO20" i="14"/>
  <c r="AL20" i="14"/>
  <c r="DN19" i="14"/>
  <c r="DH19" i="14"/>
  <c r="DB19" i="14"/>
  <c r="CU19" i="14"/>
  <c r="CO19" i="14"/>
  <c r="AL19" i="14"/>
  <c r="DN18" i="14"/>
  <c r="DH18" i="14"/>
  <c r="DB18" i="14"/>
  <c r="CU18" i="14"/>
  <c r="CO18" i="14"/>
  <c r="AL18" i="14"/>
  <c r="DN17" i="14"/>
  <c r="DH17" i="14"/>
  <c r="DB17" i="14"/>
  <c r="CU17" i="14"/>
  <c r="CO17" i="14"/>
  <c r="AL17" i="14"/>
  <c r="DN16" i="14"/>
  <c r="DH16" i="14"/>
  <c r="DB16" i="14"/>
  <c r="CU16" i="14"/>
  <c r="CO16" i="14"/>
  <c r="AL16" i="14"/>
  <c r="DN15" i="14"/>
  <c r="DH15" i="14"/>
  <c r="DB15" i="14"/>
  <c r="CU15" i="14"/>
  <c r="CO15" i="14"/>
  <c r="AL15" i="14"/>
  <c r="DN14" i="14"/>
  <c r="DH14" i="14"/>
  <c r="DB14" i="14"/>
  <c r="CU14" i="14"/>
  <c r="CO14" i="14"/>
  <c r="AL14" i="14"/>
  <c r="DN13" i="14"/>
  <c r="DH13" i="14"/>
  <c r="DB13" i="14"/>
  <c r="CU13" i="14"/>
  <c r="CO13" i="14"/>
  <c r="AL13" i="14"/>
  <c r="DN12" i="14"/>
  <c r="DH12" i="14"/>
  <c r="DB12" i="14"/>
  <c r="CU12" i="14"/>
  <c r="CO12" i="14"/>
  <c r="AL12" i="14"/>
  <c r="DN11" i="14"/>
  <c r="DH11" i="14"/>
  <c r="DB11" i="14"/>
  <c r="CU11" i="14"/>
  <c r="CO11" i="14"/>
  <c r="AL11" i="14"/>
  <c r="DN10" i="14"/>
  <c r="DH10" i="14"/>
  <c r="DB10" i="14"/>
  <c r="CU10" i="14"/>
  <c r="CO10" i="14"/>
  <c r="AL10" i="14"/>
  <c r="DN9" i="14"/>
  <c r="DH9" i="14"/>
  <c r="DB9" i="14"/>
  <c r="CU9" i="14"/>
  <c r="CO9" i="14"/>
  <c r="AL9" i="14"/>
  <c r="DN8" i="14"/>
  <c r="DH8" i="14"/>
  <c r="DB8" i="14"/>
  <c r="CU8" i="14"/>
  <c r="CO8" i="14"/>
  <c r="AL8" i="14"/>
  <c r="DN7" i="14"/>
  <c r="DH7" i="14"/>
  <c r="DB7" i="14"/>
  <c r="CU7" i="14"/>
  <c r="CO7" i="14"/>
  <c r="AL7" i="14"/>
  <c r="DN6" i="14"/>
  <c r="DH6" i="14"/>
  <c r="DB6" i="14"/>
  <c r="CU6" i="14"/>
  <c r="CO6" i="14"/>
  <c r="AL6" i="14"/>
  <c r="DN5" i="14"/>
  <c r="DH5" i="14"/>
  <c r="DB5" i="14"/>
  <c r="CU5" i="14"/>
  <c r="CO5" i="14"/>
  <c r="AL5" i="14"/>
  <c r="D5" i="14"/>
  <c r="DN4" i="14"/>
  <c r="DH4" i="14"/>
  <c r="DB4" i="14"/>
  <c r="CU4" i="14"/>
  <c r="CO4" i="14"/>
  <c r="AL4" i="14"/>
  <c r="D4" i="14"/>
  <c r="K227" i="13"/>
  <c r="BW3" i="14" l="1"/>
  <c r="CI3" i="14"/>
  <c r="CI25" i="14" s="1"/>
  <c r="CC3" i="14"/>
  <c r="CC25" i="14" s="1"/>
  <c r="BJ45" i="14"/>
  <c r="AR3" i="14"/>
  <c r="D7" i="14"/>
  <c r="BD45" i="14"/>
  <c r="BD58" i="14"/>
  <c r="BJ58" i="14"/>
  <c r="BJ24" i="14"/>
  <c r="BJ3" i="14"/>
  <c r="AR24" i="14"/>
  <c r="BD24" i="14"/>
  <c r="BD3" i="14"/>
  <c r="AL28" i="14"/>
  <c r="DH25" i="14"/>
  <c r="CO84" i="14"/>
  <c r="DN61" i="14"/>
  <c r="CU37" i="14"/>
  <c r="DB61" i="14"/>
  <c r="DN62" i="14" s="1"/>
  <c r="BD72" i="14" l="1"/>
  <c r="BD73" i="14"/>
  <c r="BJ73" i="14"/>
  <c r="AR37" i="14"/>
  <c r="AX74" i="14" s="1"/>
  <c r="AX75" i="14" s="1"/>
  <c r="BJ72" i="14"/>
  <c r="DN63" i="14"/>
  <c r="H239" i="11"/>
  <c r="H240" i="11"/>
  <c r="H241" i="11"/>
  <c r="H242" i="11"/>
  <c r="H243" i="11"/>
  <c r="H244" i="11"/>
  <c r="H245" i="11"/>
  <c r="H238" i="11"/>
  <c r="H223" i="11"/>
  <c r="H224" i="11"/>
  <c r="H225" i="11"/>
  <c r="H226" i="11"/>
  <c r="H227" i="11"/>
  <c r="H228" i="11"/>
  <c r="H229" i="11"/>
  <c r="H230" i="11"/>
  <c r="H231" i="11"/>
  <c r="H232" i="11"/>
  <c r="H233" i="11"/>
  <c r="H234" i="11"/>
  <c r="H235" i="11"/>
  <c r="H236" i="11"/>
  <c r="H222" i="11"/>
  <c r="H220" i="11"/>
  <c r="H211" i="11"/>
  <c r="H212" i="11"/>
  <c r="H213" i="11"/>
  <c r="H214" i="11"/>
  <c r="H215" i="11"/>
  <c r="H216" i="11"/>
  <c r="H217" i="11"/>
  <c r="H218" i="11"/>
  <c r="H210" i="11"/>
  <c r="H180" i="11"/>
  <c r="H181" i="11"/>
  <c r="H182" i="11"/>
  <c r="H183" i="11"/>
  <c r="H184" i="11"/>
  <c r="H185" i="11"/>
  <c r="H186" i="11"/>
  <c r="H187" i="11"/>
  <c r="H188" i="11"/>
  <c r="H189" i="11"/>
  <c r="H190" i="11"/>
  <c r="H191" i="11"/>
  <c r="H192" i="11"/>
  <c r="H193" i="11"/>
  <c r="H194" i="11"/>
  <c r="H195" i="11"/>
  <c r="H196" i="11"/>
  <c r="H197" i="11"/>
  <c r="H198" i="11"/>
  <c r="H199" i="11"/>
  <c r="H200" i="11"/>
  <c r="H201" i="11"/>
  <c r="H202" i="11"/>
  <c r="H203" i="11"/>
  <c r="H204" i="11"/>
  <c r="H205" i="11"/>
  <c r="H206" i="11"/>
  <c r="H207" i="11"/>
  <c r="H208" i="11"/>
  <c r="H179" i="11"/>
  <c r="H146" i="11"/>
  <c r="H147" i="11"/>
  <c r="H148" i="11"/>
  <c r="H149" i="11"/>
  <c r="H150" i="11"/>
  <c r="H151" i="11"/>
  <c r="H152" i="11"/>
  <c r="H153" i="11"/>
  <c r="H154" i="11"/>
  <c r="H155" i="11"/>
  <c r="H156" i="11"/>
  <c r="H157" i="11"/>
  <c r="H158" i="11"/>
  <c r="H159" i="11"/>
  <c r="H160" i="11"/>
  <c r="H161" i="11"/>
  <c r="H162" i="11"/>
  <c r="H163" i="11"/>
  <c r="H164" i="11"/>
  <c r="H165" i="11"/>
  <c r="H166" i="11"/>
  <c r="H167" i="11"/>
  <c r="H168" i="11"/>
  <c r="H169" i="11"/>
  <c r="H170" i="11"/>
  <c r="H171" i="11"/>
  <c r="H172" i="11"/>
  <c r="H173" i="11"/>
  <c r="H174" i="11"/>
  <c r="H175" i="11"/>
  <c r="H176" i="11"/>
  <c r="H177" i="11"/>
  <c r="H145" i="11"/>
  <c r="H139" i="11"/>
  <c r="H140" i="11"/>
  <c r="H141" i="11"/>
  <c r="H142" i="11"/>
  <c r="H143" i="11"/>
  <c r="H138" i="11"/>
  <c r="H129" i="11"/>
  <c r="H130" i="11"/>
  <c r="H131" i="11"/>
  <c r="H132" i="11"/>
  <c r="H133" i="11"/>
  <c r="H134" i="11"/>
  <c r="H135" i="11"/>
  <c r="H136" i="11"/>
  <c r="H128" i="11"/>
  <c r="H120" i="11"/>
  <c r="H121" i="11"/>
  <c r="H122" i="11"/>
  <c r="H123" i="11"/>
  <c r="H124" i="11"/>
  <c r="H125" i="11"/>
  <c r="H126" i="11"/>
  <c r="H119" i="11"/>
  <c r="H108" i="11"/>
  <c r="H109" i="11"/>
  <c r="H110" i="11"/>
  <c r="H111" i="11"/>
  <c r="H112" i="11"/>
  <c r="H113" i="11"/>
  <c r="H114" i="11"/>
  <c r="H115" i="11"/>
  <c r="H116" i="11"/>
  <c r="H107" i="11"/>
  <c r="H106" i="11"/>
  <c r="D239" i="11"/>
  <c r="D240" i="11"/>
  <c r="D241" i="11"/>
  <c r="D242" i="11"/>
  <c r="D243" i="11"/>
  <c r="D244" i="11"/>
  <c r="D245" i="11"/>
  <c r="D238" i="11"/>
  <c r="D223" i="11"/>
  <c r="D224" i="11"/>
  <c r="D225" i="11"/>
  <c r="D226" i="11"/>
  <c r="D227" i="11"/>
  <c r="D228" i="11"/>
  <c r="D229" i="11"/>
  <c r="D230" i="11"/>
  <c r="D231" i="11"/>
  <c r="D232" i="11"/>
  <c r="D233" i="11"/>
  <c r="D234" i="11"/>
  <c r="D235" i="11"/>
  <c r="D236" i="11"/>
  <c r="D222" i="11"/>
  <c r="D220" i="11"/>
  <c r="D211" i="11"/>
  <c r="D212" i="11"/>
  <c r="D213" i="11"/>
  <c r="D214" i="11"/>
  <c r="D215" i="11"/>
  <c r="D216" i="11"/>
  <c r="D217" i="11"/>
  <c r="D218" i="11"/>
  <c r="D210" i="11"/>
  <c r="D180" i="11"/>
  <c r="D181" i="11"/>
  <c r="D182" i="11"/>
  <c r="D183" i="11"/>
  <c r="D184" i="11"/>
  <c r="D185" i="11"/>
  <c r="D186" i="11"/>
  <c r="D187" i="11"/>
  <c r="D188" i="11"/>
  <c r="D189" i="11"/>
  <c r="D190" i="11"/>
  <c r="D191" i="11"/>
  <c r="D192" i="11"/>
  <c r="D193" i="11"/>
  <c r="D194" i="11"/>
  <c r="D195" i="11"/>
  <c r="D196" i="11"/>
  <c r="D197" i="11"/>
  <c r="D198" i="11"/>
  <c r="D199" i="11"/>
  <c r="D200" i="11"/>
  <c r="D201" i="11"/>
  <c r="D202" i="11"/>
  <c r="D203" i="11"/>
  <c r="D204" i="11"/>
  <c r="D205" i="11"/>
  <c r="D206" i="11"/>
  <c r="D207" i="11"/>
  <c r="D208" i="11"/>
  <c r="D179" i="11"/>
  <c r="D146" i="11"/>
  <c r="D147" i="11"/>
  <c r="D148" i="11"/>
  <c r="D149" i="11"/>
  <c r="D150" i="11"/>
  <c r="D151" i="11"/>
  <c r="D152" i="11"/>
  <c r="D153" i="11"/>
  <c r="D154" i="11"/>
  <c r="D155" i="11"/>
  <c r="D156" i="11"/>
  <c r="D157" i="11"/>
  <c r="D158" i="11"/>
  <c r="D159" i="11"/>
  <c r="D160" i="11"/>
  <c r="D161" i="11"/>
  <c r="D162" i="11"/>
  <c r="D163" i="11"/>
  <c r="D164" i="11"/>
  <c r="D165" i="11"/>
  <c r="D166" i="11"/>
  <c r="D167" i="11"/>
  <c r="D168" i="11"/>
  <c r="D169" i="11"/>
  <c r="D170" i="11"/>
  <c r="D171" i="11"/>
  <c r="D172" i="11"/>
  <c r="D173" i="11"/>
  <c r="D174" i="11"/>
  <c r="D175" i="11"/>
  <c r="D176" i="11"/>
  <c r="D177" i="11"/>
  <c r="D145" i="11"/>
  <c r="D139" i="11"/>
  <c r="D140" i="11"/>
  <c r="D141" i="11"/>
  <c r="D142" i="11"/>
  <c r="D143" i="11"/>
  <c r="D138" i="11"/>
  <c r="D129" i="11"/>
  <c r="D130" i="11"/>
  <c r="D131" i="11"/>
  <c r="D132" i="11"/>
  <c r="D133" i="11"/>
  <c r="D134" i="11"/>
  <c r="D135" i="11"/>
  <c r="D136" i="11"/>
  <c r="D128" i="11"/>
  <c r="D120" i="11"/>
  <c r="D121" i="11"/>
  <c r="D122" i="11"/>
  <c r="D123" i="11"/>
  <c r="D124" i="11"/>
  <c r="D125" i="11"/>
  <c r="D126" i="11"/>
  <c r="D119" i="11"/>
  <c r="D107" i="11"/>
  <c r="D108" i="11"/>
  <c r="D109" i="11"/>
  <c r="D110" i="11"/>
  <c r="D111" i="11"/>
  <c r="D112" i="11"/>
  <c r="D113" i="11"/>
  <c r="D114" i="11"/>
  <c r="D115" i="11"/>
  <c r="D116" i="11"/>
  <c r="D106" i="11"/>
  <c r="H99" i="11"/>
  <c r="H100" i="11"/>
  <c r="H101" i="11"/>
  <c r="H102" i="11"/>
  <c r="H103" i="11"/>
  <c r="H104" i="11"/>
  <c r="H98" i="11"/>
  <c r="D99" i="11"/>
  <c r="D100" i="11"/>
  <c r="D101" i="11"/>
  <c r="D102" i="11"/>
  <c r="D103" i="11"/>
  <c r="D104" i="11"/>
  <c r="D98" i="11"/>
  <c r="H89" i="11"/>
  <c r="H90" i="11"/>
  <c r="H91" i="11"/>
  <c r="H92" i="11"/>
  <c r="H93" i="11"/>
  <c r="H94" i="11"/>
  <c r="H95" i="11"/>
  <c r="H96" i="11"/>
  <c r="H88" i="11"/>
  <c r="D89" i="11"/>
  <c r="D90" i="11"/>
  <c r="D91" i="11"/>
  <c r="D92" i="11"/>
  <c r="D93" i="11"/>
  <c r="D94" i="11"/>
  <c r="D95" i="11"/>
  <c r="D96" i="11"/>
  <c r="D88" i="11"/>
  <c r="H77" i="11"/>
  <c r="H78" i="11"/>
  <c r="H79" i="11"/>
  <c r="H80" i="11"/>
  <c r="H81" i="11"/>
  <c r="H82" i="11"/>
  <c r="H83" i="11"/>
  <c r="H84" i="11"/>
  <c r="H85" i="11"/>
  <c r="H86" i="11"/>
  <c r="H76" i="11"/>
  <c r="D77" i="11"/>
  <c r="D78" i="11"/>
  <c r="D79" i="11"/>
  <c r="D80" i="11"/>
  <c r="D81" i="11"/>
  <c r="D82" i="11"/>
  <c r="D83" i="11"/>
  <c r="D84" i="11"/>
  <c r="D85" i="11"/>
  <c r="D86" i="11"/>
  <c r="D76" i="11"/>
  <c r="H64" i="11"/>
  <c r="H65" i="11"/>
  <c r="H66" i="11"/>
  <c r="H67" i="11"/>
  <c r="H68" i="11"/>
  <c r="H69" i="11"/>
  <c r="H70" i="11"/>
  <c r="H71" i="11"/>
  <c r="H72" i="11"/>
  <c r="H73" i="11"/>
  <c r="H63" i="11"/>
  <c r="D64" i="11"/>
  <c r="D65" i="11"/>
  <c r="D66" i="11"/>
  <c r="D67" i="11"/>
  <c r="D68" i="11"/>
  <c r="D69" i="11"/>
  <c r="D70" i="11"/>
  <c r="D71" i="11"/>
  <c r="D72" i="11"/>
  <c r="D73" i="11"/>
  <c r="D63" i="11"/>
  <c r="H61" i="11"/>
  <c r="H60" i="11"/>
  <c r="D61" i="11"/>
  <c r="D60" i="11"/>
  <c r="H54" i="11"/>
  <c r="H55" i="11"/>
  <c r="H56" i="11"/>
  <c r="H57" i="11"/>
  <c r="H58" i="11"/>
  <c r="H53" i="11"/>
  <c r="D54" i="11"/>
  <c r="D55" i="11"/>
  <c r="D56" i="11"/>
  <c r="D57" i="11"/>
  <c r="D58" i="11"/>
  <c r="D53" i="11"/>
  <c r="H51" i="11"/>
  <c r="D51" i="11"/>
  <c r="H44" i="11"/>
  <c r="H45" i="11"/>
  <c r="K45" i="11" s="1"/>
  <c r="H46" i="11"/>
  <c r="H47" i="11"/>
  <c r="K47" i="11" s="1"/>
  <c r="H48" i="11"/>
  <c r="K48" i="11" s="1"/>
  <c r="H49" i="11"/>
  <c r="K49" i="11" s="1"/>
  <c r="H43" i="11"/>
  <c r="K43" i="11" s="1"/>
  <c r="D44" i="11"/>
  <c r="D45" i="11"/>
  <c r="D46" i="11"/>
  <c r="D47" i="11"/>
  <c r="D48" i="11"/>
  <c r="D49" i="11"/>
  <c r="D43" i="11"/>
  <c r="H32" i="11"/>
  <c r="K32" i="11" s="1"/>
  <c r="H33" i="11"/>
  <c r="K33" i="11" s="1"/>
  <c r="H34" i="11"/>
  <c r="K34" i="11" s="1"/>
  <c r="H35" i="11"/>
  <c r="K35" i="11" s="1"/>
  <c r="H36" i="11"/>
  <c r="K36" i="11" s="1"/>
  <c r="H37" i="11"/>
  <c r="K37" i="11" s="1"/>
  <c r="H38" i="11"/>
  <c r="K38" i="11" s="1"/>
  <c r="H39" i="11"/>
  <c r="K39" i="11" s="1"/>
  <c r="H40" i="11"/>
  <c r="K40" i="11" s="1"/>
  <c r="H31" i="11"/>
  <c r="K31" i="11" s="1"/>
  <c r="D32" i="11"/>
  <c r="D33" i="11"/>
  <c r="D34" i="11"/>
  <c r="D35" i="11"/>
  <c r="D36" i="11"/>
  <c r="D37" i="11"/>
  <c r="D38" i="11"/>
  <c r="D39" i="11"/>
  <c r="D40" i="11"/>
  <c r="D31" i="11"/>
  <c r="H20" i="11"/>
  <c r="K20" i="11" s="1"/>
  <c r="H21" i="11"/>
  <c r="K21" i="11" s="1"/>
  <c r="H22" i="11"/>
  <c r="K22" i="11" s="1"/>
  <c r="H23" i="11"/>
  <c r="K23" i="11" s="1"/>
  <c r="H24" i="11"/>
  <c r="K24" i="11" s="1"/>
  <c r="H25" i="11"/>
  <c r="K25" i="11" s="1"/>
  <c r="H26" i="11"/>
  <c r="K26" i="11" s="1"/>
  <c r="H27" i="11"/>
  <c r="K27" i="11" s="1"/>
  <c r="H28" i="11"/>
  <c r="K28" i="11" s="1"/>
  <c r="H29" i="11"/>
  <c r="K29" i="11" s="1"/>
  <c r="H19" i="11"/>
  <c r="D20" i="11"/>
  <c r="D21" i="11"/>
  <c r="D22" i="11"/>
  <c r="D23" i="11"/>
  <c r="D24" i="11"/>
  <c r="D25" i="11"/>
  <c r="D26" i="11"/>
  <c r="D27" i="11"/>
  <c r="D28" i="11"/>
  <c r="D29" i="11"/>
  <c r="D19" i="11"/>
  <c r="O235" i="13"/>
  <c r="F235" i="13" s="1"/>
  <c r="H235" i="13" s="1"/>
  <c r="I235" i="13" s="1"/>
  <c r="O234" i="13"/>
  <c r="F234" i="13" s="1"/>
  <c r="O233" i="13"/>
  <c r="F233" i="13"/>
  <c r="O232" i="13"/>
  <c r="F232" i="13"/>
  <c r="H232" i="13" s="1"/>
  <c r="I232" i="13" s="1"/>
  <c r="O231" i="13"/>
  <c r="F231" i="13" s="1"/>
  <c r="O230" i="13"/>
  <c r="F230" i="13" s="1"/>
  <c r="G230" i="13"/>
  <c r="O229" i="13"/>
  <c r="F229" i="13"/>
  <c r="O228" i="13"/>
  <c r="F228" i="13" s="1"/>
  <c r="O227" i="13"/>
  <c r="O226" i="13"/>
  <c r="F226" i="13" s="1"/>
  <c r="H226" i="13" s="1"/>
  <c r="I226" i="13" s="1"/>
  <c r="O225" i="13"/>
  <c r="F225" i="13" s="1"/>
  <c r="G225" i="13"/>
  <c r="O224" i="13"/>
  <c r="F224" i="13"/>
  <c r="O223" i="13"/>
  <c r="F223" i="13" s="1"/>
  <c r="O222" i="13"/>
  <c r="F222" i="13" s="1"/>
  <c r="H222" i="13" s="1"/>
  <c r="I222" i="13" s="1"/>
  <c r="O221" i="13"/>
  <c r="G221" i="13"/>
  <c r="F221" i="13"/>
  <c r="O220" i="13"/>
  <c r="F220" i="13"/>
  <c r="O219" i="13"/>
  <c r="F219" i="13" s="1"/>
  <c r="O218" i="13"/>
  <c r="F218" i="13" s="1"/>
  <c r="O217" i="13"/>
  <c r="G217" i="13"/>
  <c r="F217" i="13"/>
  <c r="O216" i="13"/>
  <c r="F216" i="13"/>
  <c r="O215" i="13"/>
  <c r="F215" i="13" s="1"/>
  <c r="O214" i="13"/>
  <c r="F214" i="13" s="1"/>
  <c r="O213" i="13"/>
  <c r="G213" i="13"/>
  <c r="F213" i="13"/>
  <c r="O212" i="13"/>
  <c r="F212" i="13"/>
  <c r="O211" i="13"/>
  <c r="O210" i="13"/>
  <c r="F210" i="13" s="1"/>
  <c r="O209" i="13"/>
  <c r="O208" i="13"/>
  <c r="F208" i="13" s="1"/>
  <c r="H208" i="13" s="1"/>
  <c r="I208" i="13" s="1"/>
  <c r="O207" i="13"/>
  <c r="G207" i="13"/>
  <c r="F207" i="13"/>
  <c r="O206" i="13"/>
  <c r="F206" i="13"/>
  <c r="O205" i="13"/>
  <c r="F205" i="13" s="1"/>
  <c r="O204" i="13"/>
  <c r="F204" i="13" s="1"/>
  <c r="O203" i="13"/>
  <c r="G203" i="13"/>
  <c r="F203" i="13"/>
  <c r="O202" i="13"/>
  <c r="F202" i="13"/>
  <c r="O201" i="13"/>
  <c r="F201" i="13" s="1"/>
  <c r="O200" i="13"/>
  <c r="F200" i="13" s="1"/>
  <c r="H200" i="13"/>
  <c r="I200" i="13" s="1"/>
  <c r="O199" i="13"/>
  <c r="O198" i="13"/>
  <c r="G198" i="13"/>
  <c r="F198" i="13"/>
  <c r="O197" i="13"/>
  <c r="F197" i="13"/>
  <c r="O196" i="13"/>
  <c r="F196" i="13" s="1"/>
  <c r="I196" i="13"/>
  <c r="H196" i="13"/>
  <c r="O195" i="13"/>
  <c r="F195" i="13" s="1"/>
  <c r="H195" i="13"/>
  <c r="I195" i="13" s="1"/>
  <c r="G195" i="13"/>
  <c r="O194" i="13"/>
  <c r="J194" i="13"/>
  <c r="K194" i="13" s="1"/>
  <c r="G194" i="13"/>
  <c r="F194" i="13"/>
  <c r="H194" i="13" s="1"/>
  <c r="I194" i="13" s="1"/>
  <c r="O193" i="13"/>
  <c r="F193" i="13"/>
  <c r="O192" i="13"/>
  <c r="F192" i="13" s="1"/>
  <c r="H192" i="13"/>
  <c r="I192" i="13" s="1"/>
  <c r="O191" i="13"/>
  <c r="F191" i="13" s="1"/>
  <c r="H191" i="13"/>
  <c r="I191" i="13" s="1"/>
  <c r="G191" i="13"/>
  <c r="O190" i="13"/>
  <c r="J190" i="13"/>
  <c r="K190" i="13" s="1"/>
  <c r="G190" i="13"/>
  <c r="F190" i="13"/>
  <c r="H190" i="13" s="1"/>
  <c r="I190" i="13" s="1"/>
  <c r="O189" i="13"/>
  <c r="F189" i="13"/>
  <c r="O188" i="13"/>
  <c r="F188" i="13" s="1"/>
  <c r="I188" i="13"/>
  <c r="H188" i="13"/>
  <c r="O187" i="13"/>
  <c r="F187" i="13" s="1"/>
  <c r="H187" i="13"/>
  <c r="I187" i="13" s="1"/>
  <c r="G187" i="13"/>
  <c r="O186" i="13"/>
  <c r="J186" i="13"/>
  <c r="K186" i="13" s="1"/>
  <c r="G186" i="13"/>
  <c r="F186" i="13"/>
  <c r="H186" i="13" s="1"/>
  <c r="I186" i="13" s="1"/>
  <c r="O185" i="13"/>
  <c r="F185" i="13"/>
  <c r="O184" i="13"/>
  <c r="F184" i="13" s="1"/>
  <c r="H184" i="13"/>
  <c r="I184" i="13" s="1"/>
  <c r="O183" i="13"/>
  <c r="F183" i="13" s="1"/>
  <c r="H183" i="13"/>
  <c r="I183" i="13" s="1"/>
  <c r="G183" i="13"/>
  <c r="O182" i="13"/>
  <c r="J182" i="13"/>
  <c r="K182" i="13" s="1"/>
  <c r="G182" i="13"/>
  <c r="F182" i="13"/>
  <c r="H182" i="13" s="1"/>
  <c r="I182" i="13" s="1"/>
  <c r="O181" i="13"/>
  <c r="F181" i="13"/>
  <c r="O180" i="13"/>
  <c r="F180" i="13" s="1"/>
  <c r="I180" i="13"/>
  <c r="H180" i="13"/>
  <c r="O179" i="13"/>
  <c r="F179" i="13" s="1"/>
  <c r="H179" i="13"/>
  <c r="I179" i="13" s="1"/>
  <c r="G179" i="13"/>
  <c r="O178" i="13"/>
  <c r="F178" i="13"/>
  <c r="O177" i="13"/>
  <c r="F177" i="13" s="1"/>
  <c r="H177" i="13"/>
  <c r="I177" i="13" s="1"/>
  <c r="O176" i="13"/>
  <c r="F176" i="13" s="1"/>
  <c r="H176" i="13"/>
  <c r="I176" i="13" s="1"/>
  <c r="G176" i="13"/>
  <c r="O175" i="13"/>
  <c r="J175" i="13"/>
  <c r="K175" i="13" s="1"/>
  <c r="G175" i="13"/>
  <c r="F175" i="13"/>
  <c r="H175" i="13" s="1"/>
  <c r="I175" i="13" s="1"/>
  <c r="O174" i="13"/>
  <c r="F174" i="13"/>
  <c r="O173" i="13"/>
  <c r="F173" i="13" s="1"/>
  <c r="H173" i="13"/>
  <c r="I173" i="13" s="1"/>
  <c r="O172" i="13"/>
  <c r="F172" i="13" s="1"/>
  <c r="H172" i="13"/>
  <c r="I172" i="13" s="1"/>
  <c r="G172" i="13"/>
  <c r="O171" i="13"/>
  <c r="J171" i="13"/>
  <c r="K171" i="13" s="1"/>
  <c r="G171" i="13"/>
  <c r="F171" i="13"/>
  <c r="H171" i="13" s="1"/>
  <c r="I171" i="13" s="1"/>
  <c r="O170" i="13"/>
  <c r="F170" i="13"/>
  <c r="O169" i="13"/>
  <c r="F169" i="13" s="1"/>
  <c r="H169" i="13"/>
  <c r="I169" i="13" s="1"/>
  <c r="O168" i="13"/>
  <c r="O167" i="13"/>
  <c r="F167" i="13" s="1"/>
  <c r="O166" i="13"/>
  <c r="F166" i="13"/>
  <c r="H166" i="13" s="1"/>
  <c r="I166" i="13" s="1"/>
  <c r="O165" i="13"/>
  <c r="F165" i="13"/>
  <c r="O164" i="13"/>
  <c r="F164" i="13" s="1"/>
  <c r="O163" i="13"/>
  <c r="F163" i="13" s="1"/>
  <c r="O162" i="13"/>
  <c r="F162" i="13"/>
  <c r="H162" i="13" s="1"/>
  <c r="I162" i="13" s="1"/>
  <c r="O161" i="13"/>
  <c r="F161" i="13"/>
  <c r="O160" i="13"/>
  <c r="F160" i="13" s="1"/>
  <c r="O159" i="13"/>
  <c r="F159" i="13" s="1"/>
  <c r="O158" i="13"/>
  <c r="F158" i="13"/>
  <c r="H158" i="13" s="1"/>
  <c r="I158" i="13" s="1"/>
  <c r="O157" i="13"/>
  <c r="F157" i="13"/>
  <c r="O156" i="13"/>
  <c r="F156" i="13" s="1"/>
  <c r="O155" i="13"/>
  <c r="F155" i="13" s="1"/>
  <c r="O154" i="13"/>
  <c r="F154" i="13"/>
  <c r="H154" i="13" s="1"/>
  <c r="I154" i="13" s="1"/>
  <c r="O153" i="13"/>
  <c r="F153" i="13"/>
  <c r="O152" i="13"/>
  <c r="F152" i="13" s="1"/>
  <c r="O151" i="13"/>
  <c r="F151" i="13" s="1"/>
  <c r="O150" i="13"/>
  <c r="F150" i="13"/>
  <c r="H150" i="13" s="1"/>
  <c r="I150" i="13" s="1"/>
  <c r="O149" i="13"/>
  <c r="F149" i="13"/>
  <c r="O148" i="13"/>
  <c r="F148" i="13" s="1"/>
  <c r="O147" i="13"/>
  <c r="F147" i="13" s="1"/>
  <c r="O146" i="13"/>
  <c r="F146" i="13"/>
  <c r="H146" i="13" s="1"/>
  <c r="I146" i="13" s="1"/>
  <c r="O145" i="13"/>
  <c r="F145" i="13"/>
  <c r="O144" i="13"/>
  <c r="F144" i="13" s="1"/>
  <c r="O143" i="13"/>
  <c r="F143" i="13" s="1"/>
  <c r="O142" i="13"/>
  <c r="F142" i="13"/>
  <c r="H142" i="13" s="1"/>
  <c r="I142" i="13" s="1"/>
  <c r="O141" i="13"/>
  <c r="F141" i="13"/>
  <c r="O140" i="13"/>
  <c r="F140" i="13" s="1"/>
  <c r="O139" i="13"/>
  <c r="F139" i="13" s="1"/>
  <c r="O138" i="13"/>
  <c r="F138" i="13"/>
  <c r="H138" i="13" s="1"/>
  <c r="I138" i="13" s="1"/>
  <c r="O137" i="13"/>
  <c r="F137" i="13"/>
  <c r="O136" i="13"/>
  <c r="F136" i="13" s="1"/>
  <c r="O135" i="13"/>
  <c r="F135" i="13" s="1"/>
  <c r="O134" i="13"/>
  <c r="O133" i="13"/>
  <c r="F133" i="13"/>
  <c r="O132" i="13"/>
  <c r="F132" i="13" s="1"/>
  <c r="O131" i="13"/>
  <c r="F131" i="13" s="1"/>
  <c r="H131" i="13"/>
  <c r="I131" i="13" s="1"/>
  <c r="G131" i="13"/>
  <c r="O130" i="13"/>
  <c r="F130" i="13"/>
  <c r="O129" i="13"/>
  <c r="I129" i="13"/>
  <c r="G129" i="13"/>
  <c r="F129" i="13"/>
  <c r="H129" i="13" s="1"/>
  <c r="O128" i="13"/>
  <c r="J128" i="13"/>
  <c r="K128" i="13" s="1"/>
  <c r="I128" i="13"/>
  <c r="H128" i="13"/>
  <c r="F128" i="13"/>
  <c r="G128" i="13" s="1"/>
  <c r="O127" i="13"/>
  <c r="O126" i="13"/>
  <c r="F126" i="13" s="1"/>
  <c r="I126" i="13"/>
  <c r="H126" i="13"/>
  <c r="G126" i="13"/>
  <c r="O125" i="13"/>
  <c r="F125" i="13" s="1"/>
  <c r="O124" i="13"/>
  <c r="J124" i="13"/>
  <c r="K124" i="13" s="1"/>
  <c r="I124" i="13"/>
  <c r="G124" i="13"/>
  <c r="F124" i="13"/>
  <c r="H124" i="13" s="1"/>
  <c r="O123" i="13"/>
  <c r="F123" i="13" s="1"/>
  <c r="O122" i="13"/>
  <c r="F122" i="13" s="1"/>
  <c r="H122" i="13" s="1"/>
  <c r="I122" i="13" s="1"/>
  <c r="G122" i="13"/>
  <c r="O121" i="13"/>
  <c r="F121" i="13" s="1"/>
  <c r="G121" i="13" s="1"/>
  <c r="J121" i="13"/>
  <c r="K121" i="13" s="1"/>
  <c r="H121" i="13"/>
  <c r="I121" i="13" s="1"/>
  <c r="O120" i="13"/>
  <c r="G120" i="13"/>
  <c r="F120" i="13"/>
  <c r="O119" i="13"/>
  <c r="H119" i="13"/>
  <c r="I119" i="13" s="1"/>
  <c r="F119" i="13"/>
  <c r="G119" i="13" s="1"/>
  <c r="O118" i="13"/>
  <c r="F118" i="13" s="1"/>
  <c r="I118" i="13"/>
  <c r="H118" i="13"/>
  <c r="G118" i="13"/>
  <c r="O117" i="13"/>
  <c r="O116" i="13"/>
  <c r="F116" i="13"/>
  <c r="O115" i="13"/>
  <c r="I115" i="13"/>
  <c r="G115" i="13"/>
  <c r="F115" i="13"/>
  <c r="H115" i="13" s="1"/>
  <c r="O114" i="13"/>
  <c r="G114" i="13"/>
  <c r="F114" i="13"/>
  <c r="H114" i="13" s="1"/>
  <c r="I114" i="13" s="1"/>
  <c r="O113" i="13"/>
  <c r="F113" i="13"/>
  <c r="O112" i="13"/>
  <c r="F112" i="13" s="1"/>
  <c r="O111" i="13"/>
  <c r="F111" i="13" s="1"/>
  <c r="G111" i="13"/>
  <c r="O110" i="13"/>
  <c r="G110" i="13"/>
  <c r="F110" i="13"/>
  <c r="H110" i="13" s="1"/>
  <c r="I110" i="13" s="1"/>
  <c r="O109" i="13"/>
  <c r="F109" i="13"/>
  <c r="O108" i="13"/>
  <c r="O107" i="13"/>
  <c r="O106" i="13"/>
  <c r="F106" i="13" s="1"/>
  <c r="O105" i="13"/>
  <c r="F105" i="13" s="1"/>
  <c r="G105" i="13"/>
  <c r="O104" i="13"/>
  <c r="G104" i="13"/>
  <c r="F104" i="13"/>
  <c r="H104" i="13" s="1"/>
  <c r="I104" i="13" s="1"/>
  <c r="O103" i="13"/>
  <c r="F103" i="13"/>
  <c r="O102" i="13"/>
  <c r="F102" i="13" s="1"/>
  <c r="H102" i="13" s="1"/>
  <c r="I102" i="13" s="1"/>
  <c r="O101" i="13"/>
  <c r="F101" i="13" s="1"/>
  <c r="O100" i="13"/>
  <c r="F100" i="13"/>
  <c r="H100" i="13" s="1"/>
  <c r="I100" i="13" s="1"/>
  <c r="O99" i="13"/>
  <c r="F99" i="13"/>
  <c r="O98" i="13"/>
  <c r="F98" i="13" s="1"/>
  <c r="O97" i="13"/>
  <c r="F97" i="13" s="1"/>
  <c r="O96" i="13"/>
  <c r="F96" i="13"/>
  <c r="H96" i="13" s="1"/>
  <c r="I96" i="13" s="1"/>
  <c r="O95" i="13"/>
  <c r="O94" i="13"/>
  <c r="F94" i="13"/>
  <c r="O93" i="13"/>
  <c r="F93" i="13" s="1"/>
  <c r="O92" i="13"/>
  <c r="F92" i="13" s="1"/>
  <c r="H92" i="13"/>
  <c r="I92" i="13" s="1"/>
  <c r="O91" i="13"/>
  <c r="J91" i="13"/>
  <c r="K91" i="13" s="1"/>
  <c r="F91" i="13"/>
  <c r="H91" i="13" s="1"/>
  <c r="I91" i="13" s="1"/>
  <c r="O90" i="13"/>
  <c r="F90" i="13"/>
  <c r="O89" i="13"/>
  <c r="F89" i="13" s="1"/>
  <c r="O88" i="13"/>
  <c r="F88" i="13" s="1"/>
  <c r="H88" i="13"/>
  <c r="I88" i="13" s="1"/>
  <c r="O87" i="13"/>
  <c r="O86" i="13"/>
  <c r="J86" i="13"/>
  <c r="K86" i="13" s="1"/>
  <c r="G86" i="13"/>
  <c r="F86" i="13"/>
  <c r="H86" i="13" s="1"/>
  <c r="I86" i="13" s="1"/>
  <c r="O85" i="13"/>
  <c r="F85" i="13"/>
  <c r="O84" i="13"/>
  <c r="F84" i="13" s="1"/>
  <c r="H84" i="13"/>
  <c r="I84" i="13" s="1"/>
  <c r="O83" i="13"/>
  <c r="F83" i="13" s="1"/>
  <c r="H83" i="13"/>
  <c r="I83" i="13" s="1"/>
  <c r="G83" i="13"/>
  <c r="O82" i="13"/>
  <c r="J82" i="13"/>
  <c r="K82" i="13" s="1"/>
  <c r="G82" i="13"/>
  <c r="F82" i="13"/>
  <c r="H82" i="13" s="1"/>
  <c r="I82" i="13" s="1"/>
  <c r="O81" i="13"/>
  <c r="F81" i="13"/>
  <c r="O80" i="13"/>
  <c r="F80" i="13" s="1"/>
  <c r="H80" i="13"/>
  <c r="I80" i="13" s="1"/>
  <c r="O79" i="13"/>
  <c r="F79" i="13" s="1"/>
  <c r="H79" i="13"/>
  <c r="I79" i="13" s="1"/>
  <c r="G79" i="13"/>
  <c r="O78" i="13"/>
  <c r="J78" i="13"/>
  <c r="K78" i="13" s="1"/>
  <c r="G78" i="13"/>
  <c r="F78" i="13"/>
  <c r="H78" i="13" s="1"/>
  <c r="I78" i="13" s="1"/>
  <c r="O77" i="13"/>
  <c r="O76" i="13"/>
  <c r="F76" i="13"/>
  <c r="O75" i="13"/>
  <c r="F75" i="13" s="1"/>
  <c r="H75" i="13"/>
  <c r="I75" i="13" s="1"/>
  <c r="O74" i="13"/>
  <c r="F74" i="13" s="1"/>
  <c r="O73" i="13"/>
  <c r="F73" i="13"/>
  <c r="H73" i="13" s="1"/>
  <c r="I73" i="13" s="1"/>
  <c r="O72" i="13"/>
  <c r="F72" i="13"/>
  <c r="O71" i="13"/>
  <c r="F71" i="13" s="1"/>
  <c r="H71" i="13"/>
  <c r="I71" i="13" s="1"/>
  <c r="O70" i="13"/>
  <c r="F70" i="13" s="1"/>
  <c r="G70" i="13" s="1"/>
  <c r="O69" i="13"/>
  <c r="F69" i="13"/>
  <c r="H69" i="13" s="1"/>
  <c r="I69" i="13" s="1"/>
  <c r="O68" i="13"/>
  <c r="F68" i="13"/>
  <c r="O67" i="13"/>
  <c r="F67" i="13" s="1"/>
  <c r="H67" i="13"/>
  <c r="I67" i="13" s="1"/>
  <c r="O66" i="13"/>
  <c r="F66" i="13" s="1"/>
  <c r="O65" i="13"/>
  <c r="O64" i="13"/>
  <c r="O63" i="13"/>
  <c r="J63" i="13"/>
  <c r="K63" i="13" s="1"/>
  <c r="F63" i="13"/>
  <c r="H63" i="13" s="1"/>
  <c r="I63" i="13" s="1"/>
  <c r="O62" i="13"/>
  <c r="F62" i="13"/>
  <c r="O61" i="13"/>
  <c r="F61" i="13" s="1"/>
  <c r="O60" i="13"/>
  <c r="F60" i="13" s="1"/>
  <c r="H60" i="13"/>
  <c r="I60" i="13" s="1"/>
  <c r="O59" i="13"/>
  <c r="J59" i="13"/>
  <c r="K59" i="13" s="1"/>
  <c r="F59" i="13"/>
  <c r="H59" i="13" s="1"/>
  <c r="I59" i="13" s="1"/>
  <c r="O58" i="13"/>
  <c r="F58" i="13"/>
  <c r="O57" i="13"/>
  <c r="F57" i="13" s="1"/>
  <c r="O56" i="13"/>
  <c r="F56" i="13" s="1"/>
  <c r="H56" i="13"/>
  <c r="I56" i="13" s="1"/>
  <c r="O55" i="13"/>
  <c r="J55" i="13"/>
  <c r="K55" i="13" s="1"/>
  <c r="F55" i="13"/>
  <c r="H55" i="13" s="1"/>
  <c r="I55" i="13" s="1"/>
  <c r="O54" i="13"/>
  <c r="F54" i="13"/>
  <c r="O53" i="13"/>
  <c r="F53" i="13" s="1"/>
  <c r="O52" i="13"/>
  <c r="O51" i="13"/>
  <c r="F51" i="13" s="1"/>
  <c r="H51" i="13" s="1"/>
  <c r="I51" i="13" s="1"/>
  <c r="O50" i="13"/>
  <c r="F50" i="13"/>
  <c r="H50" i="13" s="1"/>
  <c r="I50" i="13" s="1"/>
  <c r="O49" i="13"/>
  <c r="O48" i="13"/>
  <c r="F48" i="13"/>
  <c r="O47" i="13"/>
  <c r="F47" i="13" s="1"/>
  <c r="O46" i="13"/>
  <c r="F46" i="13" s="1"/>
  <c r="O45" i="13"/>
  <c r="F45" i="13"/>
  <c r="H45" i="13" s="1"/>
  <c r="I45" i="13" s="1"/>
  <c r="O44" i="13"/>
  <c r="F44" i="13"/>
  <c r="O43" i="13"/>
  <c r="F43" i="13" s="1"/>
  <c r="H43" i="13" s="1"/>
  <c r="I43" i="13" s="1"/>
  <c r="O42" i="13"/>
  <c r="O41" i="13"/>
  <c r="F41" i="13"/>
  <c r="O40" i="13"/>
  <c r="O39" i="13"/>
  <c r="J39" i="13"/>
  <c r="K39" i="13" s="1"/>
  <c r="I39" i="13"/>
  <c r="F39" i="13"/>
  <c r="H39" i="13" s="1"/>
  <c r="O38" i="13"/>
  <c r="F38" i="13"/>
  <c r="H38" i="13" s="1"/>
  <c r="I38" i="13" s="1"/>
  <c r="O37" i="13"/>
  <c r="F37" i="13"/>
  <c r="H37" i="13" s="1"/>
  <c r="I37" i="13" s="1"/>
  <c r="O36" i="13"/>
  <c r="F36" i="13" s="1"/>
  <c r="O35" i="13"/>
  <c r="F35" i="13" s="1"/>
  <c r="O34" i="13"/>
  <c r="F34" i="13"/>
  <c r="H34" i="13" s="1"/>
  <c r="I34" i="13" s="1"/>
  <c r="O33" i="13"/>
  <c r="I33" i="13"/>
  <c r="F33" i="13"/>
  <c r="H33" i="13" s="1"/>
  <c r="O32" i="13"/>
  <c r="O31" i="13"/>
  <c r="O30" i="13"/>
  <c r="F30" i="13" s="1"/>
  <c r="H30" i="13" s="1"/>
  <c r="I30" i="13" s="1"/>
  <c r="O29" i="13"/>
  <c r="F29" i="13" s="1"/>
  <c r="O28" i="13"/>
  <c r="F28" i="13"/>
  <c r="O27" i="13"/>
  <c r="F27" i="13"/>
  <c r="H27" i="13" s="1"/>
  <c r="I27" i="13" s="1"/>
  <c r="O26" i="13"/>
  <c r="F26" i="13" s="1"/>
  <c r="H26" i="13"/>
  <c r="I26" i="13" s="1"/>
  <c r="O25" i="13"/>
  <c r="F25" i="13" s="1"/>
  <c r="G25" i="13"/>
  <c r="O24" i="13"/>
  <c r="F24" i="13"/>
  <c r="O23" i="13"/>
  <c r="I23" i="13"/>
  <c r="F23" i="13"/>
  <c r="H23" i="13" s="1"/>
  <c r="O22" i="13"/>
  <c r="F22" i="13" s="1"/>
  <c r="O21" i="13"/>
  <c r="F21" i="13" s="1"/>
  <c r="G21" i="13"/>
  <c r="O20" i="13"/>
  <c r="O19" i="13"/>
  <c r="F19" i="13"/>
  <c r="O18" i="13"/>
  <c r="F18" i="13"/>
  <c r="H18" i="13" s="1"/>
  <c r="I18" i="13" s="1"/>
  <c r="O17" i="13"/>
  <c r="F17" i="13" s="1"/>
  <c r="H17" i="13"/>
  <c r="I17" i="13" s="1"/>
  <c r="O16" i="13"/>
  <c r="F16" i="13" s="1"/>
  <c r="G16" i="13"/>
  <c r="O15" i="13"/>
  <c r="F15" i="13"/>
  <c r="O14" i="13"/>
  <c r="I14" i="13"/>
  <c r="F14" i="13"/>
  <c r="H14" i="13" s="1"/>
  <c r="O13" i="13"/>
  <c r="F13" i="13" s="1"/>
  <c r="O12" i="13"/>
  <c r="F12" i="13" s="1"/>
  <c r="G12" i="13"/>
  <c r="O11" i="13"/>
  <c r="F11" i="13"/>
  <c r="O10" i="13"/>
  <c r="F10" i="13"/>
  <c r="H10" i="13" s="1"/>
  <c r="I10" i="13" s="1"/>
  <c r="O9" i="13"/>
  <c r="F9" i="13" s="1"/>
  <c r="H9" i="13"/>
  <c r="I9" i="13" s="1"/>
  <c r="K247" i="11" l="1"/>
  <c r="L129" i="11"/>
  <c r="L171" i="11"/>
  <c r="L163" i="11"/>
  <c r="L155" i="11"/>
  <c r="L147" i="11"/>
  <c r="L181" i="11"/>
  <c r="L211" i="11"/>
  <c r="L231" i="11"/>
  <c r="L223" i="11"/>
  <c r="L106" i="11"/>
  <c r="L114" i="11"/>
  <c r="L130" i="11"/>
  <c r="L170" i="11"/>
  <c r="L162" i="11"/>
  <c r="L154" i="11"/>
  <c r="L146" i="11"/>
  <c r="L202" i="11"/>
  <c r="L194" i="11"/>
  <c r="L188" i="11"/>
  <c r="L186" i="11"/>
  <c r="L180" i="11"/>
  <c r="L212" i="11"/>
  <c r="L232" i="11"/>
  <c r="L224" i="11"/>
  <c r="L116" i="11"/>
  <c r="L111" i="11"/>
  <c r="L109" i="11"/>
  <c r="L108" i="11"/>
  <c r="L119" i="11"/>
  <c r="L123" i="11"/>
  <c r="L121" i="11"/>
  <c r="L120" i="11"/>
  <c r="L128" i="11"/>
  <c r="L135" i="11"/>
  <c r="L142" i="11"/>
  <c r="L140" i="11"/>
  <c r="L139" i="11"/>
  <c r="L145" i="11"/>
  <c r="L176" i="11"/>
  <c r="L168" i="11"/>
  <c r="L160" i="11"/>
  <c r="L152" i="11"/>
  <c r="L207" i="11"/>
  <c r="L204" i="11"/>
  <c r="L199" i="11"/>
  <c r="L196" i="11"/>
  <c r="L191" i="11"/>
  <c r="L183" i="11"/>
  <c r="L210" i="11"/>
  <c r="L217" i="11"/>
  <c r="L229" i="11"/>
  <c r="L245" i="11"/>
  <c r="L243" i="11"/>
  <c r="L107" i="11"/>
  <c r="L113" i="11"/>
  <c r="L126" i="11"/>
  <c r="L136" i="11"/>
  <c r="L134" i="11"/>
  <c r="L133" i="11"/>
  <c r="L177" i="11"/>
  <c r="L175" i="11"/>
  <c r="L174" i="11"/>
  <c r="L169" i="11"/>
  <c r="L167" i="11"/>
  <c r="L166" i="11"/>
  <c r="L161" i="11"/>
  <c r="L159" i="11"/>
  <c r="L158" i="11"/>
  <c r="L153" i="11"/>
  <c r="L151" i="11"/>
  <c r="L150" i="11"/>
  <c r="L206" i="11"/>
  <c r="L201" i="11"/>
  <c r="L198" i="11"/>
  <c r="L193" i="11"/>
  <c r="L190" i="11"/>
  <c r="L185" i="11"/>
  <c r="L218" i="11"/>
  <c r="L216" i="11"/>
  <c r="L215" i="11"/>
  <c r="L236" i="11"/>
  <c r="L235" i="11"/>
  <c r="L230" i="11"/>
  <c r="L228" i="11"/>
  <c r="L227" i="11"/>
  <c r="L241" i="11"/>
  <c r="L115" i="11"/>
  <c r="L112" i="11"/>
  <c r="L125" i="11"/>
  <c r="L124" i="11"/>
  <c r="L131" i="11"/>
  <c r="L143" i="11"/>
  <c r="L172" i="11"/>
  <c r="L164" i="11"/>
  <c r="L156" i="11"/>
  <c r="L148" i="11"/>
  <c r="L208" i="11"/>
  <c r="L203" i="11"/>
  <c r="L200" i="11"/>
  <c r="L195" i="11"/>
  <c r="L192" i="11"/>
  <c r="L187" i="11"/>
  <c r="L184" i="11"/>
  <c r="L213" i="11"/>
  <c r="L222" i="11"/>
  <c r="L233" i="11"/>
  <c r="L225" i="11"/>
  <c r="L242" i="11"/>
  <c r="L240" i="11"/>
  <c r="L239" i="11"/>
  <c r="L110" i="11"/>
  <c r="L122" i="11"/>
  <c r="L132" i="11"/>
  <c r="L138" i="11"/>
  <c r="L141" i="11"/>
  <c r="L173" i="11"/>
  <c r="L165" i="11"/>
  <c r="L157" i="11"/>
  <c r="L149" i="11"/>
  <c r="L179" i="11"/>
  <c r="L205" i="11"/>
  <c r="L197" i="11"/>
  <c r="L189" i="11"/>
  <c r="L182" i="11"/>
  <c r="L214" i="11"/>
  <c r="L220" i="11"/>
  <c r="L234" i="11"/>
  <c r="L226" i="11"/>
  <c r="L238" i="11"/>
  <c r="L244" i="11"/>
  <c r="L100" i="11"/>
  <c r="L99" i="11"/>
  <c r="L68" i="11"/>
  <c r="L61" i="11"/>
  <c r="L102" i="11"/>
  <c r="L69" i="11"/>
  <c r="L72" i="11"/>
  <c r="L86" i="11"/>
  <c r="L78" i="11"/>
  <c r="L104" i="11"/>
  <c r="L103" i="11"/>
  <c r="L85" i="11"/>
  <c r="L81" i="11"/>
  <c r="L77" i="11"/>
  <c r="L95" i="11"/>
  <c r="L93" i="11"/>
  <c r="L98" i="11"/>
  <c r="L101" i="11"/>
  <c r="L65" i="11"/>
  <c r="L60" i="11"/>
  <c r="L73" i="11"/>
  <c r="L82" i="11"/>
  <c r="L94" i="11"/>
  <c r="L92" i="11"/>
  <c r="L90" i="11"/>
  <c r="L66" i="11"/>
  <c r="L64" i="11"/>
  <c r="L76" i="11"/>
  <c r="L80" i="11"/>
  <c r="L67" i="11"/>
  <c r="L83" i="11"/>
  <c r="L63" i="11"/>
  <c r="L70" i="11"/>
  <c r="L84" i="11"/>
  <c r="L96" i="11"/>
  <c r="L89" i="11"/>
  <c r="L54" i="11"/>
  <c r="L88" i="11"/>
  <c r="L71" i="11"/>
  <c r="L79" i="11"/>
  <c r="L91" i="11"/>
  <c r="L55" i="11"/>
  <c r="L57" i="11"/>
  <c r="L35" i="11"/>
  <c r="L47" i="11"/>
  <c r="L45" i="11"/>
  <c r="L58" i="11"/>
  <c r="L53" i="11"/>
  <c r="L56" i="11"/>
  <c r="L49" i="11"/>
  <c r="L51" i="11"/>
  <c r="L26" i="11"/>
  <c r="L43" i="11"/>
  <c r="L32" i="11"/>
  <c r="L37" i="11"/>
  <c r="L31" i="11"/>
  <c r="L44" i="11"/>
  <c r="L38" i="11"/>
  <c r="L36" i="11"/>
  <c r="L34" i="11"/>
  <c r="L46" i="11"/>
  <c r="L40" i="11"/>
  <c r="L39" i="11"/>
  <c r="L33" i="11"/>
  <c r="L27" i="11"/>
  <c r="L29" i="11"/>
  <c r="L21" i="11"/>
  <c r="L22" i="11"/>
  <c r="L28" i="11"/>
  <c r="L24" i="11"/>
  <c r="L20" i="11"/>
  <c r="L23" i="11"/>
  <c r="L25" i="11"/>
  <c r="L19" i="11"/>
  <c r="G15" i="13"/>
  <c r="H15" i="13"/>
  <c r="I15" i="13" s="1"/>
  <c r="G22" i="13"/>
  <c r="H29" i="13"/>
  <c r="I29" i="13" s="1"/>
  <c r="J125" i="13"/>
  <c r="K125" i="13" s="1"/>
  <c r="H125" i="13"/>
  <c r="I125" i="13" s="1"/>
  <c r="G125" i="13"/>
  <c r="G132" i="13"/>
  <c r="J132" i="13"/>
  <c r="K132" i="13" s="1"/>
  <c r="H132" i="13"/>
  <c r="I132" i="13" s="1"/>
  <c r="G9" i="13"/>
  <c r="J9" i="13"/>
  <c r="K9" i="13" s="1"/>
  <c r="G11" i="13"/>
  <c r="H11" i="13"/>
  <c r="J16" i="13"/>
  <c r="K16" i="13" s="1"/>
  <c r="H16" i="13"/>
  <c r="I16" i="13" s="1"/>
  <c r="H25" i="13"/>
  <c r="I25" i="13" s="1"/>
  <c r="J41" i="13"/>
  <c r="K41" i="13" s="1"/>
  <c r="K40" i="13" s="1"/>
  <c r="G13" i="13"/>
  <c r="J13" i="13"/>
  <c r="K13" i="13" s="1"/>
  <c r="H12" i="13"/>
  <c r="I12" i="13" s="1"/>
  <c r="J21" i="13"/>
  <c r="K21" i="13" s="1"/>
  <c r="H21" i="13"/>
  <c r="I21" i="13" s="1"/>
  <c r="G29" i="13"/>
  <c r="G30" i="13"/>
  <c r="J30" i="13"/>
  <c r="K30" i="13" s="1"/>
  <c r="G35" i="13"/>
  <c r="H35" i="13"/>
  <c r="I35" i="13" s="1"/>
  <c r="I32" i="13" s="1"/>
  <c r="I31" i="13" s="1"/>
  <c r="I49" i="13"/>
  <c r="G123" i="13"/>
  <c r="H123" i="13"/>
  <c r="I123" i="13" s="1"/>
  <c r="H24" i="13"/>
  <c r="I24" i="13" s="1"/>
  <c r="G24" i="13"/>
  <c r="H13" i="13"/>
  <c r="I13" i="13" s="1"/>
  <c r="G17" i="13"/>
  <c r="J17" i="13"/>
  <c r="K17" i="13" s="1"/>
  <c r="H19" i="13"/>
  <c r="G19" i="13"/>
  <c r="H22" i="13"/>
  <c r="I22" i="13" s="1"/>
  <c r="G26" i="13"/>
  <c r="J26" i="13"/>
  <c r="K26" i="13" s="1"/>
  <c r="H28" i="13"/>
  <c r="G28" i="13"/>
  <c r="G36" i="13"/>
  <c r="J36" i="13"/>
  <c r="K36" i="13" s="1"/>
  <c r="H36" i="13"/>
  <c r="I36" i="13" s="1"/>
  <c r="J34" i="13"/>
  <c r="K34" i="13" s="1"/>
  <c r="G47" i="13"/>
  <c r="H68" i="13"/>
  <c r="I68" i="13" s="1"/>
  <c r="G68" i="13"/>
  <c r="G106" i="13"/>
  <c r="J14" i="13"/>
  <c r="K14" i="13" s="1"/>
  <c r="J18" i="13"/>
  <c r="K18" i="13" s="1"/>
  <c r="J23" i="13"/>
  <c r="K23" i="13" s="1"/>
  <c r="J27" i="13"/>
  <c r="K27" i="13" s="1"/>
  <c r="J33" i="13"/>
  <c r="K33" i="13" s="1"/>
  <c r="G34" i="13"/>
  <c r="J37" i="13"/>
  <c r="K37" i="13" s="1"/>
  <c r="G38" i="13"/>
  <c r="G41" i="13"/>
  <c r="G40" i="13" s="1"/>
  <c r="G43" i="13"/>
  <c r="H44" i="13"/>
  <c r="I44" i="13" s="1"/>
  <c r="I42" i="13" s="1"/>
  <c r="G44" i="13"/>
  <c r="H48" i="13"/>
  <c r="I48" i="13" s="1"/>
  <c r="G48" i="13"/>
  <c r="G50" i="13"/>
  <c r="G49" i="13" s="1"/>
  <c r="G51" i="13"/>
  <c r="G53" i="13"/>
  <c r="J53" i="13"/>
  <c r="K53" i="13" s="1"/>
  <c r="G57" i="13"/>
  <c r="G61" i="13"/>
  <c r="J61" i="13"/>
  <c r="K61" i="13" s="1"/>
  <c r="G66" i="13"/>
  <c r="G69" i="13"/>
  <c r="G73" i="13"/>
  <c r="G74" i="13"/>
  <c r="G89" i="13"/>
  <c r="G93" i="13"/>
  <c r="J93" i="13"/>
  <c r="K93" i="13" s="1"/>
  <c r="H99" i="13"/>
  <c r="I99" i="13" s="1"/>
  <c r="G99" i="13"/>
  <c r="J101" i="13"/>
  <c r="K101" i="13" s="1"/>
  <c r="H103" i="13"/>
  <c r="I103" i="13" s="1"/>
  <c r="G103" i="13"/>
  <c r="H109" i="13"/>
  <c r="I109" i="13" s="1"/>
  <c r="G109" i="13"/>
  <c r="H113" i="13"/>
  <c r="I113" i="13" s="1"/>
  <c r="G113" i="13"/>
  <c r="H120" i="13"/>
  <c r="I120" i="13" s="1"/>
  <c r="H135" i="13"/>
  <c r="I135" i="13" s="1"/>
  <c r="G135" i="13"/>
  <c r="G214" i="13"/>
  <c r="H214" i="13"/>
  <c r="I214" i="13" s="1"/>
  <c r="J38" i="13"/>
  <c r="K38" i="13" s="1"/>
  <c r="H72" i="13"/>
  <c r="I72" i="13" s="1"/>
  <c r="G72" i="13"/>
  <c r="G98" i="13"/>
  <c r="G112" i="13"/>
  <c r="J112" i="13"/>
  <c r="K112" i="13" s="1"/>
  <c r="G10" i="13"/>
  <c r="G14" i="13"/>
  <c r="G18" i="13"/>
  <c r="G23" i="13"/>
  <c r="G20" i="13" s="1"/>
  <c r="G27" i="13"/>
  <c r="G33" i="13"/>
  <c r="G37" i="13"/>
  <c r="H41" i="13"/>
  <c r="I41" i="13" s="1"/>
  <c r="I40" i="13" s="1"/>
  <c r="G45" i="13"/>
  <c r="G46" i="13"/>
  <c r="H47" i="13"/>
  <c r="I47" i="13" s="1"/>
  <c r="J50" i="13"/>
  <c r="K50" i="13" s="1"/>
  <c r="H54" i="13"/>
  <c r="G54" i="13"/>
  <c r="J56" i="13"/>
  <c r="K56" i="13" s="1"/>
  <c r="H58" i="13"/>
  <c r="G58" i="13"/>
  <c r="J60" i="13"/>
  <c r="K60" i="13" s="1"/>
  <c r="H62" i="13"/>
  <c r="G62" i="13"/>
  <c r="H66" i="13"/>
  <c r="I66" i="13" s="1"/>
  <c r="J69" i="13"/>
  <c r="K69" i="13" s="1"/>
  <c r="H70" i="13"/>
  <c r="I70" i="13" s="1"/>
  <c r="J72" i="13"/>
  <c r="K72" i="13" s="1"/>
  <c r="J73" i="13"/>
  <c r="K73" i="13" s="1"/>
  <c r="H74" i="13"/>
  <c r="I74" i="13" s="1"/>
  <c r="G80" i="13"/>
  <c r="J80" i="13"/>
  <c r="K80" i="13" s="1"/>
  <c r="G84" i="13"/>
  <c r="J84" i="13"/>
  <c r="K84" i="13" s="1"/>
  <c r="J88" i="13"/>
  <c r="K88" i="13" s="1"/>
  <c r="H90" i="13"/>
  <c r="G90" i="13"/>
  <c r="J92" i="13"/>
  <c r="K92" i="13" s="1"/>
  <c r="H94" i="13"/>
  <c r="G94" i="13"/>
  <c r="G96" i="13"/>
  <c r="G97" i="13"/>
  <c r="H98" i="13"/>
  <c r="I98" i="13" s="1"/>
  <c r="G100" i="13"/>
  <c r="G101" i="13"/>
  <c r="H106" i="13"/>
  <c r="I106" i="13" s="1"/>
  <c r="H112" i="13"/>
  <c r="I112" i="13" s="1"/>
  <c r="H116" i="13"/>
  <c r="I116" i="13" s="1"/>
  <c r="G116" i="13"/>
  <c r="I117" i="13"/>
  <c r="J122" i="13"/>
  <c r="K122" i="13" s="1"/>
  <c r="H133" i="13"/>
  <c r="I133" i="13" s="1"/>
  <c r="G133" i="13"/>
  <c r="G136" i="13"/>
  <c r="J136" i="13"/>
  <c r="K136" i="13" s="1"/>
  <c r="H136" i="13"/>
  <c r="I136" i="13" s="1"/>
  <c r="G140" i="13"/>
  <c r="J140" i="13"/>
  <c r="K140" i="13" s="1"/>
  <c r="H140" i="13"/>
  <c r="I140" i="13" s="1"/>
  <c r="G144" i="13"/>
  <c r="H144" i="13"/>
  <c r="I144" i="13" s="1"/>
  <c r="G148" i="13"/>
  <c r="J148" i="13"/>
  <c r="K148" i="13" s="1"/>
  <c r="H148" i="13"/>
  <c r="I148" i="13" s="1"/>
  <c r="G152" i="13"/>
  <c r="J152" i="13"/>
  <c r="K152" i="13" s="1"/>
  <c r="H152" i="13"/>
  <c r="I152" i="13" s="1"/>
  <c r="G156" i="13"/>
  <c r="J156" i="13"/>
  <c r="K156" i="13" s="1"/>
  <c r="H156" i="13"/>
  <c r="I156" i="13" s="1"/>
  <c r="G160" i="13"/>
  <c r="H160" i="13"/>
  <c r="I160" i="13" s="1"/>
  <c r="G164" i="13"/>
  <c r="J164" i="13"/>
  <c r="K164" i="13" s="1"/>
  <c r="H164" i="13"/>
  <c r="I164" i="13" s="1"/>
  <c r="J213" i="13"/>
  <c r="K213" i="13" s="1"/>
  <c r="J43" i="13"/>
  <c r="K43" i="13" s="1"/>
  <c r="J51" i="13"/>
  <c r="K51" i="13" s="1"/>
  <c r="H76" i="13"/>
  <c r="I76" i="13" s="1"/>
  <c r="G76" i="13"/>
  <c r="G102" i="13"/>
  <c r="J102" i="13"/>
  <c r="K102" i="13" s="1"/>
  <c r="J10" i="13"/>
  <c r="K10" i="13" s="1"/>
  <c r="G39" i="13"/>
  <c r="J45" i="13"/>
  <c r="K45" i="13" s="1"/>
  <c r="H46" i="13"/>
  <c r="I46" i="13" s="1"/>
  <c r="J48" i="13"/>
  <c r="K48" i="13" s="1"/>
  <c r="H53" i="13"/>
  <c r="I53" i="13" s="1"/>
  <c r="G55" i="13"/>
  <c r="G56" i="13"/>
  <c r="H57" i="13"/>
  <c r="I57" i="13" s="1"/>
  <c r="G59" i="13"/>
  <c r="G60" i="13"/>
  <c r="H61" i="13"/>
  <c r="I61" i="13" s="1"/>
  <c r="G63" i="13"/>
  <c r="G67" i="13"/>
  <c r="J67" i="13"/>
  <c r="K67" i="13" s="1"/>
  <c r="G71" i="13"/>
  <c r="J71" i="13"/>
  <c r="K71" i="13" s="1"/>
  <c r="G75" i="13"/>
  <c r="J75" i="13"/>
  <c r="K75" i="13" s="1"/>
  <c r="J79" i="13"/>
  <c r="K79" i="13" s="1"/>
  <c r="H81" i="13"/>
  <c r="G81" i="13"/>
  <c r="J83" i="13"/>
  <c r="K83" i="13" s="1"/>
  <c r="H85" i="13"/>
  <c r="G85" i="13"/>
  <c r="G88" i="13"/>
  <c r="H89" i="13"/>
  <c r="I89" i="13" s="1"/>
  <c r="G91" i="13"/>
  <c r="G92" i="13"/>
  <c r="H93" i="13"/>
  <c r="I93" i="13" s="1"/>
  <c r="J96" i="13"/>
  <c r="K96" i="13" s="1"/>
  <c r="H97" i="13"/>
  <c r="I97" i="13" s="1"/>
  <c r="I95" i="13" s="1"/>
  <c r="J99" i="13"/>
  <c r="K99" i="13" s="1"/>
  <c r="J100" i="13"/>
  <c r="K100" i="13" s="1"/>
  <c r="H101" i="13"/>
  <c r="I101" i="13" s="1"/>
  <c r="J103" i="13"/>
  <c r="K103" i="13" s="1"/>
  <c r="J104" i="13"/>
  <c r="K104" i="13" s="1"/>
  <c r="H105" i="13"/>
  <c r="I105" i="13" s="1"/>
  <c r="J110" i="13"/>
  <c r="K110" i="13" s="1"/>
  <c r="H111" i="13"/>
  <c r="I111" i="13" s="1"/>
  <c r="J113" i="13"/>
  <c r="K113" i="13" s="1"/>
  <c r="J114" i="13"/>
  <c r="K114" i="13" s="1"/>
  <c r="J116" i="13"/>
  <c r="K116" i="13" s="1"/>
  <c r="H130" i="13"/>
  <c r="G130" i="13"/>
  <c r="G127" i="13" s="1"/>
  <c r="J133" i="13"/>
  <c r="K133" i="13" s="1"/>
  <c r="H202" i="13"/>
  <c r="I202" i="13" s="1"/>
  <c r="G202" i="13"/>
  <c r="H137" i="13"/>
  <c r="I137" i="13" s="1"/>
  <c r="G137" i="13"/>
  <c r="H141" i="13"/>
  <c r="I141" i="13" s="1"/>
  <c r="G141" i="13"/>
  <c r="J143" i="13"/>
  <c r="K143" i="13" s="1"/>
  <c r="H145" i="13"/>
  <c r="I145" i="13" s="1"/>
  <c r="G145" i="13"/>
  <c r="H149" i="13"/>
  <c r="I149" i="13" s="1"/>
  <c r="G149" i="13"/>
  <c r="H153" i="13"/>
  <c r="I153" i="13" s="1"/>
  <c r="G153" i="13"/>
  <c r="H157" i="13"/>
  <c r="I157" i="13" s="1"/>
  <c r="G157" i="13"/>
  <c r="J159" i="13"/>
  <c r="K159" i="13" s="1"/>
  <c r="H161" i="13"/>
  <c r="I161" i="13" s="1"/>
  <c r="G161" i="13"/>
  <c r="H165" i="13"/>
  <c r="I165" i="13" s="1"/>
  <c r="G165" i="13"/>
  <c r="G218" i="13"/>
  <c r="J218" i="13"/>
  <c r="K218" i="13" s="1"/>
  <c r="H218" i="13"/>
  <c r="I218" i="13" s="1"/>
  <c r="H223" i="13"/>
  <c r="I223" i="13" s="1"/>
  <c r="G223" i="13"/>
  <c r="J223" i="13"/>
  <c r="K223" i="13" s="1"/>
  <c r="H228" i="13"/>
  <c r="I228" i="13" s="1"/>
  <c r="G228" i="13"/>
  <c r="J228" i="13"/>
  <c r="K228" i="13" s="1"/>
  <c r="J115" i="13"/>
  <c r="K115" i="13" s="1"/>
  <c r="G117" i="13"/>
  <c r="J118" i="13"/>
  <c r="K118" i="13" s="1"/>
  <c r="J119" i="13"/>
  <c r="K119" i="13" s="1"/>
  <c r="J126" i="13"/>
  <c r="K126" i="13" s="1"/>
  <c r="J129" i="13"/>
  <c r="K129" i="13" s="1"/>
  <c r="G138" i="13"/>
  <c r="G139" i="13"/>
  <c r="G142" i="13"/>
  <c r="G143" i="13"/>
  <c r="G146" i="13"/>
  <c r="G147" i="13"/>
  <c r="G150" i="13"/>
  <c r="G151" i="13"/>
  <c r="G154" i="13"/>
  <c r="G155" i="13"/>
  <c r="G158" i="13"/>
  <c r="G159" i="13"/>
  <c r="G162" i="13"/>
  <c r="G163" i="13"/>
  <c r="G166" i="13"/>
  <c r="G167" i="13"/>
  <c r="G169" i="13"/>
  <c r="J169" i="13"/>
  <c r="K169" i="13" s="1"/>
  <c r="G173" i="13"/>
  <c r="J173" i="13"/>
  <c r="K173" i="13" s="1"/>
  <c r="G177" i="13"/>
  <c r="J177" i="13"/>
  <c r="K177" i="13" s="1"/>
  <c r="G200" i="13"/>
  <c r="J200" i="13"/>
  <c r="K200" i="13" s="1"/>
  <c r="H212" i="13"/>
  <c r="I212" i="13" s="1"/>
  <c r="G212" i="13"/>
  <c r="J212" i="13"/>
  <c r="K212" i="13" s="1"/>
  <c r="H216" i="13"/>
  <c r="G216" i="13"/>
  <c r="H229" i="13"/>
  <c r="I229" i="13" s="1"/>
  <c r="G229" i="13"/>
  <c r="H233" i="13"/>
  <c r="G233" i="13"/>
  <c r="J234" i="13"/>
  <c r="K234" i="13" s="1"/>
  <c r="H234" i="13"/>
  <c r="I234" i="13" s="1"/>
  <c r="G234" i="13"/>
  <c r="J131" i="13"/>
  <c r="K131" i="13" s="1"/>
  <c r="J137" i="13"/>
  <c r="K137" i="13" s="1"/>
  <c r="J138" i="13"/>
  <c r="K138" i="13" s="1"/>
  <c r="H139" i="13"/>
  <c r="I139" i="13" s="1"/>
  <c r="J141" i="13"/>
  <c r="K141" i="13" s="1"/>
  <c r="J142" i="13"/>
  <c r="K142" i="13" s="1"/>
  <c r="H143" i="13"/>
  <c r="I143" i="13" s="1"/>
  <c r="J145" i="13"/>
  <c r="K145" i="13" s="1"/>
  <c r="J146" i="13"/>
  <c r="K146" i="13" s="1"/>
  <c r="H147" i="13"/>
  <c r="I147" i="13" s="1"/>
  <c r="J150" i="13"/>
  <c r="K150" i="13" s="1"/>
  <c r="H151" i="13"/>
  <c r="I151" i="13" s="1"/>
  <c r="J153" i="13"/>
  <c r="K153" i="13" s="1"/>
  <c r="J154" i="13"/>
  <c r="K154" i="13" s="1"/>
  <c r="H155" i="13"/>
  <c r="I155" i="13" s="1"/>
  <c r="J157" i="13"/>
  <c r="K157" i="13" s="1"/>
  <c r="J158" i="13"/>
  <c r="K158" i="13" s="1"/>
  <c r="H159" i="13"/>
  <c r="I159" i="13" s="1"/>
  <c r="J161" i="13"/>
  <c r="K161" i="13" s="1"/>
  <c r="J162" i="13"/>
  <c r="K162" i="13" s="1"/>
  <c r="H163" i="13"/>
  <c r="I163" i="13" s="1"/>
  <c r="J166" i="13"/>
  <c r="K166" i="13" s="1"/>
  <c r="H167" i="13"/>
  <c r="I167" i="13" s="1"/>
  <c r="H170" i="13"/>
  <c r="G170" i="13"/>
  <c r="J172" i="13"/>
  <c r="K172" i="13" s="1"/>
  <c r="H174" i="13"/>
  <c r="G174" i="13"/>
  <c r="J176" i="13"/>
  <c r="K176" i="13" s="1"/>
  <c r="H178" i="13"/>
  <c r="G178" i="13"/>
  <c r="G204" i="13"/>
  <c r="J204" i="13"/>
  <c r="K204" i="13" s="1"/>
  <c r="H204" i="13"/>
  <c r="I204" i="13" s="1"/>
  <c r="G226" i="13"/>
  <c r="J226" i="13"/>
  <c r="K226" i="13" s="1"/>
  <c r="G231" i="13"/>
  <c r="H231" i="13"/>
  <c r="I231" i="13" s="1"/>
  <c r="G180" i="13"/>
  <c r="J180" i="13"/>
  <c r="K180" i="13" s="1"/>
  <c r="G184" i="13"/>
  <c r="J184" i="13"/>
  <c r="K184" i="13" s="1"/>
  <c r="G188" i="13"/>
  <c r="J188" i="13"/>
  <c r="K188" i="13" s="1"/>
  <c r="G192" i="13"/>
  <c r="J192" i="13"/>
  <c r="K192" i="13" s="1"/>
  <c r="G196" i="13"/>
  <c r="J196" i="13"/>
  <c r="K196" i="13" s="1"/>
  <c r="H205" i="13"/>
  <c r="I205" i="13" s="1"/>
  <c r="G205" i="13"/>
  <c r="H210" i="13"/>
  <c r="I210" i="13" s="1"/>
  <c r="I209" i="13" s="1"/>
  <c r="G210" i="13"/>
  <c r="G209" i="13" s="1"/>
  <c r="H219" i="13"/>
  <c r="I219" i="13" s="1"/>
  <c r="G219" i="13"/>
  <c r="J219" i="13"/>
  <c r="K219" i="13" s="1"/>
  <c r="J221" i="13"/>
  <c r="K221" i="13" s="1"/>
  <c r="H224" i="13"/>
  <c r="G224" i="13"/>
  <c r="H230" i="13"/>
  <c r="I230" i="13" s="1"/>
  <c r="J179" i="13"/>
  <c r="K179" i="13" s="1"/>
  <c r="H181" i="13"/>
  <c r="G181" i="13"/>
  <c r="J183" i="13"/>
  <c r="K183" i="13" s="1"/>
  <c r="H185" i="13"/>
  <c r="G185" i="13"/>
  <c r="J187" i="13"/>
  <c r="K187" i="13" s="1"/>
  <c r="H189" i="13"/>
  <c r="G189" i="13"/>
  <c r="J191" i="13"/>
  <c r="K191" i="13" s="1"/>
  <c r="H193" i="13"/>
  <c r="G193" i="13"/>
  <c r="J195" i="13"/>
  <c r="K195" i="13" s="1"/>
  <c r="H197" i="13"/>
  <c r="G197" i="13"/>
  <c r="H201" i="13"/>
  <c r="I201" i="13" s="1"/>
  <c r="G201" i="13"/>
  <c r="J201" i="13"/>
  <c r="K201" i="13" s="1"/>
  <c r="J203" i="13"/>
  <c r="K203" i="13" s="1"/>
  <c r="H206" i="13"/>
  <c r="G206" i="13"/>
  <c r="G208" i="13"/>
  <c r="J208" i="13"/>
  <c r="K208" i="13" s="1"/>
  <c r="H215" i="13"/>
  <c r="I215" i="13" s="1"/>
  <c r="G215" i="13"/>
  <c r="J215" i="13"/>
  <c r="K215" i="13" s="1"/>
  <c r="H220" i="13"/>
  <c r="G220" i="13"/>
  <c r="G222" i="13"/>
  <c r="J222" i="13"/>
  <c r="K222" i="13" s="1"/>
  <c r="J225" i="13"/>
  <c r="K225" i="13" s="1"/>
  <c r="H225" i="13"/>
  <c r="I225" i="13" s="1"/>
  <c r="G235" i="13"/>
  <c r="J235" i="13"/>
  <c r="K235" i="13" s="1"/>
  <c r="H198" i="13"/>
  <c r="I198" i="13" s="1"/>
  <c r="H203" i="13"/>
  <c r="I203" i="13" s="1"/>
  <c r="H207" i="13"/>
  <c r="I207" i="13" s="1"/>
  <c r="H213" i="13"/>
  <c r="I213" i="13" s="1"/>
  <c r="H217" i="13"/>
  <c r="I217" i="13" s="1"/>
  <c r="H221" i="13"/>
  <c r="I221" i="13" s="1"/>
  <c r="J232" i="13"/>
  <c r="K232" i="13" s="1"/>
  <c r="G232" i="13"/>
  <c r="L48" i="11" l="1"/>
  <c r="I130" i="13"/>
  <c r="I127" i="13" s="1"/>
  <c r="J130" i="13"/>
  <c r="K130" i="13" s="1"/>
  <c r="J106" i="13"/>
  <c r="K106" i="13" s="1"/>
  <c r="I19" i="13"/>
  <c r="J19" i="13"/>
  <c r="K19" i="13" s="1"/>
  <c r="J185" i="13"/>
  <c r="K185" i="13" s="1"/>
  <c r="I185" i="13"/>
  <c r="I224" i="13"/>
  <c r="J224" i="13"/>
  <c r="K224" i="13" s="1"/>
  <c r="J207" i="13"/>
  <c r="K207" i="13" s="1"/>
  <c r="K199" i="13" s="1"/>
  <c r="J198" i="13"/>
  <c r="K198" i="13" s="1"/>
  <c r="J231" i="13"/>
  <c r="K231" i="13" s="1"/>
  <c r="J178" i="13"/>
  <c r="K178" i="13" s="1"/>
  <c r="I178" i="13"/>
  <c r="I233" i="13"/>
  <c r="J233" i="13"/>
  <c r="K233" i="13" s="1"/>
  <c r="G168" i="13"/>
  <c r="G227" i="13"/>
  <c r="J163" i="13"/>
  <c r="K163" i="13" s="1"/>
  <c r="J147" i="13"/>
  <c r="K147" i="13" s="1"/>
  <c r="J85" i="13"/>
  <c r="K85" i="13" s="1"/>
  <c r="I85" i="13"/>
  <c r="J160" i="13"/>
  <c r="K160" i="13" s="1"/>
  <c r="J144" i="13"/>
  <c r="K144" i="13" s="1"/>
  <c r="G95" i="13"/>
  <c r="J68" i="13"/>
  <c r="K68" i="13" s="1"/>
  <c r="G32" i="13"/>
  <c r="J214" i="13"/>
  <c r="K214" i="13" s="1"/>
  <c r="K211" i="13" s="1"/>
  <c r="J135" i="13"/>
  <c r="K135" i="13" s="1"/>
  <c r="J105" i="13"/>
  <c r="K105" i="13" s="1"/>
  <c r="G52" i="13"/>
  <c r="G42" i="13"/>
  <c r="J66" i="13"/>
  <c r="K66" i="13" s="1"/>
  <c r="J35" i="13"/>
  <c r="K35" i="13" s="1"/>
  <c r="J12" i="13"/>
  <c r="K12" i="13" s="1"/>
  <c r="J15" i="13"/>
  <c r="K15" i="13" s="1"/>
  <c r="G8" i="13"/>
  <c r="J29" i="13"/>
  <c r="K29" i="13" s="1"/>
  <c r="G211" i="13"/>
  <c r="I62" i="13"/>
  <c r="J62" i="13"/>
  <c r="K62" i="13" s="1"/>
  <c r="I134" i="13"/>
  <c r="I220" i="13"/>
  <c r="J220" i="13"/>
  <c r="K220" i="13" s="1"/>
  <c r="I206" i="13"/>
  <c r="I199" i="13" s="1"/>
  <c r="J206" i="13"/>
  <c r="K206" i="13" s="1"/>
  <c r="J189" i="13"/>
  <c r="K189" i="13" s="1"/>
  <c r="I189" i="13"/>
  <c r="J210" i="13"/>
  <c r="K210" i="13" s="1"/>
  <c r="K209" i="13" s="1"/>
  <c r="J205" i="13"/>
  <c r="K205" i="13" s="1"/>
  <c r="J165" i="13"/>
  <c r="K165" i="13" s="1"/>
  <c r="J149" i="13"/>
  <c r="K149" i="13" s="1"/>
  <c r="J229" i="13"/>
  <c r="K229" i="13" s="1"/>
  <c r="I216" i="13"/>
  <c r="I211" i="13" s="1"/>
  <c r="J216" i="13"/>
  <c r="K216" i="13" s="1"/>
  <c r="K127" i="13"/>
  <c r="I227" i="13"/>
  <c r="J167" i="13"/>
  <c r="K167" i="13" s="1"/>
  <c r="J151" i="13"/>
  <c r="K151" i="13" s="1"/>
  <c r="J202" i="13"/>
  <c r="K202" i="13" s="1"/>
  <c r="J109" i="13"/>
  <c r="K109" i="13" s="1"/>
  <c r="K95" i="13"/>
  <c r="I90" i="13"/>
  <c r="I87" i="13" s="1"/>
  <c r="J90" i="13"/>
  <c r="K90" i="13" s="1"/>
  <c r="I65" i="13"/>
  <c r="I54" i="13"/>
  <c r="I52" i="13" s="1"/>
  <c r="J54" i="13"/>
  <c r="K54" i="13" s="1"/>
  <c r="K52" i="13" s="1"/>
  <c r="J98" i="13"/>
  <c r="K98" i="13" s="1"/>
  <c r="J70" i="13"/>
  <c r="K70" i="13" s="1"/>
  <c r="J120" i="13"/>
  <c r="K120" i="13" s="1"/>
  <c r="K117" i="13" s="1"/>
  <c r="J111" i="13"/>
  <c r="K111" i="13" s="1"/>
  <c r="J89" i="13"/>
  <c r="K89" i="13" s="1"/>
  <c r="J57" i="13"/>
  <c r="K57" i="13" s="1"/>
  <c r="J46" i="13"/>
  <c r="K46" i="13" s="1"/>
  <c r="K32" i="13"/>
  <c r="J74" i="13"/>
  <c r="K74" i="13" s="1"/>
  <c r="J47" i="13"/>
  <c r="K47" i="13" s="1"/>
  <c r="J76" i="13"/>
  <c r="K76" i="13" s="1"/>
  <c r="J25" i="13"/>
  <c r="K25" i="13" s="1"/>
  <c r="I11" i="13"/>
  <c r="I8" i="13" s="1"/>
  <c r="J11" i="13"/>
  <c r="K11" i="13" s="1"/>
  <c r="J22" i="13"/>
  <c r="K22" i="13" s="1"/>
  <c r="J24" i="13"/>
  <c r="K24" i="13" s="1"/>
  <c r="I197" i="13"/>
  <c r="J197" i="13"/>
  <c r="K197" i="13" s="1"/>
  <c r="J181" i="13"/>
  <c r="K181" i="13" s="1"/>
  <c r="I181" i="13"/>
  <c r="J174" i="13"/>
  <c r="K174" i="13" s="1"/>
  <c r="I174" i="13"/>
  <c r="J81" i="13"/>
  <c r="K81" i="13" s="1"/>
  <c r="K77" i="13" s="1"/>
  <c r="I81" i="13"/>
  <c r="I77" i="13" s="1"/>
  <c r="I108" i="13"/>
  <c r="I107" i="13" s="1"/>
  <c r="J217" i="13"/>
  <c r="K217" i="13" s="1"/>
  <c r="J193" i="13"/>
  <c r="K193" i="13" s="1"/>
  <c r="I193" i="13"/>
  <c r="J230" i="13"/>
  <c r="K230" i="13" s="1"/>
  <c r="J170" i="13"/>
  <c r="K170" i="13" s="1"/>
  <c r="K168" i="13" s="1"/>
  <c r="I170" i="13"/>
  <c r="G199" i="13"/>
  <c r="J155" i="13"/>
  <c r="K155" i="13" s="1"/>
  <c r="J139" i="13"/>
  <c r="K139" i="13" s="1"/>
  <c r="G87" i="13"/>
  <c r="J44" i="13"/>
  <c r="K44" i="13" s="1"/>
  <c r="K42" i="13" s="1"/>
  <c r="I94" i="13"/>
  <c r="J94" i="13"/>
  <c r="K94" i="13" s="1"/>
  <c r="K87" i="13"/>
  <c r="G77" i="13"/>
  <c r="I58" i="13"/>
  <c r="J58" i="13"/>
  <c r="K58" i="13" s="1"/>
  <c r="K49" i="13"/>
  <c r="G134" i="13"/>
  <c r="G108" i="13"/>
  <c r="G107" i="13" s="1"/>
  <c r="J97" i="13"/>
  <c r="K97" i="13" s="1"/>
  <c r="G65" i="13"/>
  <c r="G64" i="13" s="1"/>
  <c r="I28" i="13"/>
  <c r="I20" i="13" s="1"/>
  <c r="J28" i="13"/>
  <c r="K28" i="13" s="1"/>
  <c r="J123" i="13"/>
  <c r="K123" i="13" s="1"/>
  <c r="K20" i="13"/>
  <c r="I64" i="13" l="1"/>
  <c r="K236" i="13" s="1"/>
  <c r="K108" i="13"/>
  <c r="K107" i="13" s="1"/>
  <c r="G31" i="13"/>
  <c r="I168" i="13"/>
  <c r="K31" i="13"/>
  <c r="K238" i="13" s="1"/>
  <c r="K237" i="13"/>
  <c r="K65" i="13"/>
  <c r="K64" i="13" s="1"/>
  <c r="K134" i="13"/>
  <c r="I13" i="11" l="1"/>
  <c r="L247" i="11"/>
  <c r="BW16" i="14" l="1"/>
  <c r="BW38" i="14" s="1"/>
  <c r="BW40" i="14" s="1"/>
</calcChain>
</file>

<file path=xl/sharedStrings.xml><?xml version="1.0" encoding="utf-8"?>
<sst xmlns="http://schemas.openxmlformats.org/spreadsheetml/2006/main" count="2562" uniqueCount="1387">
  <si>
    <t>m²</t>
  </si>
  <si>
    <t>Unid.</t>
  </si>
  <si>
    <t>Quantidade</t>
  </si>
  <si>
    <t>Objetivo</t>
  </si>
  <si>
    <t>Agente Promotor</t>
  </si>
  <si>
    <t>Data de Emissão</t>
  </si>
  <si>
    <t>Nº BM</t>
  </si>
  <si>
    <t>PREFEITURA  MUNICIPAL  DE SOUSA - PB</t>
  </si>
  <si>
    <t>Localização</t>
  </si>
  <si>
    <t>Contratada</t>
  </si>
  <si>
    <t>Início da Obra</t>
  </si>
  <si>
    <t>Termino da Obra</t>
  </si>
  <si>
    <t>Modalidade</t>
  </si>
  <si>
    <t>Nº de Contrato e Data de assinatura</t>
  </si>
  <si>
    <t>Valor do Contrato / PMS</t>
  </si>
  <si>
    <t>Valor da medição - R$</t>
  </si>
  <si>
    <t>Período de medição</t>
  </si>
  <si>
    <t>Itens</t>
  </si>
  <si>
    <t>Discriminação dos serviços do orçamento</t>
  </si>
  <si>
    <t>Custo Unitário</t>
  </si>
  <si>
    <t>Financeiro</t>
  </si>
  <si>
    <t>Desvio (%)</t>
  </si>
  <si>
    <t>Prevista</t>
  </si>
  <si>
    <t>Medida no período</t>
  </si>
  <si>
    <t>Acumulada incluindo o período</t>
  </si>
  <si>
    <t>BM 01 - Boletim de Medição</t>
  </si>
  <si>
    <t>PREFEITURA MUNICIPAL DE SOUSA</t>
  </si>
  <si>
    <t>01</t>
  </si>
  <si>
    <t>ESTADO DA PARAÍBA</t>
  </si>
  <si>
    <r>
      <rPr>
        <sz val="7"/>
        <rFont val="Arial"/>
      </rPr>
      <t>1.1</t>
    </r>
  </si>
  <si>
    <r>
      <rPr>
        <sz val="7"/>
        <rFont val="Arial"/>
      </rPr>
      <t>Remoção de árvore, porte médio, com utilização de retro-escavadeira</t>
    </r>
  </si>
  <si>
    <r>
      <rPr>
        <sz val="7"/>
        <rFont val="Arial"/>
      </rPr>
      <t>1.2</t>
    </r>
  </si>
  <si>
    <r>
      <rPr>
        <sz val="7"/>
        <rFont val="Arial"/>
      </rPr>
      <t>REMOÇÃO DE TELHAS, DE FIBROCIMENTO, METÁLICA E CERÂMICA, DE FORMA MANUAL, SEM REAPROVEITAMENTO. AF_12/2017</t>
    </r>
  </si>
  <si>
    <r>
      <rPr>
        <sz val="7"/>
        <rFont val="Arial"/>
      </rPr>
      <t>1.3</t>
    </r>
  </si>
  <si>
    <r>
      <rPr>
        <sz val="7"/>
        <rFont val="Arial"/>
      </rPr>
      <t>REMOÇÃO DE TRAMA DE MADEIRA PARA COBERTURA, DE FORMA MANUAL, SEM REAPROVEITAMENTO. AF_12/2017</t>
    </r>
  </si>
  <si>
    <r>
      <rPr>
        <sz val="7"/>
        <rFont val="Arial"/>
      </rPr>
      <t>1.4</t>
    </r>
  </si>
  <si>
    <r>
      <rPr>
        <sz val="7"/>
        <rFont val="Arial"/>
      </rPr>
      <t>REMOÇÃO DE TESOURAS DE MADEIRA, COM VÃO MENOR QUE 8M, DE FORMA MANUAL, SEM REAPROVEITAMENTO. AF_12/2017</t>
    </r>
  </si>
  <si>
    <r>
      <rPr>
        <sz val="7"/>
        <rFont val="Arial"/>
      </rPr>
      <t>1.5</t>
    </r>
  </si>
  <si>
    <r>
      <rPr>
        <sz val="7"/>
        <rFont val="Arial"/>
      </rPr>
      <t>DEMOLIÇÃO DE ALVENARIA PARA QUALQUER TIPO DE BLOCO, DE FORMA MECANIZADA, SEM REAPROVEITAMENTO. AF_12/2017</t>
    </r>
  </si>
  <si>
    <r>
      <rPr>
        <sz val="7"/>
        <rFont val="Arial"/>
      </rPr>
      <t>1.6</t>
    </r>
  </si>
  <si>
    <r>
      <rPr>
        <sz val="7"/>
        <rFont val="Arial"/>
      </rPr>
      <t>DEMOLIÇÃO DE PILARES E VIGAS EM CONCRETO ARMADO, DE FORMA MECANIZADA COM MARTELETE, SEM REAPROVEITAMENTO. AF_12/2017</t>
    </r>
  </si>
  <si>
    <r>
      <rPr>
        <sz val="7"/>
        <rFont val="Arial"/>
      </rPr>
      <t>1.7</t>
    </r>
  </si>
  <si>
    <r>
      <rPr>
        <sz val="7"/>
        <rFont val="Arial"/>
      </rPr>
      <t>DEMOLIÇÃO DE LAJES, DE FORMA MECANIZADA COM MARTELETE, SEM REAPROVEITAMENTO. AF_12/2017</t>
    </r>
  </si>
  <si>
    <r>
      <rPr>
        <sz val="7"/>
        <rFont val="Arial"/>
      </rPr>
      <t>1.8</t>
    </r>
  </si>
  <si>
    <r>
      <rPr>
        <sz val="7"/>
        <rFont val="Arial"/>
      </rPr>
      <t>Demolição de pavimentação em paralelepípedo ou pré-moldados de concreto c/ reaproveitamento</t>
    </r>
  </si>
  <si>
    <r>
      <rPr>
        <sz val="7"/>
        <rFont val="Arial"/>
      </rPr>
      <t>1.9</t>
    </r>
  </si>
  <si>
    <r>
      <rPr>
        <sz val="7"/>
        <rFont val="Arial"/>
      </rPr>
      <t>DEMOLIÇÃO DE CONCRETO SIMPLES COM MARTELETE</t>
    </r>
  </si>
  <si>
    <r>
      <rPr>
        <sz val="7"/>
        <rFont val="Arial"/>
      </rPr>
      <t>1.10</t>
    </r>
  </si>
  <si>
    <r>
      <rPr>
        <sz val="7"/>
        <rFont val="Arial"/>
      </rPr>
      <t>LOCAÇÃO DA OBRA - EXECUÇÃO DE GABARITO</t>
    </r>
  </si>
  <si>
    <r>
      <rPr>
        <sz val="7"/>
        <rFont val="Arial"/>
      </rPr>
      <t>1.11</t>
    </r>
  </si>
  <si>
    <r>
      <rPr>
        <sz val="7"/>
        <rFont val="Arial"/>
      </rPr>
      <t>Placa de obra em chapa aço galvanizado, instalada</t>
    </r>
  </si>
  <si>
    <r>
      <rPr>
        <sz val="7"/>
        <rFont val="Arial"/>
      </rPr>
      <t>un</t>
    </r>
  </si>
  <si>
    <r>
      <rPr>
        <sz val="7"/>
        <rFont val="Arial"/>
      </rPr>
      <t>M2</t>
    </r>
  </si>
  <si>
    <r>
      <rPr>
        <sz val="7"/>
        <rFont val="Arial"/>
      </rPr>
      <t>UN</t>
    </r>
  </si>
  <si>
    <r>
      <rPr>
        <sz val="7"/>
        <rFont val="Arial"/>
      </rPr>
      <t>M3</t>
    </r>
  </si>
  <si>
    <r>
      <rPr>
        <sz val="7"/>
        <rFont val="Arial"/>
      </rPr>
      <t>m2</t>
    </r>
  </si>
  <si>
    <t>PLANILHA DE QUANTITATIVOS</t>
  </si>
  <si>
    <t>REFORMA E AMPLIAÇÃO DA SECRETARIA DE EDUCAÇÃO</t>
  </si>
  <si>
    <t>BDI</t>
  </si>
  <si>
    <r>
      <rPr>
        <b/>
        <sz val="7"/>
        <rFont val="Arial"/>
      </rPr>
      <t>ITEM</t>
    </r>
  </si>
  <si>
    <r>
      <rPr>
        <b/>
        <sz val="7"/>
        <rFont val="Arial"/>
      </rPr>
      <t>DESCRIÇÃO</t>
    </r>
  </si>
  <si>
    <r>
      <rPr>
        <b/>
        <sz val="7"/>
        <rFont val="Arial"/>
      </rPr>
      <t>FONTE</t>
    </r>
  </si>
  <si>
    <r>
      <rPr>
        <b/>
        <sz val="7"/>
        <rFont val="Arial"/>
      </rPr>
      <t>UNID</t>
    </r>
  </si>
  <si>
    <r>
      <rPr>
        <b/>
        <sz val="7"/>
        <rFont val="Arial"/>
      </rPr>
      <t>QUANTIDADE</t>
    </r>
  </si>
  <si>
    <r>
      <rPr>
        <b/>
        <sz val="7"/>
        <rFont val="Arial"/>
      </rPr>
      <t>PREÇO UNITÁRIO R$</t>
    </r>
  </si>
  <si>
    <r>
      <rPr>
        <b/>
        <sz val="7"/>
        <rFont val="Arial"/>
      </rPr>
      <t>PREÇO
TOTAL R$</t>
    </r>
  </si>
  <si>
    <r>
      <rPr>
        <b/>
        <sz val="7"/>
        <rFont val="Arial"/>
      </rPr>
      <t>SEM BDI</t>
    </r>
  </si>
  <si>
    <r>
      <rPr>
        <b/>
        <sz val="7"/>
        <rFont val="Arial"/>
      </rPr>
      <t>BDI</t>
    </r>
  </si>
  <si>
    <r>
      <rPr>
        <b/>
        <sz val="7"/>
        <rFont val="Arial"/>
      </rPr>
      <t>COM BDI</t>
    </r>
  </si>
  <si>
    <r>
      <rPr>
        <b/>
        <sz val="7"/>
        <rFont val="Arial"/>
      </rPr>
      <t>1</t>
    </r>
  </si>
  <si>
    <r>
      <rPr>
        <sz val="7"/>
        <rFont val="Arial"/>
      </rPr>
      <t>ORSE</t>
    </r>
  </si>
  <si>
    <r>
      <rPr>
        <sz val="7"/>
        <rFont val="Arial"/>
      </rPr>
      <t>89,19</t>
    </r>
  </si>
  <si>
    <r>
      <rPr>
        <sz val="7"/>
        <rFont val="Arial"/>
      </rPr>
      <t>SINAPI</t>
    </r>
  </si>
  <si>
    <r>
      <rPr>
        <sz val="7"/>
        <rFont val="Arial"/>
      </rPr>
      <t>2,34</t>
    </r>
  </si>
  <si>
    <r>
      <rPr>
        <sz val="7"/>
        <rFont val="Arial"/>
      </rPr>
      <t>5,02</t>
    </r>
  </si>
  <si>
    <r>
      <rPr>
        <sz val="7"/>
        <rFont val="Arial"/>
      </rPr>
      <t>55,69</t>
    </r>
  </si>
  <si>
    <r>
      <rPr>
        <sz val="7"/>
        <rFont val="Arial"/>
      </rPr>
      <t>42,08</t>
    </r>
  </si>
  <si>
    <r>
      <rPr>
        <sz val="7"/>
        <rFont val="Arial"/>
      </rPr>
      <t>185,44</t>
    </r>
  </si>
  <si>
    <r>
      <rPr>
        <sz val="7"/>
        <rFont val="Arial"/>
      </rPr>
      <t>78,90</t>
    </r>
  </si>
  <si>
    <r>
      <rPr>
        <sz val="7"/>
        <rFont val="Arial"/>
      </rPr>
      <t>8,45</t>
    </r>
  </si>
  <si>
    <r>
      <rPr>
        <sz val="7"/>
        <rFont val="Arial"/>
      </rPr>
      <t>PRÓPRIA</t>
    </r>
  </si>
  <si>
    <r>
      <rPr>
        <sz val="7"/>
        <rFont val="Arial"/>
      </rPr>
      <t>64,11</t>
    </r>
  </si>
  <si>
    <r>
      <rPr>
        <sz val="7"/>
        <rFont val="Arial"/>
      </rPr>
      <t>SEINFRA</t>
    </r>
  </si>
  <si>
    <r>
      <rPr>
        <sz val="7"/>
        <rFont val="Arial"/>
      </rPr>
      <t>6,09</t>
    </r>
  </si>
  <si>
    <r>
      <rPr>
        <sz val="7"/>
        <rFont val="Arial"/>
      </rPr>
      <t>344,82</t>
    </r>
  </si>
  <si>
    <r>
      <rPr>
        <b/>
        <sz val="7"/>
        <rFont val="Arial"/>
      </rPr>
      <t>2</t>
    </r>
  </si>
  <si>
    <r>
      <rPr>
        <sz val="7"/>
        <rFont val="Arial"/>
      </rPr>
      <t>2.1</t>
    </r>
  </si>
  <si>
    <r>
      <rPr>
        <sz val="7"/>
        <rFont val="Arial"/>
      </rPr>
      <t>ATERRO MANUAL DE VALAS COM SOLO ARGILO-ARENOSO E COMPACTAÇÃO MECANIZADA. AF_05/2016</t>
    </r>
  </si>
  <si>
    <r>
      <rPr>
        <sz val="7"/>
        <rFont val="Arial"/>
      </rPr>
      <t>32,74</t>
    </r>
  </si>
  <si>
    <r>
      <rPr>
        <sz val="7"/>
        <rFont val="Arial"/>
      </rPr>
      <t>2.2</t>
    </r>
  </si>
  <si>
    <r>
      <rPr>
        <sz val="7"/>
        <rFont val="Arial"/>
      </rPr>
      <t>ESCAVAÇÃO MANUAL PARA BLOCO DE COROAMENTO OU SAPATA (INCLUINDO ESCAVAÇÃO PARA COLOCAÇÃO DE FÔRMAS). AF_06/2017</t>
    </r>
  </si>
  <si>
    <r>
      <rPr>
        <sz val="7"/>
        <rFont val="Arial"/>
      </rPr>
      <t>63,46</t>
    </r>
  </si>
  <si>
    <r>
      <rPr>
        <sz val="7"/>
        <rFont val="Arial"/>
      </rPr>
      <t>2.3</t>
    </r>
  </si>
  <si>
    <r>
      <rPr>
        <sz val="7"/>
        <rFont val="Arial"/>
      </rPr>
      <t>REATERRO MANUAL DE VALAS COM COMPACTAÇÃO MECANIZADA. AF_04/2016</t>
    </r>
  </si>
  <si>
    <r>
      <rPr>
        <sz val="7"/>
        <rFont val="Arial"/>
      </rPr>
      <t>20,68</t>
    </r>
  </si>
  <si>
    <r>
      <rPr>
        <sz val="7"/>
        <rFont val="Arial"/>
      </rPr>
      <t>2.4</t>
    </r>
  </si>
  <si>
    <r>
      <rPr>
        <sz val="7"/>
        <rFont val="Arial"/>
      </rPr>
      <t>LASTRO DE CONCRETO MAGRO, APLICADO EM PISOS, LAJES SOBRE SOLO OU RADIERS, ESPESSURA DE 5 CM. AF_07/2016</t>
    </r>
  </si>
  <si>
    <r>
      <rPr>
        <sz val="7"/>
        <rFont val="Arial"/>
      </rPr>
      <t>21,85</t>
    </r>
  </si>
  <si>
    <r>
      <rPr>
        <sz val="7"/>
        <rFont val="Arial"/>
      </rPr>
      <t>2.5</t>
    </r>
  </si>
  <si>
    <r>
      <rPr>
        <sz val="7"/>
        <rFont val="Arial"/>
      </rPr>
      <t>ALVENARIA DE EMBASAMENTO EM TIJOLO CERÂMICO FURADO C/ ARGAMASSA CIMENTO E AREIA 1:4</t>
    </r>
  </si>
  <si>
    <r>
      <rPr>
        <sz val="7"/>
        <rFont val="Arial"/>
      </rPr>
      <t>612,00</t>
    </r>
  </si>
  <si>
    <r>
      <rPr>
        <sz val="7"/>
        <rFont val="Arial"/>
      </rPr>
      <t>2.6</t>
    </r>
  </si>
  <si>
    <r>
      <rPr>
        <sz val="7"/>
        <rFont val="Arial"/>
      </rPr>
      <t>Forma plana para fundações, em compensado resinado 12mm, 07 usos</t>
    </r>
  </si>
  <si>
    <r>
      <rPr>
        <sz val="7"/>
        <rFont val="Arial"/>
      </rPr>
      <t>66,55</t>
    </r>
  </si>
  <si>
    <r>
      <rPr>
        <sz val="7"/>
        <rFont val="Arial"/>
      </rPr>
      <t>2.7</t>
    </r>
  </si>
  <si>
    <r>
      <rPr>
        <sz val="7"/>
        <rFont val="Arial"/>
      </rPr>
      <t>ARMAÇÃO DE BLOCO, VIGA BALDRAME OU SAPATA UTILIZANDO AÇO CA-50 DE 10 MM - MONTAGEM. AF_06/2017</t>
    </r>
  </si>
  <si>
    <r>
      <rPr>
        <sz val="7"/>
        <rFont val="Arial"/>
      </rPr>
      <t>KG</t>
    </r>
  </si>
  <si>
    <r>
      <rPr>
        <sz val="7"/>
        <rFont val="Arial"/>
      </rPr>
      <t>16,13</t>
    </r>
  </si>
  <si>
    <r>
      <rPr>
        <sz val="7"/>
        <rFont val="Arial"/>
      </rPr>
      <t>2.8</t>
    </r>
  </si>
  <si>
    <r>
      <rPr>
        <sz val="7"/>
        <rFont val="Arial"/>
      </rPr>
      <t>CONCRETO FCK = 25MPA, TRAÇO 1:2,3:2,7 (EM MASSA SECA DE CIMENTO/ AREIA MÉDIA/ BRITA 1) - PREPARO MECÂNICO COM BETONEIRA 400 L. AF_05/2021</t>
    </r>
  </si>
  <si>
    <r>
      <rPr>
        <sz val="7"/>
        <rFont val="Arial"/>
      </rPr>
      <t>358,06</t>
    </r>
  </si>
  <si>
    <r>
      <rPr>
        <sz val="7"/>
        <rFont val="Arial"/>
      </rPr>
      <t>2.9</t>
    </r>
  </si>
  <si>
    <r>
      <rPr>
        <sz val="7"/>
        <rFont val="Arial"/>
      </rPr>
      <t>LANÇAMENTO COM USO DE BALDES, ADENSAMENTO E ACABAMENTO DE CONCRETO EM ESTRUTURAS. AF_12/2015</t>
    </r>
  </si>
  <si>
    <r>
      <rPr>
        <sz val="7"/>
        <rFont val="Arial"/>
      </rPr>
      <t>143,16</t>
    </r>
  </si>
  <si>
    <r>
      <rPr>
        <sz val="7"/>
        <rFont val="Arial"/>
      </rPr>
      <t>2.10</t>
    </r>
  </si>
  <si>
    <r>
      <rPr>
        <sz val="7"/>
        <rFont val="Arial"/>
      </rPr>
      <t>Impermeabilização de alicerce e viga baldrame com 2 demãos de tinta asfáltica tipo Neutrol da Vedacit ou similar, exceto argamassa impermeabilização</t>
    </r>
  </si>
  <si>
    <r>
      <rPr>
        <sz val="7"/>
        <rFont val="Arial"/>
      </rPr>
      <t>21,73</t>
    </r>
  </si>
  <si>
    <r>
      <rPr>
        <b/>
        <sz val="7"/>
        <rFont val="Arial"/>
      </rPr>
      <t>3</t>
    </r>
  </si>
  <si>
    <r>
      <rPr>
        <b/>
        <sz val="7"/>
        <rFont val="Arial"/>
      </rPr>
      <t>3.1</t>
    </r>
  </si>
  <si>
    <r>
      <rPr>
        <sz val="7"/>
        <rFont val="Arial"/>
      </rPr>
      <t>3.1.1</t>
    </r>
  </si>
  <si>
    <r>
      <rPr>
        <sz val="7"/>
        <rFont val="Arial"/>
      </rPr>
      <t>ARMAÇÃO DE PILAR OU VIGA DE UMA ESTRUTURA CONVENCIONAL DE CONCRETO ARMADO EM UMA EDIFICAÇÃO TÉRREA OU SOBRADO UTILIZANDO AÇO CA-60 DE 5,0 MM - MONTAGEM. AF_12/2015</t>
    </r>
  </si>
  <si>
    <r>
      <rPr>
        <sz val="7"/>
        <rFont val="Arial"/>
      </rPr>
      <t>18,84</t>
    </r>
  </si>
  <si>
    <r>
      <rPr>
        <sz val="7"/>
        <rFont val="Arial"/>
      </rPr>
      <t>3.1.2</t>
    </r>
  </si>
  <si>
    <r>
      <rPr>
        <sz val="7"/>
        <rFont val="Arial"/>
      </rPr>
      <t>ARMAÇÃO DE PILAR OU VIGA DE UMA ESTRUTURA CONVENCIONAL DE CONCRETO ARMADO EM UMA EDIFICAÇÃO TÉRREA OU SOBRADO UTILIZANDO AÇO CA-50 DE 6,3 MM - MONTAGEM. AF_12/2015</t>
    </r>
  </si>
  <si>
    <r>
      <rPr>
        <sz val="7"/>
        <rFont val="Arial"/>
      </rPr>
      <t>18,47</t>
    </r>
  </si>
  <si>
    <r>
      <rPr>
        <sz val="7"/>
        <rFont val="Arial"/>
      </rPr>
      <t>3.1.3</t>
    </r>
  </si>
  <si>
    <r>
      <rPr>
        <sz val="7"/>
        <rFont val="Arial"/>
      </rPr>
      <t>ARMAÇÃO DE PILAR OU VIGA DE UMA ESTRUTURA CONVENCIONAL DE CONCRETO ARMADO EM UMA EDIFICAÇÃO TÉRREA OU SOBRADO UTILIZANDO AÇO CA-50 DE 10,0 MM - MONTAGEM. AF_12/2015</t>
    </r>
  </si>
  <si>
    <r>
      <rPr>
        <sz val="7"/>
        <rFont val="Arial"/>
      </rPr>
      <t>16,09</t>
    </r>
  </si>
  <si>
    <r>
      <rPr>
        <sz val="7"/>
        <rFont val="Arial"/>
      </rPr>
      <t>3.1.4</t>
    </r>
  </si>
  <si>
    <r>
      <rPr>
        <sz val="7"/>
        <rFont val="Arial"/>
      </rPr>
      <t>ARMAÇÃO DE PILAR OU VIGA DE UMA ESTRUTURA CONVENCIONAL DE CONCRETO ARMADO EM UMA EDIFICAÇÃO TÉRREA OU SOBRADO UTILIZANDO AÇO CA-50 DE 12,5 MM - MONTAGEM. AF_12/2015</t>
    </r>
  </si>
  <si>
    <r>
      <rPr>
        <sz val="7"/>
        <rFont val="Arial"/>
      </rPr>
      <t>13,68</t>
    </r>
  </si>
  <si>
    <r>
      <rPr>
        <sz val="7"/>
        <rFont val="Arial"/>
      </rPr>
      <t>3.1.5</t>
    </r>
  </si>
  <si>
    <r>
      <rPr>
        <sz val="7"/>
        <rFont val="Arial"/>
      </rPr>
      <t>Forma plana para estruturas, em compensado plastificado de 12mm, 12 usos, inclusive escoramento - Revisada 07.2015</t>
    </r>
  </si>
  <si>
    <r>
      <rPr>
        <sz val="7"/>
        <rFont val="Arial"/>
      </rPr>
      <t>39,21</t>
    </r>
  </si>
  <si>
    <r>
      <rPr>
        <sz val="7"/>
        <rFont val="Arial"/>
      </rPr>
      <t>3.1.6</t>
    </r>
  </si>
  <si>
    <r>
      <rPr>
        <sz val="7"/>
        <rFont val="Arial"/>
      </rPr>
      <t>3.1.7</t>
    </r>
  </si>
  <si>
    <r>
      <rPr>
        <b/>
        <sz val="7"/>
        <rFont val="Arial"/>
      </rPr>
      <t>3.2</t>
    </r>
  </si>
  <si>
    <r>
      <rPr>
        <sz val="7"/>
        <rFont val="Arial"/>
      </rPr>
      <t>3.2.1</t>
    </r>
  </si>
  <si>
    <r>
      <rPr>
        <sz val="7"/>
        <rFont val="Arial"/>
      </rPr>
      <t>LAJE PRÉ-MOLDADA UNIDIRECIONAL, BIAPOIADA, PARA PISO, ENCHIMENTO EM CERÂMICA, VIGOTA CONVENCIONAL, ALTURA TOTAL DA LAJE (ENCHIMENTO+CAPA) = (8+4). AF_11/2020</t>
    </r>
  </si>
  <si>
    <r>
      <rPr>
        <sz val="7"/>
        <rFont val="Arial"/>
      </rPr>
      <t>153,07</t>
    </r>
  </si>
  <si>
    <r>
      <rPr>
        <b/>
        <sz val="7"/>
        <rFont val="Arial"/>
      </rPr>
      <t>3.3</t>
    </r>
  </si>
  <si>
    <r>
      <rPr>
        <sz val="7"/>
        <rFont val="Arial"/>
      </rPr>
      <t>3.3.1</t>
    </r>
  </si>
  <si>
    <r>
      <rPr>
        <sz val="7"/>
        <rFont val="Arial"/>
      </rPr>
      <t>VERGA PRÉ-MOLDADA PARA PORTAS COM ATÉ 1,5 M DE VÃO. AF_03/2016</t>
    </r>
  </si>
  <si>
    <r>
      <rPr>
        <sz val="7"/>
        <rFont val="Arial"/>
      </rPr>
      <t>M</t>
    </r>
  </si>
  <si>
    <r>
      <rPr>
        <sz val="7"/>
        <rFont val="Arial"/>
      </rPr>
      <t>30,08</t>
    </r>
  </si>
  <si>
    <r>
      <rPr>
        <sz val="7"/>
        <rFont val="Arial"/>
      </rPr>
      <t>3.3.2</t>
    </r>
  </si>
  <si>
    <r>
      <rPr>
        <sz val="7"/>
        <rFont val="Arial"/>
      </rPr>
      <t>VERGA PRÉ-MOLDADA PARA PORTAS COM MAIS DE 1,5 M DE VÃO. AF_03/2016</t>
    </r>
  </si>
  <si>
    <r>
      <rPr>
        <sz val="7"/>
        <rFont val="Arial"/>
      </rPr>
      <t>53,15</t>
    </r>
  </si>
  <si>
    <r>
      <rPr>
        <sz val="7"/>
        <rFont val="Arial"/>
      </rPr>
      <t>3.3.3</t>
    </r>
  </si>
  <si>
    <r>
      <rPr>
        <sz val="7"/>
        <rFont val="Arial"/>
      </rPr>
      <t>VERGA PRÉ-MOLDADA PARA JANELAS COM ATÉ 1,5 M DE VÃO. AF_03/2016</t>
    </r>
  </si>
  <si>
    <r>
      <rPr>
        <sz val="7"/>
        <rFont val="Arial"/>
      </rPr>
      <t>41,28</t>
    </r>
  </si>
  <si>
    <r>
      <rPr>
        <sz val="7"/>
        <rFont val="Arial"/>
      </rPr>
      <t>3.3.4</t>
    </r>
  </si>
  <si>
    <r>
      <rPr>
        <sz val="7"/>
        <rFont val="Arial"/>
      </rPr>
      <t>VERGA PRÉ-MOLDADA PARA JANELAS COM MAIS DE 1,5 M DE VÃO. AF_03/2016</t>
    </r>
  </si>
  <si>
    <r>
      <rPr>
        <sz val="7"/>
        <rFont val="Arial"/>
      </rPr>
      <t>53,85</t>
    </r>
  </si>
  <si>
    <r>
      <rPr>
        <sz val="7"/>
        <rFont val="Arial"/>
      </rPr>
      <t>3.3.5</t>
    </r>
  </si>
  <si>
    <r>
      <rPr>
        <sz val="7"/>
        <rFont val="Arial"/>
      </rPr>
      <t>CONTRAVERGA PRÉ-MOLDADA PARA VÃOS DE ATÉ 1,5 M DE COMPRIMENTO. AF_03/2016</t>
    </r>
  </si>
  <si>
    <r>
      <rPr>
        <sz val="7"/>
        <rFont val="Arial"/>
      </rPr>
      <t>40,46</t>
    </r>
  </si>
  <si>
    <r>
      <rPr>
        <sz val="7"/>
        <rFont val="Arial"/>
      </rPr>
      <t>3.3.6</t>
    </r>
  </si>
  <si>
    <r>
      <rPr>
        <sz val="7"/>
        <rFont val="Arial"/>
      </rPr>
      <t>CONTRAVERGA PRÉ-MOLDADA PARA VÃOS DE MAIS DE 1,5 M DE COMPRIMENTO. AF_03/2016</t>
    </r>
  </si>
  <si>
    <r>
      <rPr>
        <sz val="7"/>
        <rFont val="Arial"/>
      </rPr>
      <t>48,82</t>
    </r>
  </si>
  <si>
    <r>
      <rPr>
        <b/>
        <sz val="7"/>
        <rFont val="Arial"/>
      </rPr>
      <t>4</t>
    </r>
  </si>
  <si>
    <r>
      <rPr>
        <sz val="7"/>
        <rFont val="Arial"/>
      </rPr>
      <t>4.1</t>
    </r>
  </si>
  <si>
    <r>
      <rPr>
        <sz val="7"/>
        <rFont val="Arial"/>
      </rPr>
      <t>ALVENARIA DE VEDAÇÃO DE BLOCOS CERÂMICOS FURADOS NA HORIZONTAL DE 9X19X19CM (ESPESSURA 9CM) DE PAREDES COM ÁREA LÍQUIDA MAIOR OU IGUAL A 6M² SEM VÃOS E ARGAMASSA DE ASSENTAMENTO COM PREPARO EM BETONEIRA. AF_06/2014</t>
    </r>
  </si>
  <si>
    <r>
      <rPr>
        <sz val="7"/>
        <rFont val="Arial"/>
      </rPr>
      <t>56,65</t>
    </r>
  </si>
  <si>
    <r>
      <rPr>
        <sz val="7"/>
        <rFont val="Arial"/>
      </rPr>
      <t>4.2</t>
    </r>
  </si>
  <si>
    <r>
      <rPr>
        <sz val="7"/>
        <rFont val="Arial"/>
      </rPr>
      <t>ALVENARIA DE VEDAÇÃO DE BLOCOS CERÂMICOS FURADOS 9x19x19 CM (ESPESSURA 19CM) E ARGAMASSA DE ASSENTAMENTO COM PREPARO EM BETONEIRA</t>
    </r>
  </si>
  <si>
    <r>
      <rPr>
        <sz val="7"/>
        <rFont val="Arial"/>
      </rPr>
      <t>72,46</t>
    </r>
  </si>
  <si>
    <r>
      <rPr>
        <b/>
        <sz val="7"/>
        <rFont val="Arial"/>
      </rPr>
      <t>5</t>
    </r>
  </si>
  <si>
    <r>
      <rPr>
        <sz val="7"/>
        <rFont val="Arial"/>
      </rPr>
      <t>5.1</t>
    </r>
  </si>
  <si>
    <r>
      <rPr>
        <sz val="7"/>
        <rFont val="Arial"/>
      </rPr>
      <t>ESTRUTURA METÁLICA P/ COBERTURA C/ VIGAS - TRELIÇADAS E TERÇAS</t>
    </r>
  </si>
  <si>
    <r>
      <rPr>
        <sz val="7"/>
        <rFont val="Arial"/>
      </rPr>
      <t>115,85</t>
    </r>
  </si>
  <si>
    <r>
      <rPr>
        <sz val="7"/>
        <rFont val="Arial"/>
      </rPr>
      <t>5.2</t>
    </r>
  </si>
  <si>
    <r>
      <rPr>
        <sz val="7"/>
        <rFont val="Arial"/>
      </rPr>
      <t>TELHA TERMOACÚSTICA TRAPEZOIDAL INCLINAÇÃO 17.6%</t>
    </r>
  </si>
  <si>
    <r>
      <rPr>
        <sz val="7"/>
        <rFont val="Arial"/>
      </rPr>
      <t>129,90</t>
    </r>
  </si>
  <si>
    <r>
      <rPr>
        <sz val="7"/>
        <rFont val="Arial"/>
      </rPr>
      <t>5.3</t>
    </r>
  </si>
  <si>
    <r>
      <rPr>
        <sz val="7"/>
        <rFont val="Arial"/>
      </rPr>
      <t>TELHA DE ALUMÍNIO ONDULADA, ESP.=0,7MM</t>
    </r>
  </si>
  <si>
    <r>
      <rPr>
        <sz val="7"/>
        <rFont val="Arial"/>
      </rPr>
      <t>61,09</t>
    </r>
  </si>
  <si>
    <r>
      <rPr>
        <sz val="7"/>
        <rFont val="Arial"/>
      </rPr>
      <t>5.4</t>
    </r>
  </si>
  <si>
    <r>
      <rPr>
        <sz val="7"/>
        <rFont val="Arial"/>
      </rPr>
      <t>TELHAMENTO COM TELHA CERÂMICA CAPA-CANAL, TIPO COLONIAL, COM ATÉ 2 ÁGUAS, INCLUSO TRANSPORTE VERTICAL. AF_07/2019</t>
    </r>
  </si>
  <si>
    <r>
      <rPr>
        <sz val="7"/>
        <rFont val="Arial"/>
      </rPr>
      <t>29,17</t>
    </r>
  </si>
  <si>
    <r>
      <rPr>
        <sz val="7"/>
        <rFont val="Arial"/>
      </rPr>
      <t>5.5</t>
    </r>
  </si>
  <si>
    <r>
      <rPr>
        <sz val="7"/>
        <rFont val="Arial"/>
      </rPr>
      <t>Cumeeira em alumínio - 30cm de cada lado, e= 0,8mm</t>
    </r>
  </si>
  <si>
    <r>
      <rPr>
        <sz val="7"/>
        <rFont val="Arial"/>
      </rPr>
      <t>m</t>
    </r>
  </si>
  <si>
    <r>
      <rPr>
        <sz val="7"/>
        <rFont val="Arial"/>
      </rPr>
      <t>88,59</t>
    </r>
  </si>
  <si>
    <r>
      <rPr>
        <sz val="7"/>
        <rFont val="Arial"/>
      </rPr>
      <t>5.6</t>
    </r>
  </si>
  <si>
    <r>
      <rPr>
        <sz val="7"/>
        <rFont val="Arial"/>
      </rPr>
      <t>CUMEEIRA TERMOACÚSTICA</t>
    </r>
  </si>
  <si>
    <r>
      <rPr>
        <sz val="7"/>
        <rFont val="Arial"/>
      </rPr>
      <t>61,36</t>
    </r>
  </si>
  <si>
    <r>
      <rPr>
        <sz val="7"/>
        <rFont val="Arial"/>
      </rPr>
      <t>5.7</t>
    </r>
  </si>
  <si>
    <r>
      <rPr>
        <sz val="7"/>
        <rFont val="Arial"/>
      </rPr>
      <t>Rufo de concreto armado fck=20mpa l=30cm e h=5cm</t>
    </r>
  </si>
  <si>
    <r>
      <rPr>
        <sz val="7"/>
        <rFont val="Arial"/>
      </rPr>
      <t>35,96</t>
    </r>
  </si>
  <si>
    <r>
      <rPr>
        <sz val="7"/>
        <rFont val="Arial"/>
      </rPr>
      <t>5.8</t>
    </r>
  </si>
  <si>
    <r>
      <rPr>
        <sz val="7"/>
        <rFont val="Arial"/>
      </rPr>
      <t>RUFO EXTERNO/INTERNO EM CHAPA DE AÇO GALVANIZADO NÚMERO 26, CORTE DE 33 CM, INCLUSO IÇAMENTO. AF_07/2019</t>
    </r>
  </si>
  <si>
    <r>
      <rPr>
        <sz val="7"/>
        <rFont val="Arial"/>
      </rPr>
      <t>56,18</t>
    </r>
  </si>
  <si>
    <r>
      <rPr>
        <sz val="7"/>
        <rFont val="Arial"/>
      </rPr>
      <t>5.9</t>
    </r>
  </si>
  <si>
    <r>
      <rPr>
        <sz val="7"/>
        <rFont val="Arial"/>
      </rPr>
      <t>CALHA EM CHAPA DE AÇO GALVANIZADO NÚMERO 24, DESENVOLVIMENTO DE 100 CM, INCLUSO TRANSPORTE VERTICAL. AF_07/2019</t>
    </r>
  </si>
  <si>
    <r>
      <rPr>
        <sz val="7"/>
        <rFont val="Arial"/>
      </rPr>
      <t>162,62</t>
    </r>
  </si>
  <si>
    <r>
      <rPr>
        <sz val="7"/>
        <rFont val="Arial"/>
      </rPr>
      <t>5.10</t>
    </r>
  </si>
  <si>
    <r>
      <rPr>
        <sz val="7"/>
        <rFont val="Arial"/>
      </rPr>
      <t>FORRO EM DRYWALL, PARA AMBIENTES COMERCIAIS, INCLUSIVE ESTRUTURA DE FIXAÇÃO. AF_05/2017_P</t>
    </r>
  </si>
  <si>
    <r>
      <rPr>
        <sz val="7"/>
        <rFont val="Arial"/>
      </rPr>
      <t>71,08</t>
    </r>
  </si>
  <si>
    <r>
      <rPr>
        <sz val="7"/>
        <rFont val="Arial"/>
      </rPr>
      <t>5.11</t>
    </r>
  </si>
  <si>
    <r>
      <rPr>
        <sz val="7"/>
        <rFont val="Arial"/>
      </rPr>
      <t>IMPERMEABILIZAÇÃO DE SUPERFÍCIE COM MANTA ASFÁLTICA, DUAS CAMADAS, INCLUSIVE APLICAÇÃO DE PRIMER ASFÁLTICO, E=3MM E E=4MM. AF_06/2018</t>
    </r>
  </si>
  <si>
    <r>
      <rPr>
        <sz val="7"/>
        <rFont val="Arial"/>
      </rPr>
      <t>138,60</t>
    </r>
  </si>
  <si>
    <r>
      <rPr>
        <b/>
        <sz val="7"/>
        <rFont val="Arial"/>
      </rPr>
      <t>6</t>
    </r>
  </si>
  <si>
    <r>
      <rPr>
        <b/>
        <sz val="7"/>
        <rFont val="Arial"/>
      </rPr>
      <t>6.1</t>
    </r>
  </si>
  <si>
    <r>
      <rPr>
        <sz val="7"/>
        <rFont val="Arial"/>
      </rPr>
      <t>6.1.1</t>
    </r>
  </si>
  <si>
    <r>
      <rPr>
        <sz val="7"/>
        <rFont val="Arial"/>
      </rPr>
      <t>EXECUÇÃO DE PÁTIO/ESTACIONAMENTO EM PISO INTERTRAVADO, COM BLOCO RETANGULAR COLORIDO DE 20 X 10 CM, ESPESSURA 6 CM. AF_12/2015</t>
    </r>
  </si>
  <si>
    <r>
      <rPr>
        <sz val="7"/>
        <rFont val="Arial"/>
      </rPr>
      <t>45,48</t>
    </r>
  </si>
  <si>
    <r>
      <rPr>
        <sz val="7"/>
        <rFont val="Arial"/>
      </rPr>
      <t>6.1.2</t>
    </r>
  </si>
  <si>
    <r>
      <rPr>
        <sz val="7"/>
        <rFont val="Arial"/>
      </rPr>
      <t>EXECUÇÃO DE PÁTIO/ESTACIONAMENTO EM PISO INTERTRAVADO, COM BLOCO RETANGULAR COR NATURAL DE 20 X 10 CM, ESPESSURA 6 CM. AF_12/2015</t>
    </r>
  </si>
  <si>
    <r>
      <rPr>
        <sz val="7"/>
        <rFont val="Arial"/>
      </rPr>
      <t>40,71</t>
    </r>
  </si>
  <si>
    <r>
      <rPr>
        <sz val="7"/>
        <rFont val="Arial"/>
      </rPr>
      <t>6.1.3</t>
    </r>
  </si>
  <si>
    <r>
      <rPr>
        <sz val="7"/>
        <rFont val="Arial"/>
      </rPr>
      <t>EXECUÇÃO DE PAVIMENTO EM PISO INTERTRAVADO, COM BLOCO SEXTAVADO DE 25 X 25 CM, ESPESSURA 8 CM. AF_12/2015</t>
    </r>
  </si>
  <si>
    <r>
      <rPr>
        <sz val="7"/>
        <rFont val="Arial"/>
      </rPr>
      <t>50,40</t>
    </r>
  </si>
  <si>
    <r>
      <rPr>
        <sz val="7"/>
        <rFont val="Arial"/>
      </rPr>
      <t>6.1.4</t>
    </r>
  </si>
  <si>
    <r>
      <rPr>
        <sz val="7"/>
        <rFont val="Arial"/>
      </rPr>
      <t>Piso em pedra calcárea, cortada, aparelhada e com face aparente lisa e polida, esp=8cm, assentado com argamassa de cimento e areia (1:3) na esp=5cm, esclusive lastro de regularização em concreto simples</t>
    </r>
  </si>
  <si>
    <r>
      <rPr>
        <sz val="7"/>
        <rFont val="Arial"/>
      </rPr>
      <t>142,54</t>
    </r>
  </si>
  <si>
    <r>
      <rPr>
        <sz val="7"/>
        <rFont val="Arial"/>
      </rPr>
      <t>6.1.5</t>
    </r>
  </si>
  <si>
    <r>
      <rPr>
        <sz val="7"/>
        <rFont val="Arial"/>
      </rPr>
      <t>PLANTIO DE GRAMA EM PLACAS. AF_05/2018</t>
    </r>
  </si>
  <si>
    <r>
      <rPr>
        <sz val="7"/>
        <rFont val="Arial"/>
      </rPr>
      <t>12,48</t>
    </r>
  </si>
  <si>
    <r>
      <rPr>
        <sz val="7"/>
        <rFont val="Arial"/>
      </rPr>
      <t>6.1.6</t>
    </r>
  </si>
  <si>
    <r>
      <rPr>
        <sz val="7"/>
        <rFont val="Arial"/>
      </rPr>
      <t>Piso tátil direcional e/ou alerta, de concreto, na cor natural, p/deficientes visuais, dimensões 25x25cm, aplicado com argamassa industrializada ac-ii, rejuntado, exclusive regularização de base</t>
    </r>
  </si>
  <si>
    <r>
      <rPr>
        <sz val="7"/>
        <rFont val="Arial"/>
      </rPr>
      <t>82,34</t>
    </r>
  </si>
  <si>
    <r>
      <rPr>
        <sz val="7"/>
        <rFont val="Arial"/>
      </rPr>
      <t>6.1.7</t>
    </r>
  </si>
  <si>
    <r>
      <rPr>
        <sz val="7"/>
        <rFont val="Arial"/>
      </rPr>
      <t>Rampa padrão para acesso de deficientes a passeio público, em concreto simples Fck=25MPa, desempolada, pintada em novacor, 02 demãos e piso tátil de alerta/direcional.</t>
    </r>
  </si>
  <si>
    <r>
      <rPr>
        <sz val="7"/>
        <rFont val="Arial"/>
      </rPr>
      <t>373,66</t>
    </r>
  </si>
  <si>
    <r>
      <rPr>
        <sz val="7"/>
        <rFont val="Arial"/>
      </rPr>
      <t>6.1.8</t>
    </r>
  </si>
  <si>
    <r>
      <rPr>
        <sz val="7"/>
        <rFont val="Arial"/>
      </rPr>
      <t>ASSENTAMENTO DE GUIA (MEIO-FIO) EM TRECHO RETO, CONFECCIONADA EM CONCRETO PRÉ-FABRICADO, DIMENSÕES 100X15X13X30 CM (COMPRIMENTO X BASE INFERIOR X BASE SUPERIOR X ALTURA), PARA VIAS URBANAS (USO VIÁRIO). AF_06/2016</t>
    </r>
  </si>
  <si>
    <r>
      <rPr>
        <sz val="7"/>
        <rFont val="Arial"/>
      </rPr>
      <t>47,10</t>
    </r>
  </si>
  <si>
    <r>
      <rPr>
        <sz val="7"/>
        <rFont val="Arial"/>
      </rPr>
      <t>6.1.9</t>
    </r>
  </si>
  <si>
    <r>
      <rPr>
        <sz val="7"/>
        <rFont val="Arial"/>
      </rPr>
      <t>EXECUÇÃO DE PASSEIO (CALÇADA) OU PISO DE CONCRETO COM CONCRETO MOLDADO IN LOCO, FEITO EM OBRA, ACABAMENTO CONVENCIONAL, NÃO ARMADO. AF_07/2016</t>
    </r>
  </si>
  <si>
    <r>
      <rPr>
        <sz val="7"/>
        <rFont val="Arial"/>
      </rPr>
      <t>577,64</t>
    </r>
  </si>
  <si>
    <r>
      <rPr>
        <sz val="7"/>
        <rFont val="Arial"/>
      </rPr>
      <t>6.1.10</t>
    </r>
  </si>
  <si>
    <r>
      <rPr>
        <sz val="7"/>
        <rFont val="Arial"/>
      </rPr>
      <t>6.1.11</t>
    </r>
  </si>
  <si>
    <r>
      <rPr>
        <sz val="7"/>
        <rFont val="Arial"/>
      </rPr>
      <t>Fornecimento e instalação de tela aço soldada nervurada CA-60, Q-92, malha 15x15cm, ferro 4.2mm (1.48 kg/m2), painel 2,45x6,0m, Telcon ou similar</t>
    </r>
  </si>
  <si>
    <r>
      <rPr>
        <sz val="7"/>
        <rFont val="Arial"/>
      </rPr>
      <t>35,47</t>
    </r>
  </si>
  <si>
    <r>
      <rPr>
        <b/>
        <sz val="7"/>
        <rFont val="Arial"/>
      </rPr>
      <t>6.2</t>
    </r>
  </si>
  <si>
    <r>
      <rPr>
        <sz val="7"/>
        <rFont val="Arial"/>
      </rPr>
      <t>6.2.1</t>
    </r>
  </si>
  <si>
    <r>
      <rPr>
        <sz val="7"/>
        <rFont val="Arial"/>
      </rPr>
      <t>CAMADA SEPARADORA PARA EXECUÇÃO DE RADIER, PISO DE CONCRETO OU LAJE SOBRE SOLO, EM LONA PLÁSTICA. AF_09/2021</t>
    </r>
  </si>
  <si>
    <r>
      <rPr>
        <sz val="7"/>
        <rFont val="Arial"/>
      </rPr>
      <t>2,28</t>
    </r>
  </si>
  <si>
    <r>
      <rPr>
        <sz val="7"/>
        <rFont val="Arial"/>
      </rPr>
      <t>6.2.2</t>
    </r>
  </si>
  <si>
    <r>
      <rPr>
        <sz val="7"/>
        <rFont val="Arial"/>
      </rPr>
      <t>6.2.3</t>
    </r>
  </si>
  <si>
    <r>
      <rPr>
        <sz val="7"/>
        <rFont val="Arial"/>
      </rPr>
      <t>6.2.4</t>
    </r>
  </si>
  <si>
    <r>
      <rPr>
        <sz val="7"/>
        <rFont val="Arial"/>
      </rPr>
      <t>CONTRAPISO EM ARGAMASSA TRAÇO 1:4 (CIMENTO E AREIA), PREPARO MECÂNICO COM BETONEIRA 400 L, APLICADO EM ÁREAS SECAS SOBRE LAJE, ADERIDO, ACABAMENTO NÃO REFORÇADO, ESPESSURA 3CM. AF_07/2021</t>
    </r>
  </si>
  <si>
    <r>
      <rPr>
        <sz val="7"/>
        <rFont val="Arial"/>
      </rPr>
      <t>26,87</t>
    </r>
  </si>
  <si>
    <r>
      <rPr>
        <sz val="7"/>
        <rFont val="Arial"/>
      </rPr>
      <t>6.2.5</t>
    </r>
  </si>
  <si>
    <r>
      <rPr>
        <sz val="7"/>
        <rFont val="Arial"/>
      </rPr>
      <t>REVESTIMENTO CERÂMICA PARA PISO COM PLACAS TIPO ESMALTADA EXTRA DE DIMENSÕES 60X60CM, NA COR BRANCA PEI 5</t>
    </r>
  </si>
  <si>
    <r>
      <rPr>
        <sz val="7"/>
        <rFont val="Arial"/>
      </rPr>
      <t>61,66</t>
    </r>
  </si>
  <si>
    <r>
      <rPr>
        <sz val="7"/>
        <rFont val="Arial"/>
      </rPr>
      <t>6.2.6</t>
    </r>
  </si>
  <si>
    <r>
      <rPr>
        <sz val="7"/>
        <rFont val="Arial"/>
      </rPr>
      <t>RODAPÉ CERÂMICO DE 7CM DE ALTURA COM PLACAS TIPO ESMALTADA EXTRA DE DIMENSÕES 60X60CM. AF_06/2014</t>
    </r>
  </si>
  <si>
    <r>
      <rPr>
        <sz val="7"/>
        <rFont val="Arial"/>
      </rPr>
      <t>16,35</t>
    </r>
  </si>
  <si>
    <r>
      <rPr>
        <sz val="7"/>
        <rFont val="Arial"/>
      </rPr>
      <t>6.2.7</t>
    </r>
  </si>
  <si>
    <r>
      <rPr>
        <sz val="7"/>
        <rFont val="Arial"/>
      </rPr>
      <t>SOLEIRA EM GRANITO, LARGURA 15 CM, ESPESSURA 2,0 CM. AF_09/2020</t>
    </r>
  </si>
  <si>
    <r>
      <rPr>
        <sz val="7"/>
        <rFont val="Arial"/>
      </rPr>
      <t>74,29</t>
    </r>
  </si>
  <si>
    <r>
      <rPr>
        <sz val="7"/>
        <rFont val="Arial"/>
      </rPr>
      <t>6.2.8</t>
    </r>
  </si>
  <si>
    <r>
      <rPr>
        <sz val="7"/>
        <rFont val="Arial"/>
      </rPr>
      <t>PISO EM GRANITO APLICADO EM CALÇADAS OU PISOS EXTERNOS. AF_05/2020</t>
    </r>
  </si>
  <si>
    <r>
      <rPr>
        <sz val="7"/>
        <rFont val="Arial"/>
      </rPr>
      <t>294,34</t>
    </r>
  </si>
  <si>
    <r>
      <rPr>
        <sz val="7"/>
        <rFont val="Arial"/>
      </rPr>
      <t>6.2.9</t>
    </r>
  </si>
  <si>
    <r>
      <rPr>
        <sz val="7"/>
        <rFont val="Arial"/>
      </rPr>
      <t>PISO TÊXTIL (CARPETE) EM MANTA (ROLO) E = 6 A 7 MM. AF_09/2020</t>
    </r>
  </si>
  <si>
    <r>
      <rPr>
        <sz val="7"/>
        <rFont val="Arial"/>
      </rPr>
      <t>125,00</t>
    </r>
  </si>
  <si>
    <r>
      <rPr>
        <b/>
        <sz val="7"/>
        <rFont val="Arial"/>
      </rPr>
      <t>7</t>
    </r>
  </si>
  <si>
    <r>
      <rPr>
        <sz val="7"/>
        <rFont val="Arial"/>
      </rPr>
      <t>7.1</t>
    </r>
  </si>
  <si>
    <r>
      <rPr>
        <sz val="7"/>
        <rFont val="Arial"/>
      </rPr>
      <t>CHAPISCO APLICADO EM ALVENARIAS E ESTRUTURAS DE CONCRETO INTERNAS, COM COLHER DE PEDREIRO. ARGAMASSA TRAÇO 1:3 COM PREPARO EM BETONEIRA 400L. AF_06/2014</t>
    </r>
  </si>
  <si>
    <r>
      <rPr>
        <sz val="7"/>
        <rFont val="Arial"/>
      </rPr>
      <t>2,88</t>
    </r>
  </si>
  <si>
    <r>
      <rPr>
        <sz val="7"/>
        <rFont val="Arial"/>
      </rPr>
      <t>7.2</t>
    </r>
  </si>
  <si>
    <r>
      <rPr>
        <sz val="7"/>
        <rFont val="Arial"/>
      </rPr>
      <t>MASSA ÚNICA, PARA RECEBIMENTO DE PINTURA, EM ARGAMASSA TRAÇO 1:2:8, PREPARO MECÂNICO COM BETONEIRA 400L, APLICADA MANUALMENTE EM FACES INTERNAS DE PAREDES, ESPESSURA DE 20MM, COM EXECUÇÃO DE TALISCAS. AF_06/2014</t>
    </r>
  </si>
  <si>
    <r>
      <rPr>
        <sz val="7"/>
        <rFont val="Arial"/>
      </rPr>
      <t>24,17</t>
    </r>
  </si>
  <si>
    <r>
      <rPr>
        <sz val="7"/>
        <rFont val="Arial"/>
      </rPr>
      <t>7.3</t>
    </r>
  </si>
  <si>
    <r>
      <rPr>
        <sz val="7"/>
        <rFont val="Arial"/>
      </rPr>
      <t>EMBOÇO OU MASSA ÚNICA EM ARGAMASSA TRAÇO 1:2:8, PREPARO MECÂNICO COM BETONEIRA 400 L, APLICADA MANUALMENTE EM PANOS CEGOS DE FACHADA (SEM PRESENÇA DE VÃOS), ESPESSURA MAIOR OU IGUAL A 50 MM. AF_06/2014</t>
    </r>
  </si>
  <si>
    <r>
      <rPr>
        <sz val="7"/>
        <rFont val="Arial"/>
      </rPr>
      <t>44,14</t>
    </r>
  </si>
  <si>
    <r>
      <rPr>
        <sz val="7"/>
        <rFont val="Arial"/>
      </rPr>
      <t>7.4</t>
    </r>
  </si>
  <si>
    <r>
      <rPr>
        <sz val="7"/>
        <rFont val="Arial"/>
      </rPr>
      <t>EMBOÇO, PARA RECEBIMENTO DE CERÂMICA, EM ARGAMASSA TRAÇO 1:2:8, PREPARO MECÂNICO COM BETONEIRA 400L, APLICADO MANUALMENTE EM FACES INTERNAS DE PAREDES, PARA AMBIENTE COM ÁREA ENTRE 5M2 E 10M2, ESPESSURA DE 20MM, COM EXECUÇÃO DE TALISCAS. AF_06/2014</t>
    </r>
  </si>
  <si>
    <r>
      <rPr>
        <sz val="7"/>
        <rFont val="Arial"/>
      </rPr>
      <t>23,29</t>
    </r>
  </si>
  <si>
    <r>
      <rPr>
        <sz val="7"/>
        <rFont val="Arial"/>
      </rPr>
      <t>7.5</t>
    </r>
  </si>
  <si>
    <r>
      <rPr>
        <sz val="7"/>
        <rFont val="Arial"/>
      </rPr>
      <t>REVESTIMENTO CERÂMICO PARA PAREDES INTERNAS COM PLACAS TIPO ESMALTADA EXTRA DE DIMENSÕES 33X45 CM APLICADAS EM AMBIENTES DE ÁREA MAIOR QUE 5 M² NA ALTURA INTEIRA DAS PAREDES. AF_06/2014</t>
    </r>
  </si>
  <si>
    <r>
      <rPr>
        <sz val="7"/>
        <rFont val="Arial"/>
      </rPr>
      <t>66,06</t>
    </r>
  </si>
  <si>
    <r>
      <rPr>
        <sz val="7"/>
        <rFont val="Arial"/>
      </rPr>
      <t>7.6</t>
    </r>
  </si>
  <si>
    <r>
      <rPr>
        <sz val="7"/>
        <rFont val="Arial"/>
      </rPr>
      <t>Revestimento cerâmico para piso ou parede, 61 x 61 cm, c/ piso porcelanato merano branco, INCEPA ou similar, PEI 5, aplicado com argamassa industrializada ac-iii, rejuntado, exclusive regularização de base ou emboço</t>
    </r>
  </si>
  <si>
    <r>
      <rPr>
        <sz val="7"/>
        <rFont val="Arial"/>
      </rPr>
      <t>73,39</t>
    </r>
  </si>
  <si>
    <r>
      <rPr>
        <sz val="7"/>
        <rFont val="Arial"/>
      </rPr>
      <t>7.7</t>
    </r>
  </si>
  <si>
    <r>
      <rPr>
        <sz val="7"/>
        <rFont val="Arial"/>
      </rPr>
      <t>CARPETE DE NYLON EM MANTA PARA TRAFEGO COMERCIAL PESADO, E = 6 A 7 MM (INSTALADO)</t>
    </r>
  </si>
  <si>
    <r>
      <rPr>
        <b/>
        <sz val="7"/>
        <rFont val="Arial"/>
      </rPr>
      <t>8</t>
    </r>
  </si>
  <si>
    <r>
      <rPr>
        <sz val="7"/>
        <rFont val="Arial"/>
      </rPr>
      <t>8.1</t>
    </r>
  </si>
  <si>
    <r>
      <rPr>
        <sz val="7"/>
        <rFont val="Arial"/>
      </rPr>
      <t>APLICAÇÃO DE FUNDO SELADOR ACRÍLICO EM PAREDES, UMA DEMÃO. AF_06/2014</t>
    </r>
  </si>
  <si>
    <r>
      <rPr>
        <sz val="7"/>
        <rFont val="Arial"/>
      </rPr>
      <t>2,10</t>
    </r>
  </si>
  <si>
    <r>
      <rPr>
        <sz val="7"/>
        <rFont val="Arial"/>
      </rPr>
      <t>8.2</t>
    </r>
  </si>
  <si>
    <r>
      <rPr>
        <sz val="7"/>
        <rFont val="Arial"/>
      </rPr>
      <t>APLICAÇÃO DE FUNDO SELADOR ACRÍLICO EM TETO, UMA DEMÃO. AF_06/2014</t>
    </r>
  </si>
  <si>
    <r>
      <rPr>
        <sz val="7"/>
        <rFont val="Arial"/>
      </rPr>
      <t>2,39</t>
    </r>
  </si>
  <si>
    <r>
      <rPr>
        <sz val="7"/>
        <rFont val="Arial"/>
      </rPr>
      <t>8.3</t>
    </r>
  </si>
  <si>
    <r>
      <rPr>
        <sz val="7"/>
        <rFont val="Arial"/>
      </rPr>
      <t>Emassamento de superfície, com aplicação de 02 demãos de massa acrílica, lixamento e retoques - Rev 01</t>
    </r>
  </si>
  <si>
    <r>
      <rPr>
        <sz val="7"/>
        <rFont val="Arial"/>
      </rPr>
      <t>14,77</t>
    </r>
  </si>
  <si>
    <r>
      <rPr>
        <sz val="7"/>
        <rFont val="Arial"/>
      </rPr>
      <t>8.4</t>
    </r>
  </si>
  <si>
    <r>
      <rPr>
        <sz val="7"/>
        <rFont val="Arial"/>
      </rPr>
      <t>APLICAÇÃO E LIXAMENTO DE MASSA LÁTEX EM PAREDES, DUAS DEMÃOS. AF_06/2014</t>
    </r>
  </si>
  <si>
    <r>
      <rPr>
        <sz val="7"/>
        <rFont val="Arial"/>
      </rPr>
      <t>10,53</t>
    </r>
  </si>
  <si>
    <r>
      <rPr>
        <sz val="7"/>
        <rFont val="Arial"/>
      </rPr>
      <t>8.5</t>
    </r>
  </si>
  <si>
    <r>
      <rPr>
        <sz val="7"/>
        <rFont val="Arial"/>
      </rPr>
      <t>APLICAÇÃO E LIXAMENTO DE MASSA LÁTEX EM TETO, UMA DEMÃO. AF_06/2014</t>
    </r>
  </si>
  <si>
    <r>
      <rPr>
        <sz val="7"/>
        <rFont val="Arial"/>
      </rPr>
      <t>14,04</t>
    </r>
  </si>
  <si>
    <r>
      <rPr>
        <sz val="7"/>
        <rFont val="Arial"/>
      </rPr>
      <t>8.6</t>
    </r>
  </si>
  <si>
    <r>
      <rPr>
        <sz val="7"/>
        <rFont val="Arial"/>
      </rPr>
      <t>APLICAÇÃO MANUAL DE PINTURA COM TINTA LÁTEX ACRÍLICA EM TETO, DUAS DEMÃOS. AF_06/2014</t>
    </r>
  </si>
  <si>
    <r>
      <rPr>
        <sz val="7"/>
        <rFont val="Arial"/>
      </rPr>
      <t>12,43</t>
    </r>
  </si>
  <si>
    <r>
      <rPr>
        <sz val="7"/>
        <rFont val="Arial"/>
      </rPr>
      <t>8.7</t>
    </r>
  </si>
  <si>
    <r>
      <rPr>
        <sz val="7"/>
        <rFont val="Arial"/>
      </rPr>
      <t>APLICAÇÃO MANUAL DE PINTURA COM TINTA LÁTEX ACRÍLICA EM PAREDES, DUAS DEMÃOS. AF_06/2014</t>
    </r>
  </si>
  <si>
    <r>
      <rPr>
        <sz val="7"/>
        <rFont val="Arial"/>
      </rPr>
      <t>11,09</t>
    </r>
  </si>
  <si>
    <r>
      <rPr>
        <sz val="7"/>
        <rFont val="Arial"/>
      </rPr>
      <t>8.8</t>
    </r>
  </si>
  <si>
    <r>
      <rPr>
        <sz val="7"/>
        <rFont val="Arial"/>
      </rPr>
      <t>PINTURA COM TINTA ALQUÍDICA DE FUNDO E ACABAMENTO (ESMALTE SINTÉTICO GRAFITE) PULVERIZADA SOBRE SUPERFÍCIES METÁLICAS (EXCETO PERFIL) EXECUTADO EM OBRA (POR DEMÃO). AF_01/2020_P</t>
    </r>
  </si>
  <si>
    <r>
      <rPr>
        <sz val="7"/>
        <rFont val="Arial"/>
      </rPr>
      <t>16,54</t>
    </r>
  </si>
  <si>
    <r>
      <rPr>
        <sz val="7"/>
        <rFont val="Arial"/>
      </rPr>
      <t>8.9</t>
    </r>
  </si>
  <si>
    <r>
      <rPr>
        <sz val="7"/>
        <rFont val="Arial"/>
      </rPr>
      <t>PINTURA FUNDO NIVELADOR ALQUÍDICO BRANCO EM MADEIRA. AF_01/2021</t>
    </r>
  </si>
  <si>
    <r>
      <rPr>
        <sz val="7"/>
        <rFont val="Arial"/>
      </rPr>
      <t>14,45</t>
    </r>
  </si>
  <si>
    <r>
      <rPr>
        <sz val="7"/>
        <rFont val="Arial"/>
      </rPr>
      <t>8.10</t>
    </r>
  </si>
  <si>
    <r>
      <rPr>
        <sz val="7"/>
        <rFont val="Arial"/>
      </rPr>
      <t>PINTURA TINTA DE ACABAMENTO (PIGMENTADA) ESMALTE SINTÉTICO BRILHANTE EM MADEIRA, 2 DEMÃOS. AF_01/2021</t>
    </r>
  </si>
  <si>
    <r>
      <rPr>
        <sz val="7"/>
        <rFont val="Arial"/>
      </rPr>
      <t>10,44</t>
    </r>
  </si>
  <si>
    <r>
      <rPr>
        <sz val="7"/>
        <rFont val="Arial"/>
      </rPr>
      <t>8.11</t>
    </r>
  </si>
  <si>
    <r>
      <rPr>
        <sz val="7"/>
        <rFont val="Arial"/>
      </rPr>
      <t>PINTURA DE PISO COM TINTA ACRÍLICA, APLICAÇÃO MANUAL, 2 DEMÃOS, INCLUSO FUNDO PREPARADOR. AF_05/2021</t>
    </r>
  </si>
  <si>
    <r>
      <rPr>
        <sz val="7"/>
        <rFont val="Arial"/>
      </rPr>
      <t>13,72</t>
    </r>
  </si>
  <si>
    <r>
      <rPr>
        <b/>
        <sz val="7"/>
        <rFont val="Arial"/>
      </rPr>
      <t>9</t>
    </r>
  </si>
  <si>
    <r>
      <rPr>
        <b/>
        <sz val="7"/>
        <rFont val="Arial"/>
      </rPr>
      <t>9.1</t>
    </r>
  </si>
  <si>
    <r>
      <rPr>
        <sz val="7"/>
        <rFont val="Arial"/>
      </rPr>
      <t>9.1.1</t>
    </r>
  </si>
  <si>
    <r>
      <rPr>
        <sz val="7"/>
        <rFont val="Arial"/>
      </rPr>
      <t>PONTO DE CONSUMO TERMINAL DE ÁGUA FRIA (SUBRAMAL) COM TUBULAÇÃO DE PVC, DN 25 MM, INSTALADO EM RAMAL DE ÁGUA, INCLUSOS RASGO E CHUMBAMENTO EM ALVENARIA. AF_12/2014</t>
    </r>
  </si>
  <si>
    <r>
      <rPr>
        <sz val="7"/>
        <rFont val="Arial"/>
      </rPr>
      <t>101,02</t>
    </r>
  </si>
  <si>
    <r>
      <rPr>
        <sz val="7"/>
        <rFont val="Arial"/>
      </rPr>
      <t>9.1.2</t>
    </r>
  </si>
  <si>
    <r>
      <rPr>
        <sz val="7"/>
        <rFont val="Arial"/>
      </rPr>
      <t>REGISTRO DE GAVETA BRUTO, LATÃO, ROSCÁVEL, 3/4", COM ACABAMENTO E CANOPLA CROMADOS - FORNECIMENTO E INSTALAÇÃO. AF_08/2021</t>
    </r>
  </si>
  <si>
    <r>
      <rPr>
        <sz val="7"/>
        <rFont val="Arial"/>
      </rPr>
      <t>90,78</t>
    </r>
  </si>
  <si>
    <r>
      <rPr>
        <sz val="7"/>
        <rFont val="Arial"/>
      </rPr>
      <t>9.1.3</t>
    </r>
  </si>
  <si>
    <r>
      <rPr>
        <sz val="7"/>
        <rFont val="Arial"/>
      </rPr>
      <t>TUBO, PVC, SOLDÁVEL, DN 32MM, INSTALADO EM RAMAL DE DISTRIBUIÇÃO DE ÁGUA - FORNECIMENTO E INSTALAÇÃO. AF_12/2014</t>
    </r>
  </si>
  <si>
    <r>
      <rPr>
        <sz val="7"/>
        <rFont val="Arial"/>
      </rPr>
      <t>14,90</t>
    </r>
  </si>
  <si>
    <r>
      <rPr>
        <sz val="7"/>
        <rFont val="Arial"/>
      </rPr>
      <t>9.1.4</t>
    </r>
  </si>
  <si>
    <r>
      <rPr>
        <sz val="7"/>
        <rFont val="Arial"/>
      </rPr>
      <t>JOELHO 90 GRAUS, PVC, SOLDÁVEL, DN 25MM, INSTALADO EM PRUMADA DE ÁGUA - FORNECIMENTO E INSTALAÇÃO. AF_12/2014</t>
    </r>
  </si>
  <si>
    <r>
      <rPr>
        <sz val="7"/>
        <rFont val="Arial"/>
      </rPr>
      <t>3,42</t>
    </r>
  </si>
  <si>
    <r>
      <rPr>
        <sz val="7"/>
        <rFont val="Arial"/>
      </rPr>
      <t>9.1.5</t>
    </r>
  </si>
  <si>
    <r>
      <rPr>
        <sz val="7"/>
        <rFont val="Arial"/>
      </rPr>
      <t>JOELHO 90 GRAUS, PVC, SOLDÁVEL, DN 32MM, INSTALADO EM PRUMADA DE ÁGUA - FORNECIMENTO E INSTALAÇÃO. AF_12/2014</t>
    </r>
  </si>
  <si>
    <r>
      <rPr>
        <sz val="7"/>
        <rFont val="Arial"/>
      </rPr>
      <t>5,85</t>
    </r>
  </si>
  <si>
    <r>
      <rPr>
        <sz val="7"/>
        <rFont val="Arial"/>
      </rPr>
      <t>9.1.6</t>
    </r>
  </si>
  <si>
    <r>
      <rPr>
        <sz val="7"/>
        <rFont val="Arial"/>
      </rPr>
      <t>TE, PVC, SOLDÁVEL, DN 32MM, INSTALADO EM PRUMADA DE ÁGUA - FORNECIMENTO E INSTALAÇÃO. AF_12/2014</t>
    </r>
  </si>
  <si>
    <r>
      <rPr>
        <sz val="7"/>
        <rFont val="Arial"/>
      </rPr>
      <t>9,52</t>
    </r>
  </si>
  <si>
    <r>
      <rPr>
        <sz val="7"/>
        <rFont val="Arial"/>
      </rPr>
      <t>9.1.7</t>
    </r>
  </si>
  <si>
    <r>
      <rPr>
        <sz val="7"/>
        <rFont val="Arial"/>
      </rPr>
      <t>TE, PVC, SOLDÁVEL, DN 25MM, INSTALADO EM RAMAL DE DISTRIBUIÇÃO DE ÁGUA - FORNECIMENTO E INSTALAÇÃO. AF_12/2014</t>
    </r>
  </si>
  <si>
    <r>
      <rPr>
        <sz val="7"/>
        <rFont val="Arial"/>
      </rPr>
      <t>6,29</t>
    </r>
  </si>
  <si>
    <r>
      <rPr>
        <sz val="7"/>
        <rFont val="Arial"/>
      </rPr>
      <t>9.1.8</t>
    </r>
  </si>
  <si>
    <r>
      <rPr>
        <sz val="7"/>
        <rFont val="Arial"/>
      </rPr>
      <t>ADAPTADOR CURTO COM BOLSA E ROSCA PARA REGISTRO, PVC, SOLDÁVEL, DN 25MM X 3/4?, INSTALADO EM RAMAL OU SUB-RAMAL DE ÁGUA - FORNECIMENTO E INSTALAÇÃO. AF_12/2014</t>
    </r>
  </si>
  <si>
    <r>
      <rPr>
        <sz val="7"/>
        <rFont val="Arial"/>
      </rPr>
      <t>4,87</t>
    </r>
  </si>
  <si>
    <r>
      <rPr>
        <b/>
        <sz val="7"/>
        <rFont val="Arial"/>
      </rPr>
      <t>9.2</t>
    </r>
  </si>
  <si>
    <r>
      <rPr>
        <sz val="7"/>
        <rFont val="Arial"/>
      </rPr>
      <t>9.2.1</t>
    </r>
  </si>
  <si>
    <r>
      <rPr>
        <sz val="7"/>
        <rFont val="Arial"/>
      </rPr>
      <t>Ponto de esgoto com tubo de pvc rígido soldável de Ø 100 mm (vaso sanitário)</t>
    </r>
  </si>
  <si>
    <r>
      <rPr>
        <sz val="7"/>
        <rFont val="Arial"/>
      </rPr>
      <t>pt</t>
    </r>
  </si>
  <si>
    <r>
      <rPr>
        <sz val="7"/>
        <rFont val="Arial"/>
      </rPr>
      <t>119,93</t>
    </r>
  </si>
  <si>
    <r>
      <rPr>
        <sz val="7"/>
        <rFont val="Arial"/>
      </rPr>
      <t>9.2.2</t>
    </r>
  </si>
  <si>
    <r>
      <rPr>
        <sz val="7"/>
        <rFont val="Arial"/>
      </rPr>
      <t>Ponto de esgoto com tubo de pvc rígido soldável de Ø 50 mm (pias de cozinha, máquinas de lavar, etc...)</t>
    </r>
  </si>
  <si>
    <r>
      <rPr>
        <sz val="7"/>
        <rFont val="Arial"/>
      </rPr>
      <t>117,32</t>
    </r>
  </si>
  <si>
    <r>
      <rPr>
        <sz val="7"/>
        <rFont val="Arial"/>
      </rPr>
      <t>9.2.3</t>
    </r>
  </si>
  <si>
    <r>
      <rPr>
        <sz val="7"/>
        <rFont val="Arial"/>
      </rPr>
      <t>Ponto de esgoto com tubo de pvc rígido soldável de Ø 40 mm (lavatórios, mictórios, ralos sifonados, etc...)</t>
    </r>
  </si>
  <si>
    <r>
      <rPr>
        <sz val="7"/>
        <rFont val="Arial"/>
      </rPr>
      <t>73,34</t>
    </r>
  </si>
  <si>
    <r>
      <rPr>
        <sz val="7"/>
        <rFont val="Arial"/>
      </rPr>
      <t>9.2.4</t>
    </r>
  </si>
  <si>
    <r>
      <rPr>
        <sz val="7"/>
        <rFont val="Arial"/>
      </rPr>
      <t>CAIXA DE GORDURA PEQUENA (CAPACIDADE: 19 L), CIRCULAR, EM PVC, DIÂMETRO INTERNO= 0,3 M. AF_12/2020</t>
    </r>
  </si>
  <si>
    <r>
      <rPr>
        <sz val="7"/>
        <rFont val="Arial"/>
      </rPr>
      <t>262,44</t>
    </r>
  </si>
  <si>
    <r>
      <rPr>
        <sz val="7"/>
        <rFont val="Arial"/>
      </rPr>
      <t>9.2.5</t>
    </r>
  </si>
  <si>
    <r>
      <rPr>
        <sz val="7"/>
        <rFont val="Arial"/>
      </rPr>
      <t>CAIXA ENTERRADA HIDRÁULICA RETANGULAR, EM ALVENARIA COM BLOCOS DE CONCRETO, DIMENSÕES INTERNAS: 0,6X0,6X0,6 M PARA REDE DE ESGOTO. AF_12/2020</t>
    </r>
  </si>
  <si>
    <r>
      <rPr>
        <sz val="7"/>
        <rFont val="Arial"/>
      </rPr>
      <t>334,04</t>
    </r>
  </si>
  <si>
    <r>
      <rPr>
        <sz val="7"/>
        <rFont val="Arial"/>
      </rPr>
      <t>9.2.6</t>
    </r>
  </si>
  <si>
    <r>
      <rPr>
        <sz val="7"/>
        <rFont val="Arial"/>
      </rPr>
      <t>CAIXA SIFONADA, PVC, DN 100 X 100 X 50 MM, JUNTA ELÁSTICA, FORNECIDA E INSTALADA EM RAMAL DE DESCARGA OU EM RAMAL DE ESGOTO SANITÁRIO. AF_12/2014</t>
    </r>
  </si>
  <si>
    <r>
      <rPr>
        <sz val="7"/>
        <rFont val="Arial"/>
      </rPr>
      <t>27,17</t>
    </r>
  </si>
  <si>
    <r>
      <rPr>
        <sz val="7"/>
        <rFont val="Arial"/>
      </rPr>
      <t>9.2.7</t>
    </r>
  </si>
  <si>
    <r>
      <rPr>
        <sz val="7"/>
        <rFont val="Arial"/>
      </rPr>
      <t>TUBO PVC, SERIE NORMAL, ESGOTO PREDIAL, DN 50 MM, FORNECIDO E INSTALADO EM PRUMADA DE ESGOTO SANITÁRIO OU VENTILAÇÃO. AF_12/2014</t>
    </r>
  </si>
  <si>
    <r>
      <rPr>
        <sz val="7"/>
        <rFont val="Arial"/>
      </rPr>
      <t>12,55</t>
    </r>
  </si>
  <si>
    <r>
      <rPr>
        <sz val="7"/>
        <rFont val="Arial"/>
      </rPr>
      <t>9.2.8</t>
    </r>
  </si>
  <si>
    <r>
      <rPr>
        <sz val="7"/>
        <rFont val="Arial"/>
      </rPr>
      <t>Terminal de ventilação em pvc rígido soldável, para esgoto primário, diâm = 50mm</t>
    </r>
  </si>
  <si>
    <r>
      <rPr>
        <sz val="7"/>
        <rFont val="Arial"/>
      </rPr>
      <t>9,36</t>
    </r>
  </si>
  <si>
    <r>
      <rPr>
        <sz val="7"/>
        <rFont val="Arial"/>
      </rPr>
      <t>9.2.9</t>
    </r>
  </si>
  <si>
    <r>
      <rPr>
        <sz val="7"/>
        <rFont val="Arial"/>
      </rPr>
      <t>TUBO PVC, SERIE NORMAL, ESGOTO PREDIAL, DN 100 MM, FORNECIDO E INSTALADO EM PRUMADA DE ESGOTO SANITÁRIO OU VENTILAÇÃO. AF_12/2014</t>
    </r>
  </si>
  <si>
    <r>
      <rPr>
        <sz val="7"/>
        <rFont val="Arial"/>
      </rPr>
      <t>23,72</t>
    </r>
  </si>
  <si>
    <r>
      <rPr>
        <b/>
        <sz val="7"/>
        <rFont val="Arial"/>
      </rPr>
      <t>9.3</t>
    </r>
  </si>
  <si>
    <r>
      <rPr>
        <sz val="7"/>
        <rFont val="Arial"/>
      </rPr>
      <t>9.3.1</t>
    </r>
  </si>
  <si>
    <r>
      <rPr>
        <sz val="7"/>
        <rFont val="Arial"/>
      </rPr>
      <t>TUBO PVC, SÉRIE R, ÁGUA PLUVIAL, DN 75 MM, FORNECIDO E INSTALADO EM CONDUTORES VERTICAIS DE ÁGUAS PLUVIAIS. AF_12/2014</t>
    </r>
  </si>
  <si>
    <r>
      <rPr>
        <sz val="7"/>
        <rFont val="Arial"/>
      </rPr>
      <t>26,70</t>
    </r>
  </si>
  <si>
    <r>
      <rPr>
        <sz val="7"/>
        <rFont val="Arial"/>
      </rPr>
      <t>9.3.2</t>
    </r>
  </si>
  <si>
    <r>
      <rPr>
        <sz val="7"/>
        <rFont val="Arial"/>
      </rPr>
      <t>JOELHO 90 GRAUS, PVC, SERIE R, ÁGUA PLUVIAL, DN 75 MM, JUNTA ELÁSTICA, FORNECIDO E INSTALADO EM CONDUTORES VERTICAIS DE ÁGUAS PLUVIAIS. AF_12/2014</t>
    </r>
  </si>
  <si>
    <r>
      <rPr>
        <sz val="7"/>
        <rFont val="Arial"/>
      </rPr>
      <t>27,34</t>
    </r>
  </si>
  <si>
    <r>
      <rPr>
        <sz val="7"/>
        <rFont val="Arial"/>
      </rPr>
      <t>9.3.3</t>
    </r>
  </si>
  <si>
    <r>
      <rPr>
        <sz val="7"/>
        <rFont val="Arial"/>
      </rPr>
      <t>LUVA SIMPLES, PVC, SERIE R, ÁGUA PLUVIAL, DN 100 MM, JUNTA ELÁSTICA, FORNECIDO E INSTALADO EM CONDUTORES VERTICAIS DE ÁGUAS PLUVIAIS. AF_12/2014</t>
    </r>
  </si>
  <si>
    <r>
      <rPr>
        <sz val="7"/>
        <rFont val="Arial"/>
      </rPr>
      <t>22,15</t>
    </r>
  </si>
  <si>
    <r>
      <rPr>
        <sz val="7"/>
        <rFont val="Arial"/>
      </rPr>
      <t>9.3.4</t>
    </r>
  </si>
  <si>
    <r>
      <rPr>
        <sz val="7"/>
        <rFont val="Arial"/>
      </rPr>
      <t>TÊ, PVC, SERIE R, ÁGUA PLUVIAL, DN 75 X 75 MM, JUNTA ELÁSTICA, FORNECIDO E INSTALADO EM CONDUTORES VERTICAIS DE ÁGUAS PLUVIAIS. AF_12/2014</t>
    </r>
  </si>
  <si>
    <r>
      <rPr>
        <sz val="7"/>
        <rFont val="Arial"/>
      </rPr>
      <t>42,88</t>
    </r>
  </si>
  <si>
    <r>
      <rPr>
        <sz val="7"/>
        <rFont val="Arial"/>
      </rPr>
      <t>9.3.5</t>
    </r>
  </si>
  <si>
    <r>
      <rPr>
        <sz val="7"/>
        <rFont val="Arial"/>
      </rPr>
      <t>9.3.6</t>
    </r>
  </si>
  <si>
    <r>
      <rPr>
        <sz val="7"/>
        <rFont val="Arial"/>
      </rPr>
      <t>CAIXA ENTERRADA HIDRÁULICA RETANGULAR EM ALVENARIA COM TIJOLOS CERÂMICOS MACIÇOS, DIMENSÕES INTERNAS: 0,8X0,8X0,6 M PARA REDE DE DRENAGEM. AF_12/2020</t>
    </r>
  </si>
  <si>
    <r>
      <rPr>
        <sz val="7"/>
        <rFont val="Arial"/>
      </rPr>
      <t>614,06</t>
    </r>
  </si>
  <si>
    <r>
      <rPr>
        <b/>
        <sz val="7"/>
        <rFont val="Arial"/>
      </rPr>
      <t>10</t>
    </r>
  </si>
  <si>
    <r>
      <rPr>
        <sz val="7"/>
        <rFont val="Arial"/>
      </rPr>
      <t>10.1</t>
    </r>
  </si>
  <si>
    <r>
      <rPr>
        <sz val="7"/>
        <rFont val="Arial"/>
      </rPr>
      <t>ELETRODUTO FLEXÍVEL CORRUGADO, PVC, DN 25 MM (3/4"), PARA CIRCUITOS TERMINAIS, INSTALADO EM LAJE - FORNECIMENTO E INSTALAÇÃO. AF_12/2015</t>
    </r>
  </si>
  <si>
    <r>
      <rPr>
        <sz val="7"/>
        <rFont val="Arial"/>
      </rPr>
      <t>4,32</t>
    </r>
  </si>
  <si>
    <r>
      <rPr>
        <sz val="7"/>
        <rFont val="Arial"/>
      </rPr>
      <t>10.2</t>
    </r>
  </si>
  <si>
    <r>
      <rPr>
        <sz val="7"/>
        <rFont val="Arial"/>
      </rPr>
      <t>ELETRODUTO FLEXÍVEL CORRUGADO, PVC, DN 32 MM (1"), PARA CIRCUITOS TERMINAIS, INSTALADO EM LAJE - FORNECIMENTO E INSTALAÇÃO. AF_12/2015</t>
    </r>
  </si>
  <si>
    <r>
      <rPr>
        <sz val="7"/>
        <rFont val="Arial"/>
      </rPr>
      <t>6,06</t>
    </r>
  </si>
  <si>
    <r>
      <rPr>
        <sz val="7"/>
        <rFont val="Arial"/>
      </rPr>
      <t>10.3</t>
    </r>
  </si>
  <si>
    <r>
      <rPr>
        <sz val="7"/>
        <rFont val="Arial"/>
      </rPr>
      <t>ELETRODUTO FLEXÍVEL CORRUGADO, PEAD, DN 50 (1 ½?) - FORNECIMENTO E INSTALAÇÃO. AF_04/2016</t>
    </r>
  </si>
  <si>
    <r>
      <rPr>
        <sz val="7"/>
        <rFont val="Arial"/>
      </rPr>
      <t>7,13</t>
    </r>
  </si>
  <si>
    <r>
      <rPr>
        <sz val="7"/>
        <rFont val="Arial"/>
      </rPr>
      <t>10.4</t>
    </r>
  </si>
  <si>
    <r>
      <rPr>
        <sz val="7"/>
        <rFont val="Arial"/>
      </rPr>
      <t>ELETRODUTO RÍGIDO ROSCÁVEL, PVC, DN 50 MM (1 1/2") - FORNECIMENTO E INSTALAÇÃO. AF_12/2015</t>
    </r>
  </si>
  <si>
    <r>
      <rPr>
        <sz val="7"/>
        <rFont val="Arial"/>
      </rPr>
      <t>10,32</t>
    </r>
  </si>
  <si>
    <r>
      <rPr>
        <sz val="7"/>
        <rFont val="Arial"/>
      </rPr>
      <t>10.5</t>
    </r>
  </si>
  <si>
    <r>
      <rPr>
        <sz val="7"/>
        <rFont val="Arial"/>
      </rPr>
      <t>LUVA PARA ELETRODUTO, PVC, ROSCÁVEL, DN 50 MM (1 1/2") - FORNECIMENTO E INSTALAÇÃO. AF_12/2015</t>
    </r>
  </si>
  <si>
    <r>
      <rPr>
        <sz val="7"/>
        <rFont val="Arial"/>
      </rPr>
      <t>9,53</t>
    </r>
  </si>
  <si>
    <r>
      <rPr>
        <sz val="7"/>
        <rFont val="Arial"/>
      </rPr>
      <t>10.6</t>
    </r>
  </si>
  <si>
    <r>
      <rPr>
        <sz val="7"/>
        <rFont val="Arial"/>
      </rPr>
      <t>CAIXA RETANGULAR 4" X 2" MÉDIA (1,30 M DO PISO), PVC, INSTALADA EM PAREDE - FORNECIMENTO E INSTALAÇÃO. AF_12/2015</t>
    </r>
  </si>
  <si>
    <r>
      <rPr>
        <sz val="7"/>
        <rFont val="Arial"/>
      </rPr>
      <t>9,83</t>
    </r>
  </si>
  <si>
    <r>
      <rPr>
        <sz val="7"/>
        <rFont val="Arial"/>
      </rPr>
      <t>10.7</t>
    </r>
  </si>
  <si>
    <r>
      <rPr>
        <sz val="7"/>
        <rFont val="Arial"/>
      </rPr>
      <t>CAIXA RETANGULAR 4" X 4" MÉDIA (1,30 M DO PISO), PVC, INSTALADA EM PAREDE - FORNECIMENTO E INSTALAÇÃO. AF_12/2015</t>
    </r>
  </si>
  <si>
    <r>
      <rPr>
        <sz val="7"/>
        <rFont val="Arial"/>
      </rPr>
      <t>12,77</t>
    </r>
  </si>
  <si>
    <r>
      <rPr>
        <sz val="7"/>
        <rFont val="Arial"/>
      </rPr>
      <t>10.8</t>
    </r>
  </si>
  <si>
    <r>
      <rPr>
        <sz val="7"/>
        <rFont val="Arial"/>
      </rPr>
      <t>CAIXA OCTOGONAL 4" X 4", PVC, INSTALADA EM LAJE - FORNECIMENTO E INSTALAÇÃO. AF_12/2015</t>
    </r>
  </si>
  <si>
    <r>
      <rPr>
        <sz val="7"/>
        <rFont val="Arial"/>
      </rPr>
      <t>8,83</t>
    </r>
  </si>
  <si>
    <r>
      <rPr>
        <sz val="7"/>
        <rFont val="Arial"/>
      </rPr>
      <t>10.9</t>
    </r>
  </si>
  <si>
    <r>
      <rPr>
        <sz val="7"/>
        <rFont val="Arial"/>
      </rPr>
      <t>Caixa de passagem pvc 15x15x8cm p/eletrica, tipo Aquatic ou similar</t>
    </r>
  </si>
  <si>
    <r>
      <rPr>
        <sz val="7"/>
        <rFont val="Arial"/>
      </rPr>
      <t>36,61</t>
    </r>
  </si>
  <si>
    <r>
      <rPr>
        <sz val="7"/>
        <rFont val="Arial"/>
      </rPr>
      <t>10.10</t>
    </r>
  </si>
  <si>
    <r>
      <rPr>
        <sz val="7"/>
        <rFont val="Arial"/>
      </rPr>
      <t>CABO DE COBRE FLEXÍVEL ISOLADO, 1,5 MM², ANTI-CHAMA 450/750 V, PARA CIRCUITOS TERMINAIS - FORNECIMENTO E INSTALAÇÃO. AF_12/2015</t>
    </r>
  </si>
  <si>
    <r>
      <rPr>
        <sz val="7"/>
        <rFont val="Arial"/>
      </rPr>
      <t>2,45</t>
    </r>
  </si>
  <si>
    <r>
      <rPr>
        <sz val="7"/>
        <rFont val="Arial"/>
      </rPr>
      <t>10.11</t>
    </r>
  </si>
  <si>
    <r>
      <rPr>
        <sz val="7"/>
        <rFont val="Arial"/>
      </rPr>
      <t>CABO DE COBRE FLEXÍVEL ISOLADO, 2,5 MM², ANTI-CHAMA 450/750 V, PARA CIRCUITOS TERMINAIS - FORNECIMENTO E INSTALAÇÃO. AF_12/2015</t>
    </r>
  </si>
  <si>
    <r>
      <rPr>
        <sz val="7"/>
        <rFont val="Arial"/>
      </rPr>
      <t>3,66</t>
    </r>
  </si>
  <si>
    <r>
      <rPr>
        <sz val="7"/>
        <rFont val="Arial"/>
      </rPr>
      <t>10.12</t>
    </r>
  </si>
  <si>
    <r>
      <rPr>
        <sz val="7"/>
        <rFont val="Arial"/>
      </rPr>
      <t>CABO DE COBRE FLEXÍVEL ISOLADO, 4 MM², ANTI-CHAMA 450/750 V, PARA CIRCUITOS TERMINAIS - FORNECIMENTO E INSTALAÇÃO. AF_12/2015</t>
    </r>
  </si>
  <si>
    <r>
      <rPr>
        <sz val="7"/>
        <rFont val="Arial"/>
      </rPr>
      <t>6,11</t>
    </r>
  </si>
  <si>
    <r>
      <rPr>
        <sz val="7"/>
        <rFont val="Arial"/>
      </rPr>
      <t>10.13</t>
    </r>
  </si>
  <si>
    <r>
      <rPr>
        <sz val="7"/>
        <rFont val="Arial"/>
      </rPr>
      <t>Cabo de cobre isolado em EPR flexível unipolar 10mm² - 0,6Kv/1Kv/90°</t>
    </r>
  </si>
  <si>
    <r>
      <rPr>
        <sz val="7"/>
        <rFont val="Arial"/>
      </rPr>
      <t>17,00</t>
    </r>
  </si>
  <si>
    <r>
      <rPr>
        <sz val="7"/>
        <rFont val="Arial"/>
      </rPr>
      <t>10.14</t>
    </r>
  </si>
  <si>
    <r>
      <rPr>
        <sz val="7"/>
        <rFont val="Arial"/>
      </rPr>
      <t>INTERRUPTOR SIMPLES (1 MÓDULO), 10A/250V, INCLUINDO SUPORTE E PLACA - FORNECIMENTO E INSTALAÇÃO. AF_12/2015</t>
    </r>
  </si>
  <si>
    <r>
      <rPr>
        <sz val="7"/>
        <rFont val="Arial"/>
      </rPr>
      <t>18,95</t>
    </r>
  </si>
  <si>
    <r>
      <rPr>
        <sz val="7"/>
        <rFont val="Arial"/>
      </rPr>
      <t>10.15</t>
    </r>
  </si>
  <si>
    <r>
      <rPr>
        <sz val="7"/>
        <rFont val="Arial"/>
      </rPr>
      <t>INTERRUPTOR SIMPLES (2 MÓDULOS), 10A/250V, INCLUINDO SUPORTE E PLACA - FORNECIMENTO E INSTALAÇÃO. AF_12/2015</t>
    </r>
  </si>
  <si>
    <r>
      <rPr>
        <sz val="7"/>
        <rFont val="Arial"/>
      </rPr>
      <t>30,04</t>
    </r>
  </si>
  <si>
    <r>
      <rPr>
        <sz val="7"/>
        <rFont val="Arial"/>
      </rPr>
      <t>10.16</t>
    </r>
  </si>
  <si>
    <r>
      <rPr>
        <sz val="7"/>
        <rFont val="Arial"/>
      </rPr>
      <t>INTERRUPTOR SIMPLES (3 MÓDULOS), 10A/250V, INCLUINDO SUPORTE E PLACA - FORNECIMENTO E INSTALAÇÃO. AF_12/2015</t>
    </r>
  </si>
  <si>
    <r>
      <rPr>
        <sz val="7"/>
        <rFont val="Arial"/>
      </rPr>
      <t>41,12</t>
    </r>
  </si>
  <si>
    <r>
      <rPr>
        <sz val="7"/>
        <rFont val="Arial"/>
      </rPr>
      <t>10.17</t>
    </r>
  </si>
  <si>
    <r>
      <rPr>
        <sz val="7"/>
        <rFont val="Arial"/>
      </rPr>
      <t>INTERRUPTOR PARALELO (2 MÓDULOS), 10A/250V, INCLUINDO SUPORTE E PLACA - FORNECIMENTO E INSTALAÇÃO. AF_12/2015</t>
    </r>
  </si>
  <si>
    <r>
      <rPr>
        <sz val="7"/>
        <rFont val="Arial"/>
      </rPr>
      <t>38,77</t>
    </r>
  </si>
  <si>
    <r>
      <rPr>
        <sz val="7"/>
        <rFont val="Arial"/>
      </rPr>
      <t>10.18</t>
    </r>
  </si>
  <si>
    <r>
      <rPr>
        <sz val="7"/>
        <rFont val="Arial"/>
      </rPr>
      <t>TOMADA BAIXA DE EMBUTIR (1 MÓDULO), 2P+T 10 A, INCLUINDO SUPORTE E PLACA - FORNECIMENTO E INSTALAÇÃO. AF_12/2015</t>
    </r>
  </si>
  <si>
    <r>
      <rPr>
        <sz val="7"/>
        <rFont val="Arial"/>
      </rPr>
      <t>20,08</t>
    </r>
  </si>
  <si>
    <r>
      <rPr>
        <sz val="7"/>
        <rFont val="Arial"/>
      </rPr>
      <t>10.19</t>
    </r>
  </si>
  <si>
    <r>
      <rPr>
        <sz val="7"/>
        <rFont val="Arial"/>
      </rPr>
      <t>TOMADA ALTA DE EMBUTIR (1 MÓDULO), 2P+T 20 A, INCLUINDO SUPORTE E PLACA - FORNECIMENTO E INSTALAÇÃO. AF_12/2015</t>
    </r>
  </si>
  <si>
    <r>
      <rPr>
        <sz val="7"/>
        <rFont val="Arial"/>
      </rPr>
      <t>30,14</t>
    </r>
  </si>
  <si>
    <r>
      <rPr>
        <sz val="7"/>
        <rFont val="Arial"/>
      </rPr>
      <t>10.20</t>
    </r>
  </si>
  <si>
    <r>
      <rPr>
        <sz val="7"/>
        <rFont val="Arial"/>
      </rPr>
      <t>LUMINÁRIA PLAFON DE TETO TIPO EMBUTIR RETÂNGULAR BRANCA COM LUZ QUENTE 24W</t>
    </r>
  </si>
  <si>
    <r>
      <rPr>
        <sz val="7"/>
        <rFont val="Arial"/>
      </rPr>
      <t>127,03</t>
    </r>
  </si>
  <si>
    <r>
      <rPr>
        <sz val="7"/>
        <rFont val="Arial"/>
      </rPr>
      <t>10.21</t>
    </r>
  </si>
  <si>
    <r>
      <rPr>
        <sz val="7"/>
        <rFont val="Arial"/>
      </rPr>
      <t>LUMINÁRIA DE PISO DE EMBUTIR COM LÂMPADA DE 5W, COM TEMPERATURA DE COR FRIA ÂMBA</t>
    </r>
  </si>
  <si>
    <r>
      <rPr>
        <sz val="7"/>
        <rFont val="Arial"/>
      </rPr>
      <t>77,09</t>
    </r>
  </si>
  <si>
    <r>
      <rPr>
        <sz val="7"/>
        <rFont val="Arial"/>
      </rPr>
      <t>10.22</t>
    </r>
  </si>
  <si>
    <r>
      <rPr>
        <sz val="7"/>
        <rFont val="Arial"/>
      </rPr>
      <t>Luminária tipo plafon (sobrepor), quadrada, 24x24cm, em aluminio pintado na cor branca, c/difusor em vidro, Aladin ou similar</t>
    </r>
  </si>
  <si>
    <r>
      <rPr>
        <sz val="7"/>
        <rFont val="Arial"/>
      </rPr>
      <t>103,03</t>
    </r>
  </si>
  <si>
    <r>
      <rPr>
        <sz val="7"/>
        <rFont val="Arial"/>
      </rPr>
      <t>10.23</t>
    </r>
  </si>
  <si>
    <r>
      <rPr>
        <sz val="7"/>
        <rFont val="Arial"/>
      </rPr>
      <t>Luminária tipo balizador para ambiente aberto, corpo em alumínio fundido pintado, difusor em vidro frisado temperado, ref. EX02-S, da Lumicenter ou simiular (tipo tartaruga)</t>
    </r>
  </si>
  <si>
    <r>
      <rPr>
        <sz val="7"/>
        <rFont val="Arial"/>
      </rPr>
      <t>115,63</t>
    </r>
  </si>
  <si>
    <r>
      <rPr>
        <sz val="7"/>
        <rFont val="Arial"/>
      </rPr>
      <t>10.24</t>
    </r>
  </si>
  <si>
    <r>
      <rPr>
        <sz val="7"/>
        <rFont val="Arial"/>
      </rPr>
      <t>LUMINÁRIA TIPO SPOT SIMPLES C/ LÂMPADA INCANDESCENTE</t>
    </r>
  </si>
  <si>
    <r>
      <rPr>
        <sz val="7"/>
        <rFont val="Arial"/>
      </rPr>
      <t>45,32</t>
    </r>
  </si>
  <si>
    <r>
      <rPr>
        <sz val="7"/>
        <rFont val="Arial"/>
      </rPr>
      <t>10.25</t>
    </r>
  </si>
  <si>
    <r>
      <rPr>
        <sz val="7"/>
        <rFont val="Arial"/>
      </rPr>
      <t>POSTE DE ILUMINAÇÃO TIPO GLOBO/BOLA COM TRÊS PÉTALAS</t>
    </r>
  </si>
  <si>
    <r>
      <rPr>
        <sz val="7"/>
        <rFont val="Arial"/>
      </rPr>
      <t>650,09</t>
    </r>
  </si>
  <si>
    <r>
      <rPr>
        <sz val="7"/>
        <rFont val="Arial"/>
      </rPr>
      <t>10.26</t>
    </r>
  </si>
  <si>
    <r>
      <rPr>
        <sz val="7"/>
        <rFont val="Arial"/>
      </rPr>
      <t>CALHA LUMINOSA EM LED</t>
    </r>
  </si>
  <si>
    <r>
      <rPr>
        <sz val="7"/>
        <rFont val="Arial"/>
      </rPr>
      <t>84,51</t>
    </r>
  </si>
  <si>
    <r>
      <rPr>
        <sz val="7"/>
        <rFont val="Arial"/>
      </rPr>
      <t>10.27</t>
    </r>
  </si>
  <si>
    <r>
      <rPr>
        <sz val="7"/>
        <rFont val="Arial"/>
      </rPr>
      <t>DISJUNTOR MONOPOLAR TIPO DIN, CORRENTE NOMINAL DE 10A - FORNECIMENTO E INSTALAÇÃO. AF_10/2020</t>
    </r>
  </si>
  <si>
    <r>
      <rPr>
        <sz val="7"/>
        <rFont val="Arial"/>
      </rPr>
      <t>8,58</t>
    </r>
  </si>
  <si>
    <r>
      <rPr>
        <sz val="7"/>
        <rFont val="Arial"/>
      </rPr>
      <t>10.28</t>
    </r>
  </si>
  <si>
    <r>
      <rPr>
        <sz val="7"/>
        <rFont val="Arial"/>
      </rPr>
      <t>DISJUNTOR MONOPOLAR TIPO DIN, CORRENTE NOMINAL DE 16A - FORNECIMENTO E INSTALAÇÃO. AF_10/2020</t>
    </r>
  </si>
  <si>
    <r>
      <rPr>
        <sz val="7"/>
        <rFont val="Arial"/>
      </rPr>
      <t>8,97</t>
    </r>
  </si>
  <si>
    <r>
      <rPr>
        <sz val="7"/>
        <rFont val="Arial"/>
      </rPr>
      <t>10.29</t>
    </r>
  </si>
  <si>
    <r>
      <rPr>
        <sz val="7"/>
        <rFont val="Arial"/>
      </rPr>
      <t>DISJUNTOR MONOPOLAR TIPO DIN, CORRENTE NOMINAL DE 20A - FORNECIMENTO E INSTALAÇÃO. AF_10/2020</t>
    </r>
  </si>
  <si>
    <r>
      <rPr>
        <sz val="7"/>
        <rFont val="Arial"/>
      </rPr>
      <t>9,73</t>
    </r>
  </si>
  <si>
    <r>
      <rPr>
        <sz val="7"/>
        <rFont val="Arial"/>
      </rPr>
      <t>10.30</t>
    </r>
  </si>
  <si>
    <r>
      <rPr>
        <sz val="7"/>
        <rFont val="Arial"/>
      </rPr>
      <t>DISJUNTOR MONOPOLAR TIPO DIN, CORRENTE NOMINAL DE 32A - FORNECIMENTO E INSTALAÇÃO. AF_10/2020</t>
    </r>
  </si>
  <si>
    <r>
      <rPr>
        <sz val="7"/>
        <rFont val="Arial"/>
      </rPr>
      <t>10,64</t>
    </r>
  </si>
  <si>
    <r>
      <rPr>
        <sz val="7"/>
        <rFont val="Arial"/>
      </rPr>
      <t>10.31</t>
    </r>
  </si>
  <si>
    <r>
      <rPr>
        <sz val="7"/>
        <rFont val="Arial"/>
      </rPr>
      <t>QUADRO DE DISTRIBUIÇÃO DE LUZ EMBUTIR ATÉ 24 DIVISÕES 332X332X95mm, C/BARRAMENTO</t>
    </r>
  </si>
  <si>
    <r>
      <rPr>
        <sz val="7"/>
        <rFont val="Arial"/>
      </rPr>
      <t>310,47</t>
    </r>
  </si>
  <si>
    <r>
      <rPr>
        <sz val="7"/>
        <rFont val="Arial"/>
      </rPr>
      <t>10.32</t>
    </r>
  </si>
  <si>
    <r>
      <rPr>
        <sz val="7"/>
        <rFont val="Arial"/>
      </rPr>
      <t>Ponto seco de tomada p/ lógica, com eletroduto pvc rígido embutido, Ø 3/4"</t>
    </r>
  </si>
  <si>
    <r>
      <rPr>
        <sz val="7"/>
        <rFont val="Arial"/>
      </rPr>
      <t>149,23</t>
    </r>
  </si>
  <si>
    <r>
      <rPr>
        <sz val="7"/>
        <rFont val="Arial"/>
      </rPr>
      <t>10.33</t>
    </r>
  </si>
  <si>
    <r>
      <rPr>
        <sz val="7"/>
        <rFont val="Arial"/>
      </rPr>
      <t>Ponto de som (sem fiação) com eletroduto condulete pvc 3/4" (aparente) - Rev. 01</t>
    </r>
  </si>
  <si>
    <r>
      <rPr>
        <sz val="7"/>
        <rFont val="Arial"/>
      </rPr>
      <t>141,25</t>
    </r>
  </si>
  <si>
    <r>
      <rPr>
        <b/>
        <sz val="7"/>
        <rFont val="Arial"/>
      </rPr>
      <t>11</t>
    </r>
  </si>
  <si>
    <r>
      <rPr>
        <sz val="7"/>
        <rFont val="Arial"/>
      </rPr>
      <t>11.1</t>
    </r>
  </si>
  <si>
    <r>
      <rPr>
        <sz val="7"/>
        <rFont val="Arial"/>
      </rPr>
      <t>CAIXA D´ÁGUA EM POLIÉSTER REFORÇADO COM FIBRA DE VIDRO, 10000 LITROS - FORNECIMENTO E INSTALAÇÃO. AF_06/2021</t>
    </r>
  </si>
  <si>
    <r>
      <rPr>
        <sz val="7"/>
        <rFont val="Arial"/>
      </rPr>
      <t>5.421,88</t>
    </r>
  </si>
  <si>
    <r>
      <rPr>
        <sz val="7"/>
        <rFont val="Arial"/>
      </rPr>
      <t>11.2</t>
    </r>
  </si>
  <si>
    <r>
      <rPr>
        <sz val="7"/>
        <rFont val="Arial"/>
      </rPr>
      <t>Extintor de pó químico ABC, capacidade 6 kg, alcance médio do jato 5m , tempo de descarga 12s, NBR9443, 9444, 10721</t>
    </r>
  </si>
  <si>
    <r>
      <rPr>
        <sz val="7"/>
        <rFont val="Arial"/>
      </rPr>
      <t>178,40</t>
    </r>
  </si>
  <si>
    <r>
      <rPr>
        <sz val="7"/>
        <rFont val="Arial"/>
      </rPr>
      <t>11.3</t>
    </r>
  </si>
  <si>
    <r>
      <rPr>
        <sz val="7"/>
        <rFont val="Arial"/>
      </rPr>
      <t>EXTINTOR DE INCÊNDIO PORTÁTIL COM CARGA DE PQS DE 12 KG, CLASSE BC - FORNECIMENTO E INSTALAÇÃO. AF_10/2020_P</t>
    </r>
  </si>
  <si>
    <r>
      <rPr>
        <sz val="7"/>
        <rFont val="Arial"/>
      </rPr>
      <t>346,68</t>
    </r>
  </si>
  <si>
    <r>
      <rPr>
        <sz val="7"/>
        <rFont val="Arial"/>
      </rPr>
      <t>11.4</t>
    </r>
  </si>
  <si>
    <r>
      <rPr>
        <sz val="7"/>
        <rFont val="Arial"/>
      </rPr>
      <t>EXTINTOR DE INCÊNDIO PORTÁTIL COM CARGA DE ÁGUA PRESSURIZADA DE 10 L, CLASSE A - FORNECIMENTO E INSTALAÇÃO. AF_10/2020_P</t>
    </r>
  </si>
  <si>
    <r>
      <rPr>
        <sz val="7"/>
        <rFont val="Arial"/>
      </rPr>
      <t>224,38</t>
    </r>
  </si>
  <si>
    <r>
      <rPr>
        <sz val="7"/>
        <rFont val="Arial"/>
      </rPr>
      <t>11.5</t>
    </r>
  </si>
  <si>
    <r>
      <rPr>
        <sz val="7"/>
        <rFont val="Arial"/>
      </rPr>
      <t>PLACA DE SINALIZACAO DE SEGURANCA CONTRA INCENDIO, FOTOLUMINESCENTE, RETANGULAR, *20 X 40* CM, EM PVC *2* MM ANTI-CHAMAS (SIMBOLOS, CORES E PICTOGRAMAS CONFORME NBR 16820)</t>
    </r>
  </si>
  <si>
    <r>
      <rPr>
        <sz val="7"/>
        <rFont val="Arial"/>
      </rPr>
      <t>27,96</t>
    </r>
  </si>
  <si>
    <r>
      <rPr>
        <sz val="7"/>
        <rFont val="Arial"/>
      </rPr>
      <t>11.6</t>
    </r>
  </si>
  <si>
    <r>
      <rPr>
        <sz val="7"/>
        <rFont val="Arial"/>
      </rPr>
      <t>PLACA DE SINALIZACAO DE SEGURANCA CONTRA INCENDIO, FOTOLUMINESCENTE, QUADRADA, *20 X 20* CM, EM PVC *2* MM ANTI-CHAMAS (SIMBOLOS, CORES E PICTOGRAMAS CONFORME NBR 16820)</t>
    </r>
  </si>
  <si>
    <r>
      <rPr>
        <sz val="7"/>
        <rFont val="Arial"/>
      </rPr>
      <t>17,35</t>
    </r>
  </si>
  <si>
    <r>
      <rPr>
        <sz val="7"/>
        <rFont val="Arial"/>
      </rPr>
      <t>11.7</t>
    </r>
  </si>
  <si>
    <r>
      <rPr>
        <sz val="7"/>
        <rFont val="Arial"/>
      </rPr>
      <t>Luminária de emergência, de sobrepor, tipo bloco autônomo, com autonomia de 1h, modelo LLE-LLEDDF, da KBR ou si</t>
    </r>
  </si>
  <si>
    <r>
      <rPr>
        <sz val="7"/>
        <rFont val="Arial"/>
      </rPr>
      <t>145,30</t>
    </r>
  </si>
  <si>
    <r>
      <rPr>
        <sz val="7"/>
        <rFont val="Arial"/>
      </rPr>
      <t>11.8</t>
    </r>
  </si>
  <si>
    <r>
      <rPr>
        <sz val="7"/>
        <rFont val="Arial"/>
      </rPr>
      <t>LUMINÁRIA DE EMERGÊNCIA, COM 30 LÂMPADAS LED DE 2 W, SEM REATOR - FORNECIMENTO E INSTALAÇÃO. AF_02/2020</t>
    </r>
  </si>
  <si>
    <r>
      <rPr>
        <sz val="7"/>
        <rFont val="Arial"/>
      </rPr>
      <t>25,54</t>
    </r>
  </si>
  <si>
    <r>
      <rPr>
        <sz val="7"/>
        <rFont val="Arial"/>
      </rPr>
      <t>11.9</t>
    </r>
  </si>
  <si>
    <r>
      <rPr>
        <sz val="7"/>
        <rFont val="Arial"/>
      </rPr>
      <t>CAIXA DE INCÊNDIO 45X75X17CM - FORNECIMENTO E INSTALAÇÃO. AF_10/2020</t>
    </r>
  </si>
  <si>
    <r>
      <rPr>
        <sz val="7"/>
        <rFont val="Arial"/>
      </rPr>
      <t>579,27</t>
    </r>
  </si>
  <si>
    <r>
      <rPr>
        <sz val="7"/>
        <rFont val="Arial"/>
      </rPr>
      <t>11.10</t>
    </r>
  </si>
  <si>
    <r>
      <rPr>
        <sz val="7"/>
        <rFont val="Arial"/>
      </rPr>
      <t>MANGUEIRA DE INCENDIO, TIPO 2, DE 1 1/2", COMPRIMENTO = 15 M, TECIDO EM FIO DE POLIESTER E TUBO INTERNO EM BORRACHA SINTETICA, COM UNIOES ENGATE RAPIDO</t>
    </r>
  </si>
  <si>
    <r>
      <rPr>
        <sz val="7"/>
        <rFont val="Arial"/>
      </rPr>
      <t>444,05</t>
    </r>
  </si>
  <si>
    <r>
      <rPr>
        <sz val="7"/>
        <rFont val="Arial"/>
      </rPr>
      <t>11.11</t>
    </r>
  </si>
  <si>
    <r>
      <rPr>
        <sz val="7"/>
        <rFont val="Arial"/>
      </rPr>
      <t>ESGUICHO JATO REGULAVEL, TIPO ELKHART, ENGATE RAPIDO 1 1/2", PARA COMBATE A INCENDIO</t>
    </r>
  </si>
  <si>
    <r>
      <rPr>
        <sz val="7"/>
        <rFont val="Arial"/>
      </rPr>
      <t>234,87</t>
    </r>
  </si>
  <si>
    <r>
      <rPr>
        <sz val="7"/>
        <rFont val="Arial"/>
      </rPr>
      <t>11.12</t>
    </r>
  </si>
  <si>
    <r>
      <rPr>
        <sz val="7"/>
        <rFont val="Arial"/>
      </rPr>
      <t>CHAVE DUPLA PARA CONEXOES TIPO STORZ, ENGATE RAPIDO 1 1/2" X 2 1/2", EM LATAO, PARA INSTALACAO PREDIAL COMBATE A INCENDIO</t>
    </r>
  </si>
  <si>
    <r>
      <rPr>
        <sz val="7"/>
        <rFont val="Arial"/>
      </rPr>
      <t>19,04</t>
    </r>
  </si>
  <si>
    <r>
      <rPr>
        <sz val="7"/>
        <rFont val="Arial"/>
      </rPr>
      <t>11.13</t>
    </r>
  </si>
  <si>
    <r>
      <rPr>
        <sz val="7"/>
        <rFont val="Arial"/>
      </rPr>
      <t>REGISTRO OU VALVULA GLOBO ANGULAR EM LATAO, PARA HIDRANTES EM INSTALACAO PREDIAL DE INCENDIO, 45 GRAUS, DIAMETRO DE 2 1/2", COM VOLANTE, CLASSE DE PRESSAO DE ATE 200 PSI</t>
    </r>
  </si>
  <si>
    <r>
      <rPr>
        <sz val="7"/>
        <rFont val="Arial"/>
      </rPr>
      <t>200,00</t>
    </r>
  </si>
  <si>
    <r>
      <rPr>
        <sz val="7"/>
        <rFont val="Arial"/>
      </rPr>
      <t>11.14</t>
    </r>
  </si>
  <si>
    <r>
      <rPr>
        <sz val="7"/>
        <rFont val="Arial"/>
      </rPr>
      <t>Fornecimento e instalação de adaptador storz para engate rápido 2 1/2" x 2 1/2" com tampão e corrente (incêndio)</t>
    </r>
  </si>
  <si>
    <r>
      <rPr>
        <sz val="7"/>
        <rFont val="Arial"/>
      </rPr>
      <t>189,42</t>
    </r>
  </si>
  <si>
    <r>
      <rPr>
        <sz val="7"/>
        <rFont val="Arial"/>
      </rPr>
      <t>11.15</t>
    </r>
  </si>
  <si>
    <r>
      <rPr>
        <sz val="7"/>
        <rFont val="Arial"/>
      </rPr>
      <t>ADAPTADOR, EM LATAO, ENGATE RAPIDO1 1/2" X ROSCA INTERNA 5 FIOS 2 1/2", PARA INSTALACAO PREDIAL DE COMBATE A INCENDIO</t>
    </r>
  </si>
  <si>
    <r>
      <rPr>
        <sz val="7"/>
        <rFont val="Arial"/>
      </rPr>
      <t>68,57</t>
    </r>
  </si>
  <si>
    <r>
      <rPr>
        <sz val="7"/>
        <rFont val="Arial"/>
      </rPr>
      <t>11.16</t>
    </r>
  </si>
  <si>
    <r>
      <rPr>
        <sz val="7"/>
        <rFont val="Arial"/>
      </rPr>
      <t>TAMPAO COM CORRENTE, EM LATAO, ENGATE RAPIDO 2 1/2", PARA INSTALACAO PREDIAL DE COMBATE A INCENDIO</t>
    </r>
  </si>
  <si>
    <r>
      <rPr>
        <sz val="7"/>
        <rFont val="Arial"/>
      </rPr>
      <t>104,76</t>
    </r>
  </si>
  <si>
    <r>
      <rPr>
        <sz val="7"/>
        <rFont val="Arial"/>
      </rPr>
      <t>11.17</t>
    </r>
  </si>
  <si>
    <r>
      <rPr>
        <sz val="7"/>
        <rFont val="Arial"/>
      </rPr>
      <t>Conjunto moto-bomba centrífuga, trifasica, motor 7.5 cv, Schneider BC-21 ou similar</t>
    </r>
  </si>
  <si>
    <r>
      <rPr>
        <sz val="7"/>
        <rFont val="Arial"/>
      </rPr>
      <t>5.610,64</t>
    </r>
  </si>
  <si>
    <r>
      <rPr>
        <sz val="7"/>
        <rFont val="Arial"/>
      </rPr>
      <t>11.18</t>
    </r>
  </si>
  <si>
    <r>
      <rPr>
        <sz val="7"/>
        <rFont val="Arial"/>
      </rPr>
      <t>Painel elétrico p/ bomba, com chave de partida direta (manual/automática), 15 cv, trifásico</t>
    </r>
  </si>
  <si>
    <r>
      <rPr>
        <sz val="7"/>
        <rFont val="Arial"/>
      </rPr>
      <t>1.927,25</t>
    </r>
  </si>
  <si>
    <r>
      <rPr>
        <sz val="7"/>
        <rFont val="Arial"/>
      </rPr>
      <t>11.19</t>
    </r>
  </si>
  <si>
    <r>
      <rPr>
        <sz val="7"/>
        <rFont val="Arial"/>
      </rPr>
      <t>MANÔMETRO 0 A 200 PSI (0 A 14 KGF/CM2), D = 50MM - FORNECIMENTO E INSTALAÇÃO. AF_10/2020</t>
    </r>
  </si>
  <si>
    <r>
      <rPr>
        <sz val="7"/>
        <rFont val="Arial"/>
      </rPr>
      <t>113,73</t>
    </r>
  </si>
  <si>
    <r>
      <rPr>
        <sz val="7"/>
        <rFont val="Arial"/>
      </rPr>
      <t>11.20</t>
    </r>
  </si>
  <si>
    <r>
      <rPr>
        <sz val="7"/>
        <rFont val="Arial"/>
      </rPr>
      <t>TANQUE DE PRESSÃO - 560x167mm 9 LITROS</t>
    </r>
  </si>
  <si>
    <r>
      <rPr>
        <sz val="7"/>
        <rFont val="Arial"/>
      </rPr>
      <t>194,41</t>
    </r>
  </si>
  <si>
    <r>
      <rPr>
        <sz val="7"/>
        <rFont val="Arial"/>
      </rPr>
      <t>11.21</t>
    </r>
  </si>
  <si>
    <r>
      <rPr>
        <sz val="7"/>
        <rFont val="Arial"/>
      </rPr>
      <t>Fornecimento e instalação de pressostato 0 a 10 kgf/cm2</t>
    </r>
  </si>
  <si>
    <r>
      <rPr>
        <sz val="7"/>
        <rFont val="Arial"/>
      </rPr>
      <t>169,11</t>
    </r>
  </si>
  <si>
    <r>
      <rPr>
        <sz val="7"/>
        <rFont val="Arial"/>
      </rPr>
      <t>11.22</t>
    </r>
  </si>
  <si>
    <r>
      <rPr>
        <sz val="7"/>
        <rFont val="Arial"/>
      </rPr>
      <t>REGISTRO DE GAVETA BRUTO, LATÃO, ROSCÁVEL, 2 1/2" - FORNECIMENTO E INSTALAÇÃO. AF_08/2021</t>
    </r>
  </si>
  <si>
    <r>
      <rPr>
        <sz val="7"/>
        <rFont val="Arial"/>
      </rPr>
      <t>284,17</t>
    </r>
  </si>
  <si>
    <r>
      <rPr>
        <sz val="7"/>
        <rFont val="Arial"/>
      </rPr>
      <t>11.23</t>
    </r>
  </si>
  <si>
    <r>
      <rPr>
        <sz val="7"/>
        <rFont val="Arial"/>
      </rPr>
      <t>VALVULA DE RETENCAO VERTICAL, DE BRONZE (PN-16), 2 1/2", 200 PSI, EXTREMIDADES COM ROSCA</t>
    </r>
  </si>
  <si>
    <r>
      <rPr>
        <sz val="7"/>
        <rFont val="Arial"/>
      </rPr>
      <t>265,27</t>
    </r>
  </si>
  <si>
    <r>
      <rPr>
        <sz val="7"/>
        <rFont val="Arial"/>
      </rPr>
      <t>11.24</t>
    </r>
  </si>
  <si>
    <r>
      <rPr>
        <sz val="7"/>
        <rFont val="Arial"/>
      </rPr>
      <t>VALVULA DE RETENCAO HORIZONTAL, DE BRONZE (PN-25), 2 1/2", 400 PSI, TAMPA DE PORCA DE UNIAO, EXTREMIDADES COM ROSCA</t>
    </r>
  </si>
  <si>
    <r>
      <rPr>
        <sz val="7"/>
        <rFont val="Arial"/>
      </rPr>
      <t>427,57</t>
    </r>
  </si>
  <si>
    <r>
      <rPr>
        <sz val="7"/>
        <rFont val="Arial"/>
      </rPr>
      <t>11.25</t>
    </r>
  </si>
  <si>
    <r>
      <rPr>
        <sz val="7"/>
        <rFont val="Arial"/>
      </rPr>
      <t>Fornecimento e assentamento de união de ferro galvanizado assento bronze de 2 1/2"</t>
    </r>
  </si>
  <si>
    <r>
      <rPr>
        <sz val="7"/>
        <rFont val="Arial"/>
      </rPr>
      <t>262,95</t>
    </r>
  </si>
  <si>
    <r>
      <rPr>
        <sz val="7"/>
        <rFont val="Arial"/>
      </rPr>
      <t>11.26</t>
    </r>
  </si>
  <si>
    <r>
      <rPr>
        <sz val="7"/>
        <rFont val="Arial"/>
      </rPr>
      <t>COTOVELO 90 GRAUS DE FERRO GALVANIZADO, COM ROSCA BSP MACHO/FEMEA, DE 2 1/2"</t>
    </r>
  </si>
  <si>
    <r>
      <rPr>
        <sz val="7"/>
        <rFont val="Arial"/>
      </rPr>
      <t>114,45</t>
    </r>
  </si>
  <si>
    <r>
      <rPr>
        <sz val="7"/>
        <rFont val="Arial"/>
      </rPr>
      <t>11.27</t>
    </r>
  </si>
  <si>
    <r>
      <rPr>
        <sz val="7"/>
        <rFont val="Arial"/>
      </rPr>
      <t>NIPLE, EM FERRO GALVANIZADO, DN 65 (2 1/2"), CONEXÃO ROSQUEADA, INSTALADO EM PRUMADAS - FORNECIMENTO E INSTALAÇÃO. AF_10/2020</t>
    </r>
  </si>
  <si>
    <r>
      <rPr>
        <sz val="7"/>
        <rFont val="Arial"/>
      </rPr>
      <t>73,70</t>
    </r>
  </si>
  <si>
    <r>
      <rPr>
        <sz val="7"/>
        <rFont val="Arial"/>
      </rPr>
      <t>11.28</t>
    </r>
  </si>
  <si>
    <r>
      <rPr>
        <sz val="7"/>
        <rFont val="Arial"/>
      </rPr>
      <t>TÊ, EM FERRO GALVANIZADO, DN 65 (2 1/2"), CONEXÃO ROSQUEADA, INSTALADO EM PRUMADAS - FORNECIMENTO E INSTALAÇÃO. AF_10/2020</t>
    </r>
  </si>
  <si>
    <r>
      <rPr>
        <sz val="7"/>
        <rFont val="Arial"/>
      </rPr>
      <t>164,87</t>
    </r>
  </si>
  <si>
    <r>
      <rPr>
        <sz val="7"/>
        <rFont val="Arial"/>
      </rPr>
      <t>11.29</t>
    </r>
  </si>
  <si>
    <r>
      <rPr>
        <sz val="7"/>
        <rFont val="Arial"/>
      </rPr>
      <t>TUBO DE AÇO GALVANIZADO COM COSTURA, CLASSE MÉDIA, DN 65 (2 1/2"), CONEXÃO ROSQUEADA, INSTALADO EM REDE DE ALIMENTAÇÃO PARA HIDRANTE - FORNECIMENTO E INSTALAÇÃO. AF_10/2020</t>
    </r>
  </si>
  <si>
    <r>
      <rPr>
        <sz val="7"/>
        <rFont val="Arial"/>
      </rPr>
      <t>138,78</t>
    </r>
  </si>
  <si>
    <r>
      <rPr>
        <sz val="7"/>
        <rFont val="Arial"/>
      </rPr>
      <t>11.30</t>
    </r>
  </si>
  <si>
    <r>
      <rPr>
        <sz val="7"/>
        <rFont val="Arial"/>
      </rPr>
      <t>Tampa de ferro fundido 60X40cm</t>
    </r>
  </si>
  <si>
    <r>
      <rPr>
        <sz val="7"/>
        <rFont val="Arial"/>
      </rPr>
      <t>453,47</t>
    </r>
  </si>
  <si>
    <r>
      <rPr>
        <b/>
        <sz val="7"/>
        <rFont val="Arial"/>
      </rPr>
      <t>12</t>
    </r>
  </si>
  <si>
    <r>
      <rPr>
        <sz val="7"/>
        <rFont val="Arial"/>
      </rPr>
      <t>12.1</t>
    </r>
  </si>
  <si>
    <r>
      <rPr>
        <sz val="7"/>
        <rFont val="Arial"/>
      </rPr>
      <t>Bandeira fixa em madeira para vidro</t>
    </r>
  </si>
  <si>
    <r>
      <rPr>
        <sz val="7"/>
        <rFont val="Arial"/>
      </rPr>
      <t>464,65</t>
    </r>
  </si>
  <si>
    <r>
      <rPr>
        <sz val="7"/>
        <rFont val="Arial"/>
      </rPr>
      <t>12.2</t>
    </r>
  </si>
  <si>
    <r>
      <rPr>
        <sz val="7"/>
        <rFont val="Arial"/>
      </rPr>
      <t>INSTALAÇÃO DE VIDRO LISO INCOLOR, E = 8 MM, EM ESQUADRIA DE MADEIRA, FIXADO COM BAGUETE. AF_01/2021</t>
    </r>
  </si>
  <si>
    <r>
      <rPr>
        <sz val="7"/>
        <rFont val="Arial"/>
      </rPr>
      <t>379,77</t>
    </r>
  </si>
  <si>
    <r>
      <rPr>
        <sz val="7"/>
        <rFont val="Arial"/>
      </rPr>
      <t>12.3</t>
    </r>
  </si>
  <si>
    <r>
      <rPr>
        <sz val="7"/>
        <rFont val="Arial"/>
      </rPr>
      <t>KIT DE PORTA DE MADEIRA PARA PINTURA, SEMI-OCA (PESADA OU SUPERPESADA), PADRÃO POPULAR, 80X210CM, ESPESSURA DE 3,5CM, ITENS INCLUSOS: DOBRADIÇAS, MONTAGEM E INSTALAÇÃO DO BATENTE, FECHADURA COM EXECUÇÃO DO FURO - FORNECIMENTO E INSTALAÇÃO. AF_12/2019</t>
    </r>
  </si>
  <si>
    <r>
      <rPr>
        <sz val="7"/>
        <rFont val="Arial"/>
      </rPr>
      <t>828,70</t>
    </r>
  </si>
  <si>
    <r>
      <rPr>
        <sz val="7"/>
        <rFont val="Arial"/>
      </rPr>
      <t>12.4</t>
    </r>
  </si>
  <si>
    <r>
      <rPr>
        <sz val="7"/>
        <rFont val="Arial"/>
      </rPr>
      <t>KIT DE PORTA DE MADEIRA PARA PINTURA, SEMI-OCA (PESADA OU SUPERPESADA), PADRÃO POPULAR, 90X210CM, ESPESSURA DE 3,5CM, ITENS INCLUSOS: DOBRADIÇAS, MONTAGEM E INSTALAÇÃO DO BATENTE, FECHADURA COM EXECUÇÃO DO FURO - FORNECIMENTO E INSTALAÇÃO. AF_12/2019</t>
    </r>
  </si>
  <si>
    <r>
      <rPr>
        <sz val="7"/>
        <rFont val="Arial"/>
      </rPr>
      <t>881,33</t>
    </r>
  </si>
  <si>
    <r>
      <rPr>
        <sz val="7"/>
        <rFont val="Arial"/>
      </rPr>
      <t>12.5</t>
    </r>
  </si>
  <si>
    <r>
      <rPr>
        <sz val="7"/>
        <rFont val="Arial"/>
      </rPr>
      <t>Batente em madeira de lei l = 0,14 m (caixão), incluindo 02 jogos de alizar</t>
    </r>
  </si>
  <si>
    <r>
      <rPr>
        <sz val="7"/>
        <rFont val="Arial"/>
      </rPr>
      <t>64,80</t>
    </r>
  </si>
  <si>
    <r>
      <rPr>
        <sz val="7"/>
        <rFont val="Arial"/>
      </rPr>
      <t>12.6</t>
    </r>
  </si>
  <si>
    <r>
      <rPr>
        <sz val="7"/>
        <rFont val="Arial"/>
      </rPr>
      <t>PORTA ACÚSTICA EM MADEIRA 0,80 x 2,50, ESPESSURA 60mm</t>
    </r>
  </si>
  <si>
    <r>
      <rPr>
        <sz val="7"/>
        <rFont val="Arial"/>
      </rPr>
      <t>3.417,89</t>
    </r>
  </si>
  <si>
    <r>
      <rPr>
        <sz val="7"/>
        <rFont val="Arial"/>
      </rPr>
      <t>12.7</t>
    </r>
  </si>
  <si>
    <r>
      <rPr>
        <sz val="7"/>
        <rFont val="Arial"/>
      </rPr>
      <t>PORTA EM AÇO DE ABRIR TIPO VENEZIANA SEM GUARNIÇÃO, 87X210CM, FIXAÇÃO COM PARAFUSOS - FORNECIMENTO E INSTALAÇÃO. AF_12/2019</t>
    </r>
  </si>
  <si>
    <r>
      <rPr>
        <sz val="7"/>
        <rFont val="Arial"/>
      </rPr>
      <t>623,13</t>
    </r>
  </si>
  <si>
    <r>
      <rPr>
        <sz val="7"/>
        <rFont val="Arial"/>
      </rPr>
      <t>12.8</t>
    </r>
  </si>
  <si>
    <r>
      <rPr>
        <sz val="7"/>
        <rFont val="Arial"/>
      </rPr>
      <t>Janela em alumínio, cor N/P/B, tipo moldura-vidro, max-ar, exclusive vidro</t>
    </r>
  </si>
  <si>
    <r>
      <rPr>
        <sz val="7"/>
        <rFont val="Arial"/>
      </rPr>
      <t>297,97</t>
    </r>
  </si>
  <si>
    <r>
      <rPr>
        <sz val="7"/>
        <rFont val="Arial"/>
      </rPr>
      <t>12.9</t>
    </r>
  </si>
  <si>
    <r>
      <rPr>
        <sz val="7"/>
        <rFont val="Arial"/>
      </rPr>
      <t>INSTALAÇÃO DE VIDRO TEMPERADO REFLETIVO E=8mm</t>
    </r>
  </si>
  <si>
    <r>
      <rPr>
        <sz val="7"/>
        <rFont val="Arial"/>
      </rPr>
      <t>506,80</t>
    </r>
  </si>
  <si>
    <r>
      <rPr>
        <b/>
        <sz val="7"/>
        <rFont val="Arial"/>
      </rPr>
      <t>13</t>
    </r>
  </si>
  <si>
    <r>
      <rPr>
        <sz val="7"/>
        <rFont val="Arial"/>
      </rPr>
      <t>13.1</t>
    </r>
  </si>
  <si>
    <r>
      <rPr>
        <sz val="7"/>
        <rFont val="Arial"/>
      </rPr>
      <t>Fornecimento e instalação de fachada em pele de vidro, em vidro laminado 3+3 refletivo</t>
    </r>
  </si>
  <si>
    <r>
      <rPr>
        <sz val="7"/>
        <rFont val="Arial"/>
      </rPr>
      <t>1.250,00</t>
    </r>
  </si>
  <si>
    <r>
      <rPr>
        <b/>
        <sz val="7"/>
        <rFont val="Arial"/>
      </rPr>
      <t>14</t>
    </r>
  </si>
  <si>
    <r>
      <rPr>
        <sz val="7"/>
        <rFont val="Arial"/>
      </rPr>
      <t>14.1</t>
    </r>
  </si>
  <si>
    <r>
      <rPr>
        <sz val="7"/>
        <rFont val="Arial"/>
      </rPr>
      <t>Tampo de balcão em granito preto, e=2cm</t>
    </r>
  </si>
  <si>
    <r>
      <rPr>
        <sz val="7"/>
        <rFont val="Arial"/>
      </rPr>
      <t>467,43</t>
    </r>
  </si>
  <si>
    <r>
      <rPr>
        <sz val="7"/>
        <rFont val="Arial"/>
      </rPr>
      <t>14.2</t>
    </r>
  </si>
  <si>
    <r>
      <rPr>
        <sz val="7"/>
        <rFont val="Arial"/>
      </rPr>
      <t>ABERTURA PARA ENCAIXE DE CUBA OU LAVATORIO EM BANCADA DE MARMORE/ GRANITO OU OUTRO TIPO DE PEDRA NATURAL</t>
    </r>
  </si>
  <si>
    <r>
      <rPr>
        <sz val="7"/>
        <rFont val="Arial"/>
      </rPr>
      <t>99,51</t>
    </r>
  </si>
  <si>
    <r>
      <rPr>
        <sz val="7"/>
        <rFont val="Arial"/>
      </rPr>
      <t>14.3</t>
    </r>
  </si>
  <si>
    <r>
      <rPr>
        <sz val="7"/>
        <rFont val="Arial"/>
      </rPr>
      <t>CUBA DE EMBUTIR DE AÇO INOXIDÁVEL MÉDIA, INCLUSO VÁLVULA TIPO AMERICANA E SIFÃO TIPO GARRAFA EM METAL CROMADO - FORNECIMENTO E INSTALAÇÃO. AF_01/2020</t>
    </r>
  </si>
  <si>
    <r>
      <rPr>
        <sz val="7"/>
        <rFont val="Arial"/>
      </rPr>
      <t>350,89</t>
    </r>
  </si>
  <si>
    <r>
      <rPr>
        <sz val="7"/>
        <rFont val="Arial"/>
      </rPr>
      <t>14.4</t>
    </r>
  </si>
  <si>
    <r>
      <rPr>
        <sz val="7"/>
        <rFont val="Arial"/>
      </rPr>
      <t>Cuba de sobrepor (deca linha carrara ref l34), com sifão cromado (deca ref c1680), engate cromado (deca), torneira de metal (deca ref1190) , válvula cromada (deca ref1600) ou similares</t>
    </r>
  </si>
  <si>
    <r>
      <rPr>
        <sz val="7"/>
        <rFont val="Arial"/>
      </rPr>
      <t>612,55</t>
    </r>
  </si>
  <si>
    <r>
      <rPr>
        <sz val="7"/>
        <rFont val="Arial"/>
      </rPr>
      <t>14.5</t>
    </r>
  </si>
  <si>
    <r>
      <rPr>
        <sz val="7"/>
        <rFont val="Arial"/>
      </rPr>
      <t>TORNEIRA CROMADA TUBO MÓVEL, DE MESA, 1/2? OU 3/4?, PARA PIA DE COZINHA, PADRÃO ALTO - FORNECIMENTO E INSTALAÇÃO. AF_01/2020</t>
    </r>
  </si>
  <si>
    <r>
      <rPr>
        <sz val="7"/>
        <rFont val="Arial"/>
      </rPr>
      <t>116,56</t>
    </r>
  </si>
  <si>
    <r>
      <rPr>
        <sz val="7"/>
        <rFont val="Arial"/>
      </rPr>
      <t>14.6</t>
    </r>
  </si>
  <si>
    <r>
      <rPr>
        <sz val="7"/>
        <rFont val="Arial"/>
      </rPr>
      <t>ENGATE FLEXÍVEL EM INOX, 1/2 X 30CM - FORNECIMENTO E INSTALAÇÃO. AF_01/2020</t>
    </r>
  </si>
  <si>
    <r>
      <rPr>
        <sz val="7"/>
        <rFont val="Arial"/>
      </rPr>
      <t>33,02</t>
    </r>
  </si>
  <si>
    <r>
      <rPr>
        <sz val="7"/>
        <rFont val="Arial"/>
      </rPr>
      <t>14.7</t>
    </r>
  </si>
  <si>
    <r>
      <rPr>
        <sz val="7"/>
        <rFont val="Arial"/>
      </rPr>
      <t>TORNEIRA PLÁSTICA 3/4? PARA TANQUE - FORNECIMENTO E INSTALAÇÃO. AF_01/2020</t>
    </r>
  </si>
  <si>
    <r>
      <rPr>
        <sz val="7"/>
        <rFont val="Arial"/>
      </rPr>
      <t>23,94</t>
    </r>
  </si>
  <si>
    <r>
      <rPr>
        <sz val="7"/>
        <rFont val="Arial"/>
      </rPr>
      <t>14.8</t>
    </r>
  </si>
  <si>
    <r>
      <rPr>
        <sz val="7"/>
        <rFont val="Arial"/>
      </rPr>
      <t>VASO SANITÁRIO SIFONADO COM CAIXA ACOPLADA LOUÇA BRANCA, INCLUSO ENGATE FLEXÍVEL EM PLÁSTICO BRANCO, 1/2 X 40CM - FORNECIMENTO E INSTALAÇÃO. AF_01/2020</t>
    </r>
  </si>
  <si>
    <r>
      <rPr>
        <sz val="7"/>
        <rFont val="Arial"/>
      </rPr>
      <t>397,56</t>
    </r>
  </si>
  <si>
    <r>
      <rPr>
        <sz val="7"/>
        <rFont val="Arial"/>
      </rPr>
      <t>14.9</t>
    </r>
  </si>
  <si>
    <r>
      <rPr>
        <sz val="7"/>
        <rFont val="Arial"/>
      </rPr>
      <t>Assento Sanitário Elevado com Tampa 7,5 Cm, indicado para Pós-cirúrgicos, Deficientes físicos e Idosos, da Mebuki ou similar</t>
    </r>
  </si>
  <si>
    <r>
      <rPr>
        <sz val="7"/>
        <rFont val="Arial"/>
      </rPr>
      <t>152,79</t>
    </r>
  </si>
  <si>
    <r>
      <rPr>
        <sz val="7"/>
        <rFont val="Arial"/>
      </rPr>
      <t>14.10</t>
    </r>
  </si>
  <si>
    <r>
      <rPr>
        <sz val="7"/>
        <rFont val="Arial"/>
      </rPr>
      <t>BARRA DE APOIO RETA, EM ACO INOX POLIDO, COMPRIMENTO 80 CM, FIXADA NA PAREDE - FORNECIMENTO E INSTALAÇÃO. AF_01/2020</t>
    </r>
  </si>
  <si>
    <r>
      <rPr>
        <sz val="7"/>
        <rFont val="Arial"/>
      </rPr>
      <t>239,03</t>
    </r>
  </si>
  <si>
    <r>
      <rPr>
        <sz val="7"/>
        <rFont val="Arial"/>
      </rPr>
      <t>14.11</t>
    </r>
  </si>
  <si>
    <r>
      <rPr>
        <sz val="7"/>
        <rFont val="Arial"/>
      </rPr>
      <t>PUXADOR PARA PCD, FIXADO NA PORTA - FORNECIMENTO E INSTALAÇÃO. AF_01/2020</t>
    </r>
  </si>
  <si>
    <r>
      <rPr>
        <sz val="7"/>
        <rFont val="Arial"/>
      </rPr>
      <t>212,21</t>
    </r>
  </si>
  <si>
    <r>
      <rPr>
        <sz val="7"/>
        <rFont val="Arial"/>
      </rPr>
      <t>14.12</t>
    </r>
  </si>
  <si>
    <r>
      <rPr>
        <sz val="7"/>
        <rFont val="Arial"/>
      </rPr>
      <t>TOALHEIRO PLASTICO TIPO DISPENSER PARA PAPEL TOALHA INTERFOLHADO</t>
    </r>
  </si>
  <si>
    <r>
      <rPr>
        <sz val="7"/>
        <rFont val="Arial"/>
      </rPr>
      <t>90,58</t>
    </r>
  </si>
  <si>
    <r>
      <rPr>
        <sz val="7"/>
        <rFont val="Arial"/>
      </rPr>
      <t>14.13</t>
    </r>
  </si>
  <si>
    <r>
      <rPr>
        <sz val="7"/>
        <rFont val="Arial"/>
      </rPr>
      <t>SABONETEIRA PLASTICA TIPO DISPENSER PARA SABONETE LIQUIDO COM RESERVATORIO 800 A 1500 ML, INCLUSO FIXAÇÃO. AF_01/2020</t>
    </r>
  </si>
  <si>
    <r>
      <rPr>
        <sz val="7"/>
        <rFont val="Arial"/>
      </rPr>
      <t>93,79</t>
    </r>
  </si>
  <si>
    <r>
      <rPr>
        <sz val="7"/>
        <rFont val="Arial"/>
      </rPr>
      <t>14.14</t>
    </r>
  </si>
  <si>
    <r>
      <rPr>
        <sz val="7"/>
        <rFont val="Arial"/>
      </rPr>
      <t>PAPELEIRA DE PAREDE EM METAL CROMADO SEM TAMPA, INCLUSO FIXAÇÃO. AF_01/2020</t>
    </r>
  </si>
  <si>
    <r>
      <rPr>
        <sz val="7"/>
        <rFont val="Arial"/>
      </rPr>
      <t>25,46</t>
    </r>
  </si>
  <si>
    <r>
      <rPr>
        <sz val="7"/>
        <rFont val="Arial"/>
      </rPr>
      <t>14.15</t>
    </r>
  </si>
  <si>
    <r>
      <rPr>
        <sz val="7"/>
        <rFont val="Arial"/>
      </rPr>
      <t>BARRA ANTIPANICO DUPLA, CEGA EM LADO OPOSTO, COR CINZA</t>
    </r>
  </si>
  <si>
    <r>
      <rPr>
        <sz val="7"/>
        <rFont val="Arial"/>
      </rPr>
      <t>PAR</t>
    </r>
  </si>
  <si>
    <r>
      <rPr>
        <sz val="7"/>
        <rFont val="Arial"/>
      </rPr>
      <t>903,32</t>
    </r>
  </si>
  <si>
    <r>
      <rPr>
        <b/>
        <sz val="7"/>
        <rFont val="Arial"/>
      </rPr>
      <t>15</t>
    </r>
  </si>
  <si>
    <r>
      <rPr>
        <sz val="7"/>
        <rFont val="Arial"/>
      </rPr>
      <t>15.1</t>
    </r>
  </si>
  <si>
    <r>
      <rPr>
        <sz val="7"/>
        <rFont val="Arial"/>
      </rPr>
      <t>Fornecimento e plantio de palmeira mini imperial, média</t>
    </r>
  </si>
  <si>
    <r>
      <rPr>
        <sz val="7"/>
        <rFont val="Arial"/>
      </rPr>
      <t>88,00</t>
    </r>
  </si>
  <si>
    <r>
      <rPr>
        <sz val="7"/>
        <rFont val="Arial"/>
      </rPr>
      <t>15.2</t>
    </r>
  </si>
  <si>
    <r>
      <rPr>
        <sz val="7"/>
        <rFont val="Arial"/>
      </rPr>
      <t>Planta - Moreia (Dietes bicolor), fornecimento e plantio</t>
    </r>
  </si>
  <si>
    <r>
      <rPr>
        <sz val="7"/>
        <rFont val="Arial"/>
      </rPr>
      <t>35,03</t>
    </r>
  </si>
  <si>
    <r>
      <rPr>
        <sz val="7"/>
        <rFont val="Arial"/>
      </rPr>
      <t>15.3</t>
    </r>
  </si>
  <si>
    <r>
      <rPr>
        <sz val="7"/>
        <rFont val="Arial"/>
      </rPr>
      <t>CERCA EM MADEIRA MACIÇA DE LEI, ALTURA LIVRE DE 2M, CRAVADOS MIN 0,50m</t>
    </r>
  </si>
  <si>
    <r>
      <rPr>
        <sz val="7"/>
        <rFont val="Arial"/>
      </rPr>
      <t>455,86</t>
    </r>
  </si>
  <si>
    <r>
      <rPr>
        <sz val="7"/>
        <rFont val="Arial"/>
      </rPr>
      <t>15.4</t>
    </r>
  </si>
  <si>
    <r>
      <rPr>
        <sz val="7"/>
        <rFont val="Arial"/>
      </rPr>
      <t>Fornecimento e instalação de brise metálico de alumínio, ref. B57, branco nieve 7000, da Hunter Douglas ou similar</t>
    </r>
  </si>
  <si>
    <r>
      <rPr>
        <sz val="7"/>
        <rFont val="Arial"/>
      </rPr>
      <t>450,00</t>
    </r>
  </si>
  <si>
    <r>
      <rPr>
        <sz val="7"/>
        <rFont val="Arial"/>
      </rPr>
      <t>15.5</t>
    </r>
  </si>
  <si>
    <r>
      <rPr>
        <sz val="7"/>
        <rFont val="Arial"/>
      </rPr>
      <t>PLACA EM ACM</t>
    </r>
  </si>
  <si>
    <r>
      <rPr>
        <sz val="7"/>
        <rFont val="Arial"/>
      </rPr>
      <t>236,20</t>
    </r>
  </si>
  <si>
    <r>
      <rPr>
        <sz val="7"/>
        <rFont val="Arial"/>
      </rPr>
      <t>15.6</t>
    </r>
  </si>
  <si>
    <r>
      <rPr>
        <sz val="7"/>
        <rFont val="Arial"/>
      </rPr>
      <t>Mangueira 2F LED BR 13MM 127V G-Light ou similar</t>
    </r>
  </si>
  <si>
    <r>
      <rPr>
        <sz val="7"/>
        <rFont val="Arial"/>
      </rPr>
      <t>21,04</t>
    </r>
  </si>
  <si>
    <r>
      <rPr>
        <sz val="7"/>
        <rFont val="Arial"/>
      </rPr>
      <t>15.7</t>
    </r>
  </si>
  <si>
    <r>
      <rPr>
        <sz val="7"/>
        <rFont val="Arial"/>
      </rPr>
      <t>Fornecimento e instalação de fonte de alimentação 12V / 10A (ou similar)</t>
    </r>
  </si>
  <si>
    <r>
      <rPr>
        <sz val="7"/>
        <rFont val="Arial"/>
      </rPr>
      <t>74,42</t>
    </r>
  </si>
  <si>
    <r>
      <rPr>
        <sz val="7"/>
        <rFont val="Arial"/>
      </rPr>
      <t>15.8</t>
    </r>
  </si>
  <si>
    <r>
      <rPr>
        <sz val="7"/>
        <rFont val="Arial"/>
      </rPr>
      <t>Limpeza geral</t>
    </r>
  </si>
  <si>
    <r>
      <rPr>
        <sz val="7"/>
        <rFont val="Arial"/>
      </rPr>
      <t>2,02</t>
    </r>
  </si>
  <si>
    <r>
      <rPr>
        <b/>
        <sz val="6"/>
        <rFont val="Arial"/>
      </rPr>
      <t>VALOR BDI TOTAL:</t>
    </r>
  </si>
  <si>
    <r>
      <rPr>
        <b/>
        <sz val="6"/>
        <rFont val="Arial"/>
      </rPr>
      <t>VALOR ORÇAMENTO:</t>
    </r>
  </si>
  <si>
    <r>
      <rPr>
        <b/>
        <sz val="6"/>
        <rFont val="Arial"/>
      </rPr>
      <t>VALOR TOTAL:</t>
    </r>
  </si>
  <si>
    <t>O valor do orçamento é de R$ 1.188.434,56 (Hum milhão, cento e oitenta e oito mil, quatrocentos e trinta e quatro reais e cinquênta e seis centavos)</t>
  </si>
  <si>
    <t>3.1</t>
  </si>
  <si>
    <t>3.2</t>
  </si>
  <si>
    <r>
      <rPr>
        <sz val="10"/>
        <rFont val="Arial Narrow"/>
        <family val="2"/>
      </rPr>
      <t>1.1</t>
    </r>
  </si>
  <si>
    <r>
      <rPr>
        <sz val="10"/>
        <rFont val="Arial Narrow"/>
        <family val="2"/>
      </rPr>
      <t>Remoção de árvore, porte médio, com utilização de retro-escavadeira</t>
    </r>
  </si>
  <si>
    <r>
      <rPr>
        <sz val="10"/>
        <rFont val="Arial Narrow"/>
        <family val="2"/>
      </rPr>
      <t>un</t>
    </r>
  </si>
  <si>
    <r>
      <rPr>
        <sz val="10"/>
        <rFont val="Arial Narrow"/>
        <family val="2"/>
      </rPr>
      <t>1.2</t>
    </r>
  </si>
  <si>
    <r>
      <rPr>
        <sz val="10"/>
        <rFont val="Arial Narrow"/>
        <family val="2"/>
      </rPr>
      <t>REMOÇÃO DE TELHAS, DE FIBROCIMENTO, METÁLICA E CERÂMICA, DE FORMA MANUAL, SEM REAPROVEITAMENTO. AF_12/2017</t>
    </r>
  </si>
  <si>
    <r>
      <rPr>
        <sz val="10"/>
        <rFont val="Arial Narrow"/>
        <family val="2"/>
      </rPr>
      <t>M2</t>
    </r>
  </si>
  <si>
    <r>
      <rPr>
        <sz val="10"/>
        <rFont val="Arial Narrow"/>
        <family val="2"/>
      </rPr>
      <t>1.3</t>
    </r>
  </si>
  <si>
    <r>
      <rPr>
        <sz val="10"/>
        <rFont val="Arial Narrow"/>
        <family val="2"/>
      </rPr>
      <t>REMOÇÃO DE TRAMA DE MADEIRA PARA COBERTURA, DE FORMA MANUAL, SEM REAPROVEITAMENTO. AF_12/2017</t>
    </r>
  </si>
  <si>
    <r>
      <rPr>
        <sz val="10"/>
        <rFont val="Arial Narrow"/>
        <family val="2"/>
      </rPr>
      <t>1.4</t>
    </r>
  </si>
  <si>
    <r>
      <rPr>
        <sz val="10"/>
        <rFont val="Arial Narrow"/>
        <family val="2"/>
      </rPr>
      <t>REMOÇÃO DE TESOURAS DE MADEIRA, COM VÃO MENOR QUE 8M, DE FORMA MANUAL, SEM REAPROVEITAMENTO. AF_12/2017</t>
    </r>
  </si>
  <si>
    <r>
      <rPr>
        <sz val="10"/>
        <rFont val="Arial Narrow"/>
        <family val="2"/>
      </rPr>
      <t>UN</t>
    </r>
  </si>
  <si>
    <r>
      <rPr>
        <sz val="10"/>
        <rFont val="Arial Narrow"/>
        <family val="2"/>
      </rPr>
      <t>1.5</t>
    </r>
  </si>
  <si>
    <r>
      <rPr>
        <sz val="10"/>
        <rFont val="Arial Narrow"/>
        <family val="2"/>
      </rPr>
      <t>DEMOLIÇÃO DE ALVENARIA PARA QUALQUER TIPO DE BLOCO, DE FORMA MECANIZADA, SEM REAPROVEITAMENTO. AF_12/2017</t>
    </r>
  </si>
  <si>
    <r>
      <rPr>
        <sz val="10"/>
        <rFont val="Arial Narrow"/>
        <family val="2"/>
      </rPr>
      <t>M3</t>
    </r>
  </si>
  <si>
    <r>
      <rPr>
        <sz val="10"/>
        <rFont val="Arial Narrow"/>
        <family val="2"/>
      </rPr>
      <t>1.6</t>
    </r>
  </si>
  <si>
    <r>
      <rPr>
        <sz val="10"/>
        <rFont val="Arial Narrow"/>
        <family val="2"/>
      </rPr>
      <t>DEMOLIÇÃO DE PILARES E VIGAS EM CONCRETO ARMADO, DE FORMA MECANIZADA COM MARTELETE, SEM REAPROVEITAMENTO. AF_12/2017</t>
    </r>
  </si>
  <si>
    <r>
      <rPr>
        <sz val="10"/>
        <rFont val="Arial Narrow"/>
        <family val="2"/>
      </rPr>
      <t>1.7</t>
    </r>
  </si>
  <si>
    <r>
      <rPr>
        <sz val="10"/>
        <rFont val="Arial Narrow"/>
        <family val="2"/>
      </rPr>
      <t>DEMOLIÇÃO DE LAJES, DE FORMA MECANIZADA COM MARTELETE, SEM REAPROVEITAMENTO. AF_12/2017</t>
    </r>
  </si>
  <si>
    <r>
      <rPr>
        <sz val="10"/>
        <rFont val="Arial Narrow"/>
        <family val="2"/>
      </rPr>
      <t>1.8</t>
    </r>
  </si>
  <si>
    <r>
      <rPr>
        <sz val="10"/>
        <rFont val="Arial Narrow"/>
        <family val="2"/>
      </rPr>
      <t>Demolição de pavimentação em paralelepípedo ou pré-moldados de concreto c/ reaproveitamento</t>
    </r>
  </si>
  <si>
    <r>
      <rPr>
        <sz val="10"/>
        <rFont val="Arial Narrow"/>
        <family val="2"/>
      </rPr>
      <t>m2</t>
    </r>
  </si>
  <si>
    <r>
      <rPr>
        <sz val="10"/>
        <rFont val="Arial Narrow"/>
        <family val="2"/>
      </rPr>
      <t>1.9</t>
    </r>
  </si>
  <si>
    <r>
      <rPr>
        <sz val="10"/>
        <rFont val="Arial Narrow"/>
        <family val="2"/>
      </rPr>
      <t>DEMOLIÇÃO DE CONCRETO SIMPLES COM MARTELETE</t>
    </r>
  </si>
  <si>
    <r>
      <rPr>
        <sz val="10"/>
        <rFont val="Arial Narrow"/>
        <family val="2"/>
      </rPr>
      <t>1.10</t>
    </r>
  </si>
  <si>
    <r>
      <rPr>
        <sz val="10"/>
        <rFont val="Arial Narrow"/>
        <family val="2"/>
      </rPr>
      <t>LOCAÇÃO DA OBRA - EXECUÇÃO DE GABARITO</t>
    </r>
  </si>
  <si>
    <r>
      <rPr>
        <sz val="10"/>
        <rFont val="Arial Narrow"/>
        <family val="2"/>
      </rPr>
      <t>1.11</t>
    </r>
  </si>
  <si>
    <r>
      <rPr>
        <sz val="10"/>
        <rFont val="Arial Narrow"/>
        <family val="2"/>
      </rPr>
      <t>Placa de obra em chapa aço galvanizado, instalada</t>
    </r>
  </si>
  <si>
    <r>
      <rPr>
        <sz val="10"/>
        <rFont val="Arial Narrow"/>
        <family val="2"/>
      </rPr>
      <t>2.1</t>
    </r>
  </si>
  <si>
    <r>
      <rPr>
        <sz val="10"/>
        <rFont val="Arial Narrow"/>
        <family val="2"/>
      </rPr>
      <t>ATERRO MANUAL DE VALAS COM SOLO ARGILO-ARENOSO E COMPACTAÇÃO MECANIZADA. AF_05/2016</t>
    </r>
  </si>
  <si>
    <r>
      <rPr>
        <sz val="10"/>
        <rFont val="Arial Narrow"/>
        <family val="2"/>
      </rPr>
      <t>2.2</t>
    </r>
  </si>
  <si>
    <r>
      <rPr>
        <sz val="10"/>
        <rFont val="Arial Narrow"/>
        <family val="2"/>
      </rPr>
      <t>ESCAVAÇÃO MANUAL PARA BLOCO DE COROAMENTO OU SAPATA (INCLUINDO ESCAVAÇÃO PARA COLOCAÇÃO DE FÔRMAS). AF_06/2017</t>
    </r>
  </si>
  <si>
    <r>
      <rPr>
        <sz val="10"/>
        <rFont val="Arial Narrow"/>
        <family val="2"/>
      </rPr>
      <t>2.3</t>
    </r>
  </si>
  <si>
    <r>
      <rPr>
        <sz val="10"/>
        <rFont val="Arial Narrow"/>
        <family val="2"/>
      </rPr>
      <t>REATERRO MANUAL DE VALAS COM COMPACTAÇÃO MECANIZADA. AF_04/2016</t>
    </r>
  </si>
  <si>
    <r>
      <rPr>
        <sz val="10"/>
        <rFont val="Arial Narrow"/>
        <family val="2"/>
      </rPr>
      <t>2.4</t>
    </r>
  </si>
  <si>
    <r>
      <rPr>
        <sz val="10"/>
        <rFont val="Arial Narrow"/>
        <family val="2"/>
      </rPr>
      <t>LASTRO DE CONCRETO MAGRO, APLICADO EM PISOS, LAJES SOBRE SOLO OU RADIERS, ESPESSURA DE 5 CM. AF_07/2016</t>
    </r>
  </si>
  <si>
    <r>
      <rPr>
        <sz val="10"/>
        <rFont val="Arial Narrow"/>
        <family val="2"/>
      </rPr>
      <t>2.5</t>
    </r>
  </si>
  <si>
    <r>
      <rPr>
        <sz val="10"/>
        <rFont val="Arial Narrow"/>
        <family val="2"/>
      </rPr>
      <t>ALVENARIA DE EMBASAMENTO EM TIJOLO CERÂMICO FURADO C/ ARGAMASSA CIMENTO E AREIA 1:4</t>
    </r>
  </si>
  <si>
    <r>
      <rPr>
        <sz val="10"/>
        <rFont val="Arial Narrow"/>
        <family val="2"/>
      </rPr>
      <t>2.6</t>
    </r>
  </si>
  <si>
    <r>
      <rPr>
        <sz val="10"/>
        <rFont val="Arial Narrow"/>
        <family val="2"/>
      </rPr>
      <t>2.7</t>
    </r>
  </si>
  <si>
    <r>
      <rPr>
        <sz val="10"/>
        <rFont val="Arial Narrow"/>
        <family val="2"/>
      </rPr>
      <t>KG</t>
    </r>
  </si>
  <si>
    <r>
      <rPr>
        <sz val="10"/>
        <rFont val="Arial Narrow"/>
        <family val="2"/>
      </rPr>
      <t>2.8</t>
    </r>
  </si>
  <si>
    <r>
      <rPr>
        <sz val="10"/>
        <rFont val="Arial Narrow"/>
        <family val="2"/>
      </rPr>
      <t>2.9</t>
    </r>
  </si>
  <si>
    <r>
      <rPr>
        <sz val="10"/>
        <rFont val="Arial Narrow"/>
        <family val="2"/>
      </rPr>
      <t>LANÇAMENTO COM USO DE BALDES, ADENSAMENTO E ACABAMENTO DE CONCRETO EM ESTRUTURAS. AF_12/2015</t>
    </r>
  </si>
  <si>
    <r>
      <rPr>
        <sz val="10"/>
        <rFont val="Arial Narrow"/>
        <family val="2"/>
      </rPr>
      <t>2.10</t>
    </r>
  </si>
  <si>
    <r>
      <rPr>
        <sz val="10"/>
        <rFont val="Arial Narrow"/>
        <family val="2"/>
      </rPr>
      <t>3.1.1</t>
    </r>
  </si>
  <si>
    <r>
      <rPr>
        <sz val="10"/>
        <rFont val="Arial Narrow"/>
        <family val="2"/>
      </rPr>
      <t>ARMAÇÃO DE PILAR OU VIGA DE UMA ESTRUTURA CONVENCIONAL DE CONCRETO ARMADO EM UMA EDIFICAÇÃO TÉRREA OU SOBRADO UTILIZANDO AÇO CA-60 DE 5,0 MM - MONTAGEM. AF_12/2015</t>
    </r>
  </si>
  <si>
    <r>
      <rPr>
        <sz val="10"/>
        <rFont val="Arial Narrow"/>
        <family val="2"/>
      </rPr>
      <t>3.1.2</t>
    </r>
  </si>
  <si>
    <r>
      <rPr>
        <sz val="10"/>
        <rFont val="Arial Narrow"/>
        <family val="2"/>
      </rPr>
      <t>ARMAÇÃO DE PILAR OU VIGA DE UMA ESTRUTURA CONVENCIONAL DE CONCRETO ARMADO EM UMA EDIFICAÇÃO TÉRREA OU SOBRADO UTILIZANDO AÇO CA-50 DE 6,3 MM - MONTAGEM. AF_12/2015</t>
    </r>
  </si>
  <si>
    <r>
      <rPr>
        <sz val="10"/>
        <rFont val="Arial Narrow"/>
        <family val="2"/>
      </rPr>
      <t>3.1.3</t>
    </r>
  </si>
  <si>
    <r>
      <rPr>
        <sz val="10"/>
        <rFont val="Arial Narrow"/>
        <family val="2"/>
      </rPr>
      <t>3.1.4</t>
    </r>
  </si>
  <si>
    <r>
      <rPr>
        <sz val="10"/>
        <rFont val="Arial Narrow"/>
        <family val="2"/>
      </rPr>
      <t>ARMAÇÃO DE PILAR OU VIGA DE UMA ESTRUTURA CONVENCIONAL DE CONCRETO ARMADO EM UMA EDIFICAÇÃO TÉRREA OU SOBRADO UTILIZANDO AÇO CA-50 DE 12,5 MM - MONTAGEM. AF_12/2015</t>
    </r>
  </si>
  <si>
    <r>
      <rPr>
        <sz val="10"/>
        <rFont val="Arial Narrow"/>
        <family val="2"/>
      </rPr>
      <t>3.1.5</t>
    </r>
  </si>
  <si>
    <r>
      <rPr>
        <sz val="10"/>
        <rFont val="Arial Narrow"/>
        <family val="2"/>
      </rPr>
      <t>Forma plana para estruturas, em compensado plastificado de 12mm, 12 usos, inclusive escoramento - Revisada 07.2015</t>
    </r>
  </si>
  <si>
    <r>
      <rPr>
        <sz val="10"/>
        <rFont val="Arial Narrow"/>
        <family val="2"/>
      </rPr>
      <t>3.1.6</t>
    </r>
  </si>
  <si>
    <r>
      <rPr>
        <sz val="10"/>
        <rFont val="Arial Narrow"/>
        <family val="2"/>
      </rPr>
      <t>3.1.7</t>
    </r>
  </si>
  <si>
    <r>
      <rPr>
        <sz val="10"/>
        <rFont val="Arial Narrow"/>
        <family val="2"/>
      </rPr>
      <t>3.2.1</t>
    </r>
  </si>
  <si>
    <r>
      <rPr>
        <sz val="10"/>
        <rFont val="Arial Narrow"/>
        <family val="2"/>
      </rPr>
      <t>LAJE PRÉ-MOLDADA UNIDIRECIONAL, BIAPOIADA, PARA PISO, ENCHIMENTO EM CERÂMICA, VIGOTA CONVENCIONAL, ALTURA TOTAL DA LAJE (ENCHIMENTO+CAPA) = (8+4). AF_11/2020</t>
    </r>
  </si>
  <si>
    <t>3.3</t>
  </si>
  <si>
    <t>6.1</t>
  </si>
  <si>
    <t>6.2</t>
  </si>
  <si>
    <t>9.2</t>
  </si>
  <si>
    <t>9.1</t>
  </si>
  <si>
    <t>9.3</t>
  </si>
  <si>
    <r>
      <rPr>
        <sz val="10"/>
        <rFont val="Arial Narrow"/>
        <family val="2"/>
      </rPr>
      <t>3.3.1</t>
    </r>
  </si>
  <si>
    <r>
      <rPr>
        <sz val="10"/>
        <rFont val="Arial Narrow"/>
        <family val="2"/>
      </rPr>
      <t>VERGA PRÉ-MOLDADA PARA PORTAS COM ATÉ 1,5 M DE VÃO. AF_03/2016</t>
    </r>
  </si>
  <si>
    <r>
      <rPr>
        <sz val="10"/>
        <rFont val="Arial Narrow"/>
        <family val="2"/>
      </rPr>
      <t>M</t>
    </r>
  </si>
  <si>
    <r>
      <rPr>
        <sz val="10"/>
        <rFont val="Arial Narrow"/>
        <family val="2"/>
      </rPr>
      <t>3.3.2</t>
    </r>
  </si>
  <si>
    <r>
      <rPr>
        <sz val="10"/>
        <rFont val="Arial Narrow"/>
        <family val="2"/>
      </rPr>
      <t>VERGA PRÉ-MOLDADA PARA PORTAS COM MAIS DE 1,5 M DE VÃO. AF_03/2016</t>
    </r>
  </si>
  <si>
    <r>
      <rPr>
        <sz val="10"/>
        <rFont val="Arial Narrow"/>
        <family val="2"/>
      </rPr>
      <t>3.3.3</t>
    </r>
  </si>
  <si>
    <r>
      <rPr>
        <sz val="10"/>
        <rFont val="Arial Narrow"/>
        <family val="2"/>
      </rPr>
      <t>VERGA PRÉ-MOLDADA PARA JANELAS COM ATÉ 1,5 M DE VÃO. AF_03/2016</t>
    </r>
  </si>
  <si>
    <r>
      <rPr>
        <sz val="10"/>
        <rFont val="Arial Narrow"/>
        <family val="2"/>
      </rPr>
      <t>3.3.4</t>
    </r>
  </si>
  <si>
    <r>
      <rPr>
        <sz val="10"/>
        <rFont val="Arial Narrow"/>
        <family val="2"/>
      </rPr>
      <t>VERGA PRÉ-MOLDADA PARA JANELAS COM MAIS DE 1,5 M DE VÃO. AF_03/2016</t>
    </r>
  </si>
  <si>
    <r>
      <rPr>
        <sz val="10"/>
        <rFont val="Arial Narrow"/>
        <family val="2"/>
      </rPr>
      <t>3.3.5</t>
    </r>
  </si>
  <si>
    <r>
      <rPr>
        <sz val="10"/>
        <rFont val="Arial Narrow"/>
        <family val="2"/>
      </rPr>
      <t>CONTRAVERGA PRÉ-MOLDADA PARA VÃOS DE ATÉ 1,5 M DE COMPRIMENTO. AF_03/2016</t>
    </r>
  </si>
  <si>
    <r>
      <rPr>
        <sz val="10"/>
        <rFont val="Arial Narrow"/>
        <family val="2"/>
      </rPr>
      <t>3.3.6</t>
    </r>
  </si>
  <si>
    <r>
      <rPr>
        <sz val="10"/>
        <rFont val="Arial Narrow"/>
        <family val="2"/>
      </rPr>
      <t>CONTRAVERGA PRÉ-MOLDADA PARA VÃOS DE MAIS DE 1,5 M DE COMPRIMENTO. AF_03/2016</t>
    </r>
  </si>
  <si>
    <r>
      <rPr>
        <sz val="10"/>
        <rFont val="Arial Narrow"/>
        <family val="2"/>
      </rPr>
      <t>4.1</t>
    </r>
  </si>
  <si>
    <r>
      <rPr>
        <sz val="10"/>
        <rFont val="Arial Narrow"/>
        <family val="2"/>
      </rPr>
      <t>ALVENARIA DE VEDAÇÃO DE BLOCOS CERÂMICOS FURADOS NA HORIZONTAL DE 9X19X19CM (ESPESSURA 9CM) DE PAREDES COM ÁREA LÍQUIDA MAIOR OU IGUAL A 6M² SEM VÃOS E ARGAMASSA DE ASSENTAMENTO COM PREPARO EM BETONEIRA. AF_06/2014</t>
    </r>
  </si>
  <si>
    <r>
      <rPr>
        <sz val="10"/>
        <rFont val="Arial Narrow"/>
        <family val="2"/>
      </rPr>
      <t>4.2</t>
    </r>
  </si>
  <si>
    <r>
      <rPr>
        <sz val="10"/>
        <rFont val="Arial Narrow"/>
        <family val="2"/>
      </rPr>
      <t>ALVENARIA DE VEDAÇÃO DE BLOCOS CERÂMICOS FURADOS 9x19x19 CM (ESPESSURA 19CM) E ARGAMASSA DE ASSENTAMENTO COM PREPARO EM BETONEIRA</t>
    </r>
  </si>
  <si>
    <r>
      <rPr>
        <sz val="10"/>
        <rFont val="Arial Narrow"/>
        <family val="2"/>
      </rPr>
      <t>5.1</t>
    </r>
  </si>
  <si>
    <r>
      <rPr>
        <sz val="10"/>
        <rFont val="Arial Narrow"/>
        <family val="2"/>
      </rPr>
      <t>ESTRUTURA METÁLICA P/ COBERTURA C/ VIGAS - TRELIÇADAS E TERÇAS</t>
    </r>
  </si>
  <si>
    <r>
      <rPr>
        <sz val="10"/>
        <rFont val="Arial Narrow"/>
        <family val="2"/>
      </rPr>
      <t>5.2</t>
    </r>
  </si>
  <si>
    <r>
      <rPr>
        <sz val="10"/>
        <rFont val="Arial Narrow"/>
        <family val="2"/>
      </rPr>
      <t>TELHA TERMOACÚSTICA TRAPEZOIDAL INCLINAÇÃO 17.6%</t>
    </r>
  </si>
  <si>
    <r>
      <rPr>
        <sz val="10"/>
        <rFont val="Arial Narrow"/>
        <family val="2"/>
      </rPr>
      <t>5.3</t>
    </r>
  </si>
  <si>
    <r>
      <rPr>
        <sz val="10"/>
        <rFont val="Arial Narrow"/>
        <family val="2"/>
      </rPr>
      <t>TELHA DE ALUMÍNIO ONDULADA, ESP.=0,7MM</t>
    </r>
  </si>
  <si>
    <r>
      <rPr>
        <sz val="10"/>
        <rFont val="Arial Narrow"/>
        <family val="2"/>
      </rPr>
      <t>5.4</t>
    </r>
  </si>
  <si>
    <r>
      <rPr>
        <sz val="10"/>
        <rFont val="Arial Narrow"/>
        <family val="2"/>
      </rPr>
      <t>TELHAMENTO COM TELHA CERÂMICA CAPA-CANAL, TIPO COLONIAL, COM ATÉ 2 ÁGUAS, INCLUSO TRANSPORTE VERTICAL. AF_07/2019</t>
    </r>
  </si>
  <si>
    <r>
      <rPr>
        <sz val="10"/>
        <rFont val="Arial Narrow"/>
        <family val="2"/>
      </rPr>
      <t>5.5</t>
    </r>
  </si>
  <si>
    <r>
      <rPr>
        <sz val="10"/>
        <rFont val="Arial Narrow"/>
        <family val="2"/>
      </rPr>
      <t>Cumeeira em alumínio - 30cm de cada lado, e= 0,8mm</t>
    </r>
  </si>
  <si>
    <r>
      <rPr>
        <sz val="10"/>
        <rFont val="Arial Narrow"/>
        <family val="2"/>
      </rPr>
      <t>m</t>
    </r>
  </si>
  <si>
    <r>
      <rPr>
        <sz val="10"/>
        <rFont val="Arial Narrow"/>
        <family val="2"/>
      </rPr>
      <t>5.6</t>
    </r>
  </si>
  <si>
    <r>
      <rPr>
        <sz val="10"/>
        <rFont val="Arial Narrow"/>
        <family val="2"/>
      </rPr>
      <t>CUMEEIRA TERMOACÚSTICA</t>
    </r>
  </si>
  <si>
    <r>
      <rPr>
        <sz val="10"/>
        <rFont val="Arial Narrow"/>
        <family val="2"/>
      </rPr>
      <t>5.7</t>
    </r>
  </si>
  <si>
    <r>
      <rPr>
        <sz val="10"/>
        <rFont val="Arial Narrow"/>
        <family val="2"/>
      </rPr>
      <t>Rufo de concreto armado fck=20mpa l=30cm e h=5cm</t>
    </r>
  </si>
  <si>
    <r>
      <rPr>
        <sz val="10"/>
        <rFont val="Arial Narrow"/>
        <family val="2"/>
      </rPr>
      <t>5.8</t>
    </r>
  </si>
  <si>
    <r>
      <rPr>
        <sz val="10"/>
        <rFont val="Arial Narrow"/>
        <family val="2"/>
      </rPr>
      <t>RUFO EXTERNO/INTERNO EM CHAPA DE AÇO GALVANIZADO NÚMERO 26, CORTE DE 33 CM, INCLUSO IÇAMENTO. AF_07/2019</t>
    </r>
  </si>
  <si>
    <r>
      <rPr>
        <sz val="10"/>
        <rFont val="Arial Narrow"/>
        <family val="2"/>
      </rPr>
      <t>5.9</t>
    </r>
  </si>
  <si>
    <r>
      <rPr>
        <sz val="10"/>
        <rFont val="Arial Narrow"/>
        <family val="2"/>
      </rPr>
      <t>CALHA EM CHAPA DE AÇO GALVANIZADO NÚMERO 24, DESENVOLVIMENTO DE 100 CM, INCLUSO TRANSPORTE VERTICAL. AF_07/2019</t>
    </r>
  </si>
  <si>
    <r>
      <rPr>
        <sz val="10"/>
        <rFont val="Arial Narrow"/>
        <family val="2"/>
      </rPr>
      <t>5.10</t>
    </r>
  </si>
  <si>
    <r>
      <rPr>
        <sz val="10"/>
        <rFont val="Arial Narrow"/>
        <family val="2"/>
      </rPr>
      <t>FORRO EM DRYWALL, PARA AMBIENTES COMERCIAIS, INCLUSIVE ESTRUTURA DE FIXAÇÃO. AF_05/2017_P</t>
    </r>
  </si>
  <si>
    <r>
      <rPr>
        <sz val="10"/>
        <rFont val="Arial Narrow"/>
        <family val="2"/>
      </rPr>
      <t>5.11</t>
    </r>
  </si>
  <si>
    <r>
      <rPr>
        <sz val="10"/>
        <rFont val="Arial Narrow"/>
        <family val="2"/>
      </rPr>
      <t>IMPERMEABILIZAÇÃO DE SUPERFÍCIE COM MANTA ASFÁLTICA, DUAS CAMADAS, INCLUSIVE APLICAÇÃO DE PRIMER ASFÁLTICO, E=3MM E E=4MM. AF_06/2018</t>
    </r>
  </si>
  <si>
    <r>
      <rPr>
        <sz val="10"/>
        <rFont val="Arial Narrow"/>
        <family val="2"/>
      </rPr>
      <t>6.1.1</t>
    </r>
  </si>
  <si>
    <r>
      <rPr>
        <sz val="10"/>
        <rFont val="Arial Narrow"/>
        <family val="2"/>
      </rPr>
      <t>EXECUÇÃO DE PÁTIO/ESTACIONAMENTO EM PISO INTERTRAVADO, COM BLOCO RETANGULAR COLORIDO DE 20 X 10 CM, ESPESSURA 6 CM. AF_12/2015</t>
    </r>
  </si>
  <si>
    <r>
      <rPr>
        <sz val="10"/>
        <rFont val="Arial Narrow"/>
        <family val="2"/>
      </rPr>
      <t>6.1.2</t>
    </r>
  </si>
  <si>
    <r>
      <rPr>
        <sz val="10"/>
        <rFont val="Arial Narrow"/>
        <family val="2"/>
      </rPr>
      <t>EXECUÇÃO DE PÁTIO/ESTACIONAMENTO EM PISO INTERTRAVADO, COM BLOCO RETANGULAR COR NATURAL DE 20 X 10 CM, ESPESSURA 6 CM. AF_12/2015</t>
    </r>
  </si>
  <si>
    <r>
      <rPr>
        <sz val="10"/>
        <rFont val="Arial Narrow"/>
        <family val="2"/>
      </rPr>
      <t>6.1.3</t>
    </r>
  </si>
  <si>
    <r>
      <rPr>
        <sz val="10"/>
        <rFont val="Arial Narrow"/>
        <family val="2"/>
      </rPr>
      <t>EXECUÇÃO DE PAVIMENTO EM PISO INTERTRAVADO, COM BLOCO SEXTAVADO DE 25 X 25 CM, ESPESSURA 8 CM. AF_12/2015</t>
    </r>
  </si>
  <si>
    <r>
      <rPr>
        <sz val="10"/>
        <rFont val="Arial Narrow"/>
        <family val="2"/>
      </rPr>
      <t>6.1.4</t>
    </r>
  </si>
  <si>
    <r>
      <rPr>
        <sz val="10"/>
        <rFont val="Arial Narrow"/>
        <family val="2"/>
      </rPr>
      <t>Piso em pedra calcárea, cortada, aparelhada e com face aparente lisa e polida, esp=8cm, assentado com argamassa de cimento e areia (1:3) na esp=5cm, esclusive lastro de regularização em concreto simples</t>
    </r>
  </si>
  <si>
    <r>
      <rPr>
        <sz val="10"/>
        <rFont val="Arial Narrow"/>
        <family val="2"/>
      </rPr>
      <t>6.1.5</t>
    </r>
  </si>
  <si>
    <r>
      <rPr>
        <sz val="10"/>
        <rFont val="Arial Narrow"/>
        <family val="2"/>
      </rPr>
      <t>PLANTIO DE GRAMA EM PLACAS. AF_05/2018</t>
    </r>
  </si>
  <si>
    <r>
      <rPr>
        <sz val="10"/>
        <rFont val="Arial Narrow"/>
        <family val="2"/>
      </rPr>
      <t>6.1.6</t>
    </r>
  </si>
  <si>
    <r>
      <rPr>
        <sz val="10"/>
        <rFont val="Arial Narrow"/>
        <family val="2"/>
      </rPr>
      <t>Piso tátil direcional e/ou alerta, de concreto, na cor natural, p/deficientes visuais, dimensões 25x25cm, aplicado com argamassa industrializada ac-ii, rejuntado, exclusive regularização de base</t>
    </r>
  </si>
  <si>
    <r>
      <rPr>
        <sz val="10"/>
        <rFont val="Arial Narrow"/>
        <family val="2"/>
      </rPr>
      <t>6.1.7</t>
    </r>
  </si>
  <si>
    <r>
      <rPr>
        <sz val="10"/>
        <rFont val="Arial Narrow"/>
        <family val="2"/>
      </rPr>
      <t>Rampa padrão para acesso de deficientes a passeio público, em concreto simples Fck=25MPa, desempolada, pintada em novacor, 02 demãos e piso tátil de alerta/direcional.</t>
    </r>
  </si>
  <si>
    <r>
      <rPr>
        <sz val="10"/>
        <rFont val="Arial Narrow"/>
        <family val="2"/>
      </rPr>
      <t>6.1.8</t>
    </r>
  </si>
  <si>
    <r>
      <rPr>
        <sz val="10"/>
        <rFont val="Arial Narrow"/>
        <family val="2"/>
      </rPr>
      <t>ASSENTAMENTO DE GUIA (MEIO-FIO) EM TRECHO RETO, CONFECCIONADA EM CONCRETO PRÉ-FABRICADO, DIMENSÕES 100X15X13X30 CM (COMPRIMENTO X BASE INFERIOR X BASE SUPERIOR X ALTURA), PARA VIAS URBANAS (USO VIÁRIO). AF_06/2016</t>
    </r>
  </si>
  <si>
    <r>
      <rPr>
        <sz val="10"/>
        <rFont val="Arial Narrow"/>
        <family val="2"/>
      </rPr>
      <t>6.1.9</t>
    </r>
  </si>
  <si>
    <r>
      <rPr>
        <sz val="10"/>
        <rFont val="Arial Narrow"/>
        <family val="2"/>
      </rPr>
      <t>EXECUÇÃO DE PASSEIO (CALÇADA) OU PISO DE CONCRETO COM CONCRETO MOLDADO IN LOCO, FEITO EM OBRA, ACABAMENTO CONVENCIONAL, NÃO ARMADO. AF_07/2016</t>
    </r>
  </si>
  <si>
    <r>
      <rPr>
        <sz val="10"/>
        <rFont val="Arial Narrow"/>
        <family val="2"/>
      </rPr>
      <t>6.1.10</t>
    </r>
  </si>
  <si>
    <r>
      <rPr>
        <sz val="10"/>
        <rFont val="Arial Narrow"/>
        <family val="2"/>
      </rPr>
      <t>6.1.11</t>
    </r>
  </si>
  <si>
    <r>
      <rPr>
        <sz val="10"/>
        <rFont val="Arial Narrow"/>
        <family val="2"/>
      </rPr>
      <t>Fornecimento e instalação de tela aço soldada nervurada CA-60, Q-92, malha 15x15cm, ferro 4.2mm (1.48 kg/m2), painel 2,45x6,0m, Telcon ou similar</t>
    </r>
  </si>
  <si>
    <r>
      <rPr>
        <sz val="10"/>
        <rFont val="Arial Narrow"/>
        <family val="2"/>
      </rPr>
      <t>6.2.1</t>
    </r>
  </si>
  <si>
    <r>
      <rPr>
        <sz val="10"/>
        <rFont val="Arial Narrow"/>
        <family val="2"/>
      </rPr>
      <t>CAMADA SEPARADORA PARA EXECUÇÃO DE RADIER, PISO DE CONCRETO OU LAJE SOBRE SOLO, EM LONA PLÁSTICA. AF_09/2021</t>
    </r>
  </si>
  <si>
    <r>
      <rPr>
        <sz val="10"/>
        <rFont val="Arial Narrow"/>
        <family val="2"/>
      </rPr>
      <t>6.2.2</t>
    </r>
  </si>
  <si>
    <r>
      <rPr>
        <sz val="10"/>
        <rFont val="Arial Narrow"/>
        <family val="2"/>
      </rPr>
      <t>6.2.3</t>
    </r>
  </si>
  <si>
    <r>
      <rPr>
        <sz val="10"/>
        <rFont val="Arial Narrow"/>
        <family val="2"/>
      </rPr>
      <t>6.2.4</t>
    </r>
  </si>
  <si>
    <r>
      <rPr>
        <sz val="10"/>
        <rFont val="Arial Narrow"/>
        <family val="2"/>
      </rPr>
      <t>CONTRAPISO EM ARGAMASSA TRAÇO 1:4 (CIMENTO E AREIA), PREPARO MECÂNICO COM BETONEIRA 400 L, APLICADO EM ÁREAS SECAS SOBRE LAJE, ADERIDO, ACABAMENTO NÃO REFORÇADO, ESPESSURA 3CM. AF_07/2021</t>
    </r>
  </si>
  <si>
    <r>
      <rPr>
        <sz val="10"/>
        <rFont val="Arial Narrow"/>
        <family val="2"/>
      </rPr>
      <t>6.2.5</t>
    </r>
  </si>
  <si>
    <r>
      <rPr>
        <sz val="10"/>
        <rFont val="Arial Narrow"/>
        <family val="2"/>
      </rPr>
      <t>REVESTIMENTO CERÂMICA PARA PISO COM PLACAS TIPO ESMALTADA EXTRA DE DIMENSÕES 60X60CM, NA COR BRANCA PEI 5</t>
    </r>
  </si>
  <si>
    <r>
      <rPr>
        <sz val="10"/>
        <rFont val="Arial Narrow"/>
        <family val="2"/>
      </rPr>
      <t>6.2.6</t>
    </r>
  </si>
  <si>
    <r>
      <rPr>
        <sz val="10"/>
        <rFont val="Arial Narrow"/>
        <family val="2"/>
      </rPr>
      <t>RODAPÉ CERÂMICO DE 7CM DE ALTURA COM PLACAS TIPO ESMALTADA EXTRA DE DIMENSÕES 60X60CM. AF_06/2014</t>
    </r>
  </si>
  <si>
    <r>
      <rPr>
        <sz val="10"/>
        <rFont val="Arial Narrow"/>
        <family val="2"/>
      </rPr>
      <t>6.2.7</t>
    </r>
  </si>
  <si>
    <r>
      <rPr>
        <sz val="10"/>
        <rFont val="Arial Narrow"/>
        <family val="2"/>
      </rPr>
      <t>SOLEIRA EM GRANITO, LARGURA 15 CM, ESPESSURA 2,0 CM. AF_09/2020</t>
    </r>
  </si>
  <si>
    <r>
      <rPr>
        <sz val="10"/>
        <rFont val="Arial Narrow"/>
        <family val="2"/>
      </rPr>
      <t>6.2.8</t>
    </r>
  </si>
  <si>
    <r>
      <rPr>
        <sz val="10"/>
        <rFont val="Arial Narrow"/>
        <family val="2"/>
      </rPr>
      <t>PISO EM GRANITO APLICADO EM CALÇADAS OU PISOS EXTERNOS. AF_05/2020</t>
    </r>
  </si>
  <si>
    <r>
      <rPr>
        <sz val="10"/>
        <rFont val="Arial Narrow"/>
        <family val="2"/>
      </rPr>
      <t>6.2.9</t>
    </r>
  </si>
  <si>
    <r>
      <rPr>
        <sz val="10"/>
        <rFont val="Arial Narrow"/>
        <family val="2"/>
      </rPr>
      <t>PISO TÊXTIL (CARPETE) EM MANTA (ROLO) E = 6 A 7 MM. AF_09/2020</t>
    </r>
  </si>
  <si>
    <r>
      <rPr>
        <sz val="10"/>
        <rFont val="Arial Narrow"/>
        <family val="2"/>
      </rPr>
      <t>7.1</t>
    </r>
  </si>
  <si>
    <r>
      <rPr>
        <sz val="10"/>
        <rFont val="Arial Narrow"/>
        <family val="2"/>
      </rPr>
      <t>CHAPISCO APLICADO EM ALVENARIAS E ESTRUTURAS DE CONCRETO INTERNAS, COM COLHER DE PEDREIRO. ARGAMASSA TRAÇO 1:3 COM PREPARO EM BETONEIRA 400L. AF_06/2014</t>
    </r>
  </si>
  <si>
    <r>
      <rPr>
        <sz val="10"/>
        <rFont val="Arial Narrow"/>
        <family val="2"/>
      </rPr>
      <t>7.2</t>
    </r>
  </si>
  <si>
    <r>
      <rPr>
        <sz val="10"/>
        <rFont val="Arial Narrow"/>
        <family val="2"/>
      </rPr>
      <t>MASSA ÚNICA, PARA RECEBIMENTO DE PINTURA, EM ARGAMASSA TRAÇO 1:2:8, PREPARO MECÂNICO COM BETONEIRA 400L, APLICADA MANUALMENTE EM FACES INTERNAS DE PAREDES, ESPESSURA DE 20MM, COM EXECUÇÃO DE TALISCAS. AF_06/2014</t>
    </r>
  </si>
  <si>
    <r>
      <rPr>
        <sz val="10"/>
        <rFont val="Arial Narrow"/>
        <family val="2"/>
      </rPr>
      <t>7.3</t>
    </r>
  </si>
  <si>
    <r>
      <rPr>
        <sz val="10"/>
        <rFont val="Arial Narrow"/>
        <family val="2"/>
      </rPr>
      <t>EMBOÇO OU MASSA ÚNICA EM ARGAMASSA TRAÇO 1:2:8, PREPARO MECÂNICO COM BETONEIRA 400 L, APLICADA MANUALMENTE EM PANOS CEGOS DE FACHADA (SEM PRESENÇA DE VÃOS), ESPESSURA MAIOR OU IGUAL A 50 MM. AF_06/2014</t>
    </r>
  </si>
  <si>
    <r>
      <rPr>
        <sz val="10"/>
        <rFont val="Arial Narrow"/>
        <family val="2"/>
      </rPr>
      <t>7.4</t>
    </r>
  </si>
  <si>
    <r>
      <rPr>
        <sz val="10"/>
        <rFont val="Arial Narrow"/>
        <family val="2"/>
      </rPr>
      <t>EMBOÇO, PARA RECEBIMENTO DE CERÂMICA, EM ARGAMASSA TRAÇO 1:2:8, PREPARO MECÂNICO COM BETONEIRA 400L, APLICADO MANUALMENTE EM FACES INTERNAS DE PAREDES, PARA AMBIENTE COM ÁREA ENTRE 5M2 E 10M2, ESPESSURA DE 20MM, COM EXECUÇÃO DE TALISCAS. AF_06/2014</t>
    </r>
  </si>
  <si>
    <r>
      <rPr>
        <sz val="10"/>
        <rFont val="Arial Narrow"/>
        <family val="2"/>
      </rPr>
      <t>7.5</t>
    </r>
  </si>
  <si>
    <r>
      <rPr>
        <sz val="10"/>
        <rFont val="Arial Narrow"/>
        <family val="2"/>
      </rPr>
      <t>REVESTIMENTO CERÂMICO PARA PAREDES INTERNAS COM PLACAS TIPO ESMALTADA EXTRA DE DIMENSÕES 33X45 CM APLICADAS EM AMBIENTES DE ÁREA MAIOR QUE 5 M² NA ALTURA INTEIRA DAS PAREDES. AF_06/2014</t>
    </r>
  </si>
  <si>
    <r>
      <rPr>
        <sz val="10"/>
        <rFont val="Arial Narrow"/>
        <family val="2"/>
      </rPr>
      <t>7.6</t>
    </r>
  </si>
  <si>
    <r>
      <rPr>
        <sz val="10"/>
        <rFont val="Arial Narrow"/>
        <family val="2"/>
      </rPr>
      <t>Revestimento cerâmico para piso ou parede, 61 x 61 cm, c/ piso porcelanato merano branco, INCEPA ou similar, PEI 5, aplicado com argamassa industrializada ac-iii, rejuntado, exclusive regularização de base ou emboço</t>
    </r>
  </si>
  <si>
    <r>
      <rPr>
        <sz val="10"/>
        <rFont val="Arial Narrow"/>
        <family val="2"/>
      </rPr>
      <t>7.7</t>
    </r>
  </si>
  <si>
    <r>
      <rPr>
        <sz val="10"/>
        <rFont val="Arial Narrow"/>
        <family val="2"/>
      </rPr>
      <t>CARPETE DE NYLON EM MANTA PARA TRAFEGO COMERCIAL PESADO, E = 6 A 7 MM (INSTALADO)</t>
    </r>
  </si>
  <si>
    <r>
      <rPr>
        <sz val="10"/>
        <rFont val="Arial Narrow"/>
        <family val="2"/>
      </rPr>
      <t>8.1</t>
    </r>
  </si>
  <si>
    <r>
      <rPr>
        <sz val="10"/>
        <rFont val="Arial Narrow"/>
        <family val="2"/>
      </rPr>
      <t>APLICAÇÃO DE FUNDO SELADOR ACRÍLICO EM PAREDES, UMA DEMÃO. AF_06/2014</t>
    </r>
  </si>
  <si>
    <r>
      <rPr>
        <sz val="10"/>
        <rFont val="Arial Narrow"/>
        <family val="2"/>
      </rPr>
      <t>8.2</t>
    </r>
  </si>
  <si>
    <r>
      <rPr>
        <sz val="10"/>
        <rFont val="Arial Narrow"/>
        <family val="2"/>
      </rPr>
      <t>APLICAÇÃO DE FUNDO SELADOR ACRÍLICO EM TETO, UMA DEMÃO. AF_06/2014</t>
    </r>
  </si>
  <si>
    <r>
      <rPr>
        <sz val="10"/>
        <rFont val="Arial Narrow"/>
        <family val="2"/>
      </rPr>
      <t>8.3</t>
    </r>
  </si>
  <si>
    <r>
      <rPr>
        <sz val="10"/>
        <rFont val="Arial Narrow"/>
        <family val="2"/>
      </rPr>
      <t>Emassamento de superfície, com aplicação de 02 demãos de massa acrílica, lixamento e retoques - Rev 01</t>
    </r>
  </si>
  <si>
    <r>
      <rPr>
        <sz val="10"/>
        <rFont val="Arial Narrow"/>
        <family val="2"/>
      </rPr>
      <t>8.4</t>
    </r>
  </si>
  <si>
    <r>
      <rPr>
        <sz val="10"/>
        <rFont val="Arial Narrow"/>
        <family val="2"/>
      </rPr>
      <t>APLICAÇÃO E LIXAMENTO DE MASSA LÁTEX EM PAREDES, DUAS DEMÃOS. AF_06/2014</t>
    </r>
  </si>
  <si>
    <r>
      <rPr>
        <sz val="10"/>
        <rFont val="Arial Narrow"/>
        <family val="2"/>
      </rPr>
      <t>8.5</t>
    </r>
  </si>
  <si>
    <r>
      <rPr>
        <sz val="10"/>
        <rFont val="Arial Narrow"/>
        <family val="2"/>
      </rPr>
      <t>APLICAÇÃO E LIXAMENTO DE MASSA LÁTEX EM TETO, UMA DEMÃO. AF_06/2014</t>
    </r>
  </si>
  <si>
    <r>
      <rPr>
        <sz val="10"/>
        <rFont val="Arial Narrow"/>
        <family val="2"/>
      </rPr>
      <t>8.6</t>
    </r>
  </si>
  <si>
    <r>
      <rPr>
        <sz val="10"/>
        <rFont val="Arial Narrow"/>
        <family val="2"/>
      </rPr>
      <t>APLICAÇÃO MANUAL DE PINTURA COM TINTA LÁTEX ACRÍLICA EM TETO, DUAS DEMÃOS. AF_06/2014</t>
    </r>
  </si>
  <si>
    <r>
      <rPr>
        <sz val="10"/>
        <rFont val="Arial Narrow"/>
        <family val="2"/>
      </rPr>
      <t>8.7</t>
    </r>
  </si>
  <si>
    <r>
      <rPr>
        <sz val="10"/>
        <rFont val="Arial Narrow"/>
        <family val="2"/>
      </rPr>
      <t>APLICAÇÃO MANUAL DE PINTURA COM TINTA LÁTEX ACRÍLICA EM PAREDES, DUAS DEMÃOS. AF_06/2014</t>
    </r>
  </si>
  <si>
    <r>
      <rPr>
        <sz val="10"/>
        <rFont val="Arial Narrow"/>
        <family val="2"/>
      </rPr>
      <t>8.8</t>
    </r>
  </si>
  <si>
    <r>
      <rPr>
        <sz val="10"/>
        <rFont val="Arial Narrow"/>
        <family val="2"/>
      </rPr>
      <t>PINTURA COM TINTA ALQUÍDICA DE FUNDO E ACABAMENTO (ESMALTE SINTÉTICO GRAFITE) PULVERIZADA SOBRE SUPERFÍCIES METÁLICAS (EXCETO PERFIL) EXECUTADO EM OBRA (POR DEMÃO). AF_01/2020_P</t>
    </r>
  </si>
  <si>
    <r>
      <rPr>
        <sz val="10"/>
        <rFont val="Arial Narrow"/>
        <family val="2"/>
      </rPr>
      <t>8.9</t>
    </r>
  </si>
  <si>
    <r>
      <rPr>
        <sz val="10"/>
        <rFont val="Arial Narrow"/>
        <family val="2"/>
      </rPr>
      <t>PINTURA FUNDO NIVELADOR ALQUÍDICO BRANCO EM MADEIRA. AF_01/2021</t>
    </r>
  </si>
  <si>
    <r>
      <rPr>
        <sz val="10"/>
        <rFont val="Arial Narrow"/>
        <family val="2"/>
      </rPr>
      <t>8.10</t>
    </r>
  </si>
  <si>
    <r>
      <rPr>
        <sz val="10"/>
        <rFont val="Arial Narrow"/>
        <family val="2"/>
      </rPr>
      <t>PINTURA TINTA DE ACABAMENTO (PIGMENTADA) ESMALTE SINTÉTICO BRILHANTE EM MADEIRA, 2 DEMÃOS. AF_01/2021</t>
    </r>
  </si>
  <si>
    <r>
      <rPr>
        <sz val="10"/>
        <rFont val="Arial Narrow"/>
        <family val="2"/>
      </rPr>
      <t>8.11</t>
    </r>
  </si>
  <si>
    <r>
      <rPr>
        <sz val="10"/>
        <rFont val="Arial Narrow"/>
        <family val="2"/>
      </rPr>
      <t>PINTURA DE PISO COM TINTA ACRÍLICA, APLICAÇÃO MANUAL, 2 DEMÃOS, INCLUSO FUNDO PREPARADOR. AF_05/2021</t>
    </r>
  </si>
  <si>
    <r>
      <rPr>
        <sz val="10"/>
        <rFont val="Arial Narrow"/>
        <family val="2"/>
      </rPr>
      <t>9.1.1</t>
    </r>
  </si>
  <si>
    <r>
      <rPr>
        <sz val="10"/>
        <rFont val="Arial Narrow"/>
        <family val="2"/>
      </rPr>
      <t>PONTO DE CONSUMO TERMINAL DE ÁGUA FRIA (SUBRAMAL) COM TUBULAÇÃO DE PVC, DN 25 MM, INSTALADO EM RAMAL DE ÁGUA, INCLUSOS RASGO E CHUMBAMENTO EM ALVENARIA. AF_12/2014</t>
    </r>
  </si>
  <si>
    <r>
      <rPr>
        <sz val="10"/>
        <rFont val="Arial Narrow"/>
        <family val="2"/>
      </rPr>
      <t>9.1.2</t>
    </r>
  </si>
  <si>
    <r>
      <rPr>
        <sz val="10"/>
        <rFont val="Arial Narrow"/>
        <family val="2"/>
      </rPr>
      <t>REGISTRO DE GAVETA BRUTO, LATÃO, ROSCÁVEL, 3/4", COM ACABAMENTO E CANOPLA CROMADOS - FORNECIMENTO E INSTALAÇÃO. AF_08/2021</t>
    </r>
  </si>
  <si>
    <r>
      <rPr>
        <sz val="10"/>
        <rFont val="Arial Narrow"/>
        <family val="2"/>
      </rPr>
      <t>9.1.3</t>
    </r>
  </si>
  <si>
    <r>
      <rPr>
        <sz val="10"/>
        <rFont val="Arial Narrow"/>
        <family val="2"/>
      </rPr>
      <t>TUBO, PVC, SOLDÁVEL, DN 32MM, INSTALADO EM RAMAL DE DISTRIBUIÇÃO DE ÁGUA - FORNECIMENTO E INSTALAÇÃO. AF_12/2014</t>
    </r>
  </si>
  <si>
    <r>
      <rPr>
        <sz val="10"/>
        <rFont val="Arial Narrow"/>
        <family val="2"/>
      </rPr>
      <t>9.1.4</t>
    </r>
  </si>
  <si>
    <r>
      <rPr>
        <sz val="10"/>
        <rFont val="Arial Narrow"/>
        <family val="2"/>
      </rPr>
      <t>JOELHO 90 GRAUS, PVC, SOLDÁVEL, DN 25MM, INSTALADO EM PRUMADA DE ÁGUA - FORNECIMENTO E INSTALAÇÃO. AF_12/2014</t>
    </r>
  </si>
  <si>
    <r>
      <rPr>
        <sz val="10"/>
        <rFont val="Arial Narrow"/>
        <family val="2"/>
      </rPr>
      <t>9.1.5</t>
    </r>
  </si>
  <si>
    <r>
      <rPr>
        <sz val="10"/>
        <rFont val="Arial Narrow"/>
        <family val="2"/>
      </rPr>
      <t>JOELHO 90 GRAUS, PVC, SOLDÁVEL, DN 32MM, INSTALADO EM PRUMADA DE ÁGUA - FORNECIMENTO E INSTALAÇÃO. AF_12/2014</t>
    </r>
  </si>
  <si>
    <r>
      <rPr>
        <sz val="10"/>
        <rFont val="Arial Narrow"/>
        <family val="2"/>
      </rPr>
      <t>9.1.6</t>
    </r>
  </si>
  <si>
    <r>
      <rPr>
        <sz val="10"/>
        <rFont val="Arial Narrow"/>
        <family val="2"/>
      </rPr>
      <t>TE, PVC, SOLDÁVEL, DN 32MM, INSTALADO EM PRUMADA DE ÁGUA - FORNECIMENTO E INSTALAÇÃO. AF_12/2014</t>
    </r>
  </si>
  <si>
    <r>
      <rPr>
        <sz val="10"/>
        <rFont val="Arial Narrow"/>
        <family val="2"/>
      </rPr>
      <t>9.1.7</t>
    </r>
  </si>
  <si>
    <r>
      <rPr>
        <sz val="10"/>
        <rFont val="Arial Narrow"/>
        <family val="2"/>
      </rPr>
      <t>TE, PVC, SOLDÁVEL, DN 25MM, INSTALADO EM RAMAL DE DISTRIBUIÇÃO DE ÁGUA - FORNECIMENTO E INSTALAÇÃO. AF_12/2014</t>
    </r>
  </si>
  <si>
    <r>
      <rPr>
        <sz val="10"/>
        <rFont val="Arial Narrow"/>
        <family val="2"/>
      </rPr>
      <t>9.1.8</t>
    </r>
  </si>
  <si>
    <r>
      <rPr>
        <sz val="10"/>
        <rFont val="Arial Narrow"/>
        <family val="2"/>
      </rPr>
      <t>ADAPTADOR CURTO COM BOLSA E ROSCA PARA REGISTRO, PVC, SOLDÁVEL, DN 25MM X 3/4?, INSTALADO EM RAMAL OU SUB-RAMAL DE ÁGUA - FORNECIMENTO E INSTALAÇÃO. AF_12/2014</t>
    </r>
  </si>
  <si>
    <r>
      <rPr>
        <sz val="10"/>
        <rFont val="Arial Narrow"/>
        <family val="2"/>
      </rPr>
      <t>9.2.1</t>
    </r>
  </si>
  <si>
    <r>
      <rPr>
        <sz val="10"/>
        <rFont val="Arial Narrow"/>
        <family val="2"/>
      </rPr>
      <t>Ponto de esgoto com tubo de pvc rígido soldável de Ø 100 mm (vaso sanitário)</t>
    </r>
  </si>
  <si>
    <r>
      <rPr>
        <sz val="10"/>
        <rFont val="Arial Narrow"/>
        <family val="2"/>
      </rPr>
      <t>pt</t>
    </r>
  </si>
  <si>
    <r>
      <rPr>
        <sz val="10"/>
        <rFont val="Arial Narrow"/>
        <family val="2"/>
      </rPr>
      <t>9.2.2</t>
    </r>
  </si>
  <si>
    <r>
      <rPr>
        <sz val="10"/>
        <rFont val="Arial Narrow"/>
        <family val="2"/>
      </rPr>
      <t>Ponto de esgoto com tubo de pvc rígido soldável de Ø 50 mm (pias de cozinha, máquinas de lavar, etc...)</t>
    </r>
  </si>
  <si>
    <r>
      <rPr>
        <sz val="10"/>
        <rFont val="Arial Narrow"/>
        <family val="2"/>
      </rPr>
      <t>9.2.3</t>
    </r>
  </si>
  <si>
    <r>
      <rPr>
        <sz val="10"/>
        <rFont val="Arial Narrow"/>
        <family val="2"/>
      </rPr>
      <t>Ponto de esgoto com tubo de pvc rígido soldável de Ø 40 mm (lavatórios, mictórios, ralos sifonados, etc...)</t>
    </r>
  </si>
  <si>
    <r>
      <rPr>
        <sz val="10"/>
        <rFont val="Arial Narrow"/>
        <family val="2"/>
      </rPr>
      <t>9.2.4</t>
    </r>
  </si>
  <si>
    <r>
      <rPr>
        <sz val="10"/>
        <rFont val="Arial Narrow"/>
        <family val="2"/>
      </rPr>
      <t>CAIXA DE GORDURA PEQUENA (CAPACIDADE: 19 L), CIRCULAR, EM PVC, DIÂMETRO INTERNO= 0,3 M. AF_12/2020</t>
    </r>
  </si>
  <si>
    <r>
      <rPr>
        <sz val="10"/>
        <rFont val="Arial Narrow"/>
        <family val="2"/>
      </rPr>
      <t>9.2.5</t>
    </r>
  </si>
  <si>
    <r>
      <rPr>
        <sz val="10"/>
        <rFont val="Arial Narrow"/>
        <family val="2"/>
      </rPr>
      <t>CAIXA ENTERRADA HIDRÁULICA RETANGULAR, EM ALVENARIA COM BLOCOS DE CONCRETO, DIMENSÕES INTERNAS: 0,6X0,6X0,6 M PARA REDE DE ESGOTO. AF_12/2020</t>
    </r>
  </si>
  <si>
    <r>
      <rPr>
        <sz val="10"/>
        <rFont val="Arial Narrow"/>
        <family val="2"/>
      </rPr>
      <t>9.2.6</t>
    </r>
  </si>
  <si>
    <r>
      <rPr>
        <sz val="10"/>
        <rFont val="Arial Narrow"/>
        <family val="2"/>
      </rPr>
      <t>CAIXA SIFONADA, PVC, DN 100 X 100 X 50 MM, JUNTA ELÁSTICA, FORNECIDA E INSTALADA EM RAMAL DE DESCARGA OU EM RAMAL DE ESGOTO SANITÁRIO. AF_12/2014</t>
    </r>
  </si>
  <si>
    <r>
      <rPr>
        <sz val="10"/>
        <rFont val="Arial Narrow"/>
        <family val="2"/>
      </rPr>
      <t>9.2.7</t>
    </r>
  </si>
  <si>
    <r>
      <rPr>
        <sz val="10"/>
        <rFont val="Arial Narrow"/>
        <family val="2"/>
      </rPr>
      <t>TUBO PVC, SERIE NORMAL, ESGOTO PREDIAL, DN 50 MM, FORNECIDO E INSTALADO EM PRUMADA DE ESGOTO SANITÁRIO OU VENTILAÇÃO. AF_12/2014</t>
    </r>
  </si>
  <si>
    <r>
      <rPr>
        <sz val="10"/>
        <rFont val="Arial Narrow"/>
        <family val="2"/>
      </rPr>
      <t>9.2.8</t>
    </r>
  </si>
  <si>
    <r>
      <rPr>
        <sz val="10"/>
        <rFont val="Arial Narrow"/>
        <family val="2"/>
      </rPr>
      <t>Terminal de ventilação em pvc rígido soldável, para esgoto primário, diâm = 50mm</t>
    </r>
  </si>
  <si>
    <r>
      <rPr>
        <sz val="10"/>
        <rFont val="Arial Narrow"/>
        <family val="2"/>
      </rPr>
      <t>9.2.9</t>
    </r>
  </si>
  <si>
    <r>
      <rPr>
        <sz val="10"/>
        <rFont val="Arial Narrow"/>
        <family val="2"/>
      </rPr>
      <t>TUBO PVC, SERIE NORMAL, ESGOTO PREDIAL, DN 100 MM, FORNECIDO E INSTALADO EM PRUMADA DE ESGOTO SANITÁRIO OU VENTILAÇÃO. AF_12/2014</t>
    </r>
  </si>
  <si>
    <r>
      <rPr>
        <sz val="10"/>
        <rFont val="Arial Narrow"/>
        <family val="2"/>
      </rPr>
      <t>9.3.1</t>
    </r>
  </si>
  <si>
    <r>
      <rPr>
        <sz val="10"/>
        <rFont val="Arial Narrow"/>
        <family val="2"/>
      </rPr>
      <t>TUBO PVC, SÉRIE R, ÁGUA PLUVIAL, DN 75 MM, FORNECIDO E INSTALADO EM CONDUTORES VERTICAIS DE ÁGUAS PLUVIAIS. AF_12/2014</t>
    </r>
  </si>
  <si>
    <r>
      <rPr>
        <sz val="10"/>
        <rFont val="Arial Narrow"/>
        <family val="2"/>
      </rPr>
      <t>9.3.2</t>
    </r>
  </si>
  <si>
    <r>
      <rPr>
        <sz val="10"/>
        <rFont val="Arial Narrow"/>
        <family val="2"/>
      </rPr>
      <t>JOELHO 90 GRAUS, PVC, SERIE R, ÁGUA PLUVIAL, DN 75 MM, JUNTA ELÁSTICA, FORNECIDO E INSTALADO EM CONDUTORES VERTICAIS DE ÁGUAS PLUVIAIS. AF_12/2014</t>
    </r>
  </si>
  <si>
    <r>
      <rPr>
        <sz val="10"/>
        <rFont val="Arial Narrow"/>
        <family val="2"/>
      </rPr>
      <t>9.3.3</t>
    </r>
  </si>
  <si>
    <r>
      <rPr>
        <sz val="10"/>
        <rFont val="Arial Narrow"/>
        <family val="2"/>
      </rPr>
      <t>LUVA SIMPLES, PVC, SERIE R, ÁGUA PLUVIAL, DN 100 MM, JUNTA ELÁSTICA, FORNECIDO E INSTALADO EM CONDUTORES VERTICAIS DE ÁGUAS PLUVIAIS. AF_12/2014</t>
    </r>
  </si>
  <si>
    <r>
      <rPr>
        <sz val="10"/>
        <rFont val="Arial Narrow"/>
        <family val="2"/>
      </rPr>
      <t>9.3.4</t>
    </r>
  </si>
  <si>
    <r>
      <rPr>
        <sz val="10"/>
        <rFont val="Arial Narrow"/>
        <family val="2"/>
      </rPr>
      <t>TÊ, PVC, SERIE R, ÁGUA PLUVIAL, DN 75 X 75 MM, JUNTA ELÁSTICA, FORNECIDO E INSTALADO EM CONDUTORES VERTICAIS DE ÁGUAS PLUVIAIS. AF_12/2014</t>
    </r>
  </si>
  <si>
    <r>
      <rPr>
        <sz val="10"/>
        <rFont val="Arial Narrow"/>
        <family val="2"/>
      </rPr>
      <t>9.3.5</t>
    </r>
  </si>
  <si>
    <r>
      <rPr>
        <sz val="10"/>
        <rFont val="Arial Narrow"/>
        <family val="2"/>
      </rPr>
      <t>9.3.6</t>
    </r>
  </si>
  <si>
    <r>
      <rPr>
        <sz val="10"/>
        <rFont val="Arial Narrow"/>
        <family val="2"/>
      </rPr>
      <t>CAIXA ENTERRADA HIDRÁULICA RETANGULAR EM ALVENARIA COM TIJOLOS CERÂMICOS MACIÇOS, DIMENSÕES INTERNAS: 0,8X0,8X0,6 M PARA REDE DE DRENAGEM. AF_12/2020</t>
    </r>
  </si>
  <si>
    <r>
      <rPr>
        <sz val="10"/>
        <rFont val="Arial Narrow"/>
        <family val="2"/>
      </rPr>
      <t>10.1</t>
    </r>
  </si>
  <si>
    <r>
      <rPr>
        <sz val="10"/>
        <rFont val="Arial Narrow"/>
        <family val="2"/>
      </rPr>
      <t>ELETRODUTO FLEXÍVEL CORRUGADO, PVC, DN 25 MM (3/4"), PARA CIRCUITOS TERMINAIS, INSTALADO EM LAJE - FORNECIMENTO E INSTALAÇÃO. AF_12/2015</t>
    </r>
  </si>
  <si>
    <r>
      <rPr>
        <sz val="10"/>
        <rFont val="Arial Narrow"/>
        <family val="2"/>
      </rPr>
      <t>10.2</t>
    </r>
  </si>
  <si>
    <r>
      <rPr>
        <sz val="10"/>
        <rFont val="Arial Narrow"/>
        <family val="2"/>
      </rPr>
      <t>ELETRODUTO FLEXÍVEL CORRUGADO, PVC, DN 32 MM (1"), PARA CIRCUITOS TERMINAIS, INSTALADO EM LAJE - FORNECIMENTO E INSTALAÇÃO. AF_12/2015</t>
    </r>
  </si>
  <si>
    <r>
      <rPr>
        <sz val="10"/>
        <rFont val="Arial Narrow"/>
        <family val="2"/>
      </rPr>
      <t>10.3</t>
    </r>
  </si>
  <si>
    <r>
      <rPr>
        <sz val="10"/>
        <rFont val="Arial Narrow"/>
        <family val="2"/>
      </rPr>
      <t>ELETRODUTO FLEXÍVEL CORRUGADO, PEAD, DN 50 (1 ½?) - FORNECIMENTO E INSTALAÇÃO. AF_04/2016</t>
    </r>
  </si>
  <si>
    <r>
      <rPr>
        <sz val="10"/>
        <rFont val="Arial Narrow"/>
        <family val="2"/>
      </rPr>
      <t>10.4</t>
    </r>
  </si>
  <si>
    <r>
      <rPr>
        <sz val="10"/>
        <rFont val="Arial Narrow"/>
        <family val="2"/>
      </rPr>
      <t>ELETRODUTO RÍGIDO ROSCÁVEL, PVC, DN 50 MM (1 1/2") - FORNECIMENTO E INSTALAÇÃO. AF_12/2015</t>
    </r>
  </si>
  <si>
    <r>
      <rPr>
        <sz val="10"/>
        <rFont val="Arial Narrow"/>
        <family val="2"/>
      </rPr>
      <t>10.5</t>
    </r>
  </si>
  <si>
    <r>
      <rPr>
        <sz val="10"/>
        <rFont val="Arial Narrow"/>
        <family val="2"/>
      </rPr>
      <t>LUVA PARA ELETRODUTO, PVC, ROSCÁVEL, DN 50 MM (1 1/2") - FORNECIMENTO E INSTALAÇÃO. AF_12/2015</t>
    </r>
  </si>
  <si>
    <r>
      <rPr>
        <sz val="10"/>
        <rFont val="Arial Narrow"/>
        <family val="2"/>
      </rPr>
      <t>10.6</t>
    </r>
  </si>
  <si>
    <r>
      <rPr>
        <sz val="10"/>
        <rFont val="Arial Narrow"/>
        <family val="2"/>
      </rPr>
      <t>CAIXA RETANGULAR 4" X 2" MÉDIA (1,30 M DO PISO), PVC, INSTALADA EM PAREDE - FORNECIMENTO E INSTALAÇÃO. AF_12/2015</t>
    </r>
  </si>
  <si>
    <r>
      <rPr>
        <sz val="10"/>
        <rFont val="Arial Narrow"/>
        <family val="2"/>
      </rPr>
      <t>10.7</t>
    </r>
  </si>
  <si>
    <r>
      <rPr>
        <sz val="10"/>
        <rFont val="Arial Narrow"/>
        <family val="2"/>
      </rPr>
      <t>CAIXA RETANGULAR 4" X 4" MÉDIA (1,30 M DO PISO), PVC, INSTALADA EM PAREDE - FORNECIMENTO E INSTALAÇÃO. AF_12/2015</t>
    </r>
  </si>
  <si>
    <r>
      <rPr>
        <sz val="10"/>
        <rFont val="Arial Narrow"/>
        <family val="2"/>
      </rPr>
      <t>10.8</t>
    </r>
  </si>
  <si>
    <r>
      <rPr>
        <sz val="10"/>
        <rFont val="Arial Narrow"/>
        <family val="2"/>
      </rPr>
      <t>CAIXA OCTOGONAL 4" X 4", PVC, INSTALADA EM LAJE - FORNECIMENTO E INSTALAÇÃO. AF_12/2015</t>
    </r>
  </si>
  <si>
    <r>
      <rPr>
        <sz val="10"/>
        <rFont val="Arial Narrow"/>
        <family val="2"/>
      </rPr>
      <t>10.9</t>
    </r>
  </si>
  <si>
    <r>
      <rPr>
        <sz val="10"/>
        <rFont val="Arial Narrow"/>
        <family val="2"/>
      </rPr>
      <t>Caixa de passagem pvc 15x15x8cm p/eletrica, tipo Aquatic ou similar</t>
    </r>
  </si>
  <si>
    <r>
      <rPr>
        <sz val="10"/>
        <rFont val="Arial Narrow"/>
        <family val="2"/>
      </rPr>
      <t>10.10</t>
    </r>
  </si>
  <si>
    <r>
      <rPr>
        <sz val="10"/>
        <rFont val="Arial Narrow"/>
        <family val="2"/>
      </rPr>
      <t>CABO DE COBRE FLEXÍVEL ISOLADO, 1,5 MM², ANTI-CHAMA 450/750 V, PARA CIRCUITOS TERMINAIS - FORNECIMENTO E INSTALAÇÃO. AF_12/2015</t>
    </r>
  </si>
  <si>
    <r>
      <rPr>
        <sz val="10"/>
        <rFont val="Arial Narrow"/>
        <family val="2"/>
      </rPr>
      <t>10.11</t>
    </r>
  </si>
  <si>
    <r>
      <rPr>
        <sz val="10"/>
        <rFont val="Arial Narrow"/>
        <family val="2"/>
      </rPr>
      <t>CABO DE COBRE FLEXÍVEL ISOLADO, 2,5 MM², ANTI-CHAMA 450/750 V, PARA CIRCUITOS TERMINAIS - FORNECIMENTO E INSTALAÇÃO. AF_12/2015</t>
    </r>
  </si>
  <si>
    <r>
      <rPr>
        <sz val="10"/>
        <rFont val="Arial Narrow"/>
        <family val="2"/>
      </rPr>
      <t>10.12</t>
    </r>
  </si>
  <si>
    <r>
      <rPr>
        <sz val="10"/>
        <rFont val="Arial Narrow"/>
        <family val="2"/>
      </rPr>
      <t>CABO DE COBRE FLEXÍVEL ISOLADO, 4 MM², ANTI-CHAMA 450/750 V, PARA CIRCUITOS TERMINAIS - FORNECIMENTO E INSTALAÇÃO. AF_12/2015</t>
    </r>
  </si>
  <si>
    <r>
      <rPr>
        <sz val="10"/>
        <rFont val="Arial Narrow"/>
        <family val="2"/>
      </rPr>
      <t>10.13</t>
    </r>
  </si>
  <si>
    <r>
      <rPr>
        <sz val="10"/>
        <rFont val="Arial Narrow"/>
        <family val="2"/>
      </rPr>
      <t>Cabo de cobre isolado em EPR flexível unipolar 10mm² - 0,6Kv/1Kv/90°</t>
    </r>
  </si>
  <si>
    <r>
      <rPr>
        <sz val="10"/>
        <rFont val="Arial Narrow"/>
        <family val="2"/>
      </rPr>
      <t>10.14</t>
    </r>
  </si>
  <si>
    <r>
      <rPr>
        <sz val="10"/>
        <rFont val="Arial Narrow"/>
        <family val="2"/>
      </rPr>
      <t>INTERRUPTOR SIMPLES (1 MÓDULO), 10A/250V, INCLUINDO SUPORTE E PLACA - FORNECIMENTO E INSTALAÇÃO. AF_12/2015</t>
    </r>
  </si>
  <si>
    <r>
      <rPr>
        <sz val="10"/>
        <rFont val="Arial Narrow"/>
        <family val="2"/>
      </rPr>
      <t>10.15</t>
    </r>
  </si>
  <si>
    <r>
      <rPr>
        <sz val="10"/>
        <rFont val="Arial Narrow"/>
        <family val="2"/>
      </rPr>
      <t>INTERRUPTOR SIMPLES (2 MÓDULOS), 10A/250V, INCLUINDO SUPORTE E PLACA - FORNECIMENTO E INSTALAÇÃO. AF_12/2015</t>
    </r>
  </si>
  <si>
    <r>
      <rPr>
        <sz val="10"/>
        <rFont val="Arial Narrow"/>
        <family val="2"/>
      </rPr>
      <t>10.16</t>
    </r>
  </si>
  <si>
    <r>
      <rPr>
        <sz val="10"/>
        <rFont val="Arial Narrow"/>
        <family val="2"/>
      </rPr>
      <t>INTERRUPTOR SIMPLES (3 MÓDULOS), 10A/250V, INCLUINDO SUPORTE E PLACA - FORNECIMENTO E INSTALAÇÃO. AF_12/2015</t>
    </r>
  </si>
  <si>
    <r>
      <rPr>
        <sz val="10"/>
        <rFont val="Arial Narrow"/>
        <family val="2"/>
      </rPr>
      <t>10.17</t>
    </r>
  </si>
  <si>
    <r>
      <rPr>
        <sz val="10"/>
        <rFont val="Arial Narrow"/>
        <family val="2"/>
      </rPr>
      <t>INTERRUPTOR PARALELO (2 MÓDULOS), 10A/250V, INCLUINDO SUPORTE E PLACA - FORNECIMENTO E INSTALAÇÃO. AF_12/2015</t>
    </r>
  </si>
  <si>
    <r>
      <rPr>
        <sz val="10"/>
        <rFont val="Arial Narrow"/>
        <family val="2"/>
      </rPr>
      <t>10.18</t>
    </r>
  </si>
  <si>
    <r>
      <rPr>
        <sz val="10"/>
        <rFont val="Arial Narrow"/>
        <family val="2"/>
      </rPr>
      <t>TOMADA BAIXA DE EMBUTIR (1 MÓDULO), 2P+T 10 A, INCLUINDO SUPORTE E PLACA - FORNECIMENTO E INSTALAÇÃO. AF_12/2015</t>
    </r>
  </si>
  <si>
    <r>
      <rPr>
        <sz val="10"/>
        <rFont val="Arial Narrow"/>
        <family val="2"/>
      </rPr>
      <t>10.19</t>
    </r>
  </si>
  <si>
    <r>
      <rPr>
        <sz val="10"/>
        <rFont val="Arial Narrow"/>
        <family val="2"/>
      </rPr>
      <t>TOMADA ALTA DE EMBUTIR (1 MÓDULO), 2P+T 20 A, INCLUINDO SUPORTE E PLACA - FORNECIMENTO E INSTALAÇÃO. AF_12/2015</t>
    </r>
  </si>
  <si>
    <r>
      <rPr>
        <sz val="10"/>
        <rFont val="Arial Narrow"/>
        <family val="2"/>
      </rPr>
      <t>10.20</t>
    </r>
  </si>
  <si>
    <r>
      <rPr>
        <sz val="10"/>
        <rFont val="Arial Narrow"/>
        <family val="2"/>
      </rPr>
      <t>LUMINÁRIA PLAFON DE TETO TIPO EMBUTIR RETÂNGULAR BRANCA COM LUZ QUENTE 24W</t>
    </r>
  </si>
  <si>
    <r>
      <rPr>
        <sz val="10"/>
        <rFont val="Arial Narrow"/>
        <family val="2"/>
      </rPr>
      <t>10.21</t>
    </r>
  </si>
  <si>
    <r>
      <rPr>
        <sz val="10"/>
        <rFont val="Arial Narrow"/>
        <family val="2"/>
      </rPr>
      <t>LUMINÁRIA DE PISO DE EMBUTIR COM LÂMPADA DE 5W, COM TEMPERATURA DE COR FRIA ÂMBA</t>
    </r>
  </si>
  <si>
    <r>
      <rPr>
        <sz val="10"/>
        <rFont val="Arial Narrow"/>
        <family val="2"/>
      </rPr>
      <t>10.22</t>
    </r>
  </si>
  <si>
    <r>
      <rPr>
        <sz val="10"/>
        <rFont val="Arial Narrow"/>
        <family val="2"/>
      </rPr>
      <t>Luminária tipo plafon (sobrepor), quadrada, 24x24cm, em aluminio pintado na cor branca, c/difusor em vidro, Aladin ou similar</t>
    </r>
  </si>
  <si>
    <r>
      <rPr>
        <sz val="10"/>
        <rFont val="Arial Narrow"/>
        <family val="2"/>
      </rPr>
      <t>10.23</t>
    </r>
  </si>
  <si>
    <r>
      <rPr>
        <sz val="10"/>
        <rFont val="Arial Narrow"/>
        <family val="2"/>
      </rPr>
      <t>Luminária tipo balizador para ambiente aberto, corpo em alumínio fundido pintado, difusor em vidro frisado temperado, ref. EX02-S, da Lumicenter ou simiular (tipo tartaruga)</t>
    </r>
  </si>
  <si>
    <r>
      <rPr>
        <sz val="10"/>
        <rFont val="Arial Narrow"/>
        <family val="2"/>
      </rPr>
      <t>10.24</t>
    </r>
  </si>
  <si>
    <r>
      <rPr>
        <sz val="10"/>
        <rFont val="Arial Narrow"/>
        <family val="2"/>
      </rPr>
      <t>LUMINÁRIA TIPO SPOT SIMPLES C/ LÂMPADA INCANDESCENTE</t>
    </r>
  </si>
  <si>
    <r>
      <rPr>
        <sz val="10"/>
        <rFont val="Arial Narrow"/>
        <family val="2"/>
      </rPr>
      <t>10.25</t>
    </r>
  </si>
  <si>
    <r>
      <rPr>
        <sz val="10"/>
        <rFont val="Arial Narrow"/>
        <family val="2"/>
      </rPr>
      <t>POSTE DE ILUMINAÇÃO TIPO GLOBO/BOLA COM TRÊS PÉTALAS</t>
    </r>
  </si>
  <si>
    <r>
      <rPr>
        <sz val="10"/>
        <rFont val="Arial Narrow"/>
        <family val="2"/>
      </rPr>
      <t>10.26</t>
    </r>
  </si>
  <si>
    <r>
      <rPr>
        <sz val="10"/>
        <rFont val="Arial Narrow"/>
        <family val="2"/>
      </rPr>
      <t>CALHA LUMINOSA EM LED</t>
    </r>
  </si>
  <si>
    <r>
      <rPr>
        <sz val="10"/>
        <rFont val="Arial Narrow"/>
        <family val="2"/>
      </rPr>
      <t>10.27</t>
    </r>
  </si>
  <si>
    <r>
      <rPr>
        <sz val="10"/>
        <rFont val="Arial Narrow"/>
        <family val="2"/>
      </rPr>
      <t>DISJUNTOR MONOPOLAR TIPO DIN, CORRENTE NOMINAL DE 10A - FORNECIMENTO E INSTALAÇÃO. AF_10/2020</t>
    </r>
  </si>
  <si>
    <r>
      <rPr>
        <sz val="10"/>
        <rFont val="Arial Narrow"/>
        <family val="2"/>
      </rPr>
      <t>10.28</t>
    </r>
  </si>
  <si>
    <r>
      <rPr>
        <sz val="10"/>
        <rFont val="Arial Narrow"/>
        <family val="2"/>
      </rPr>
      <t>DISJUNTOR MONOPOLAR TIPO DIN, CORRENTE NOMINAL DE 16A - FORNECIMENTO E INSTALAÇÃO. AF_10/2020</t>
    </r>
  </si>
  <si>
    <r>
      <rPr>
        <sz val="10"/>
        <rFont val="Arial Narrow"/>
        <family val="2"/>
      </rPr>
      <t>10.29</t>
    </r>
  </si>
  <si>
    <r>
      <rPr>
        <sz val="10"/>
        <rFont val="Arial Narrow"/>
        <family val="2"/>
      </rPr>
      <t>DISJUNTOR MONOPOLAR TIPO DIN, CORRENTE NOMINAL DE 20A - FORNECIMENTO E INSTALAÇÃO. AF_10/2020</t>
    </r>
  </si>
  <si>
    <r>
      <rPr>
        <sz val="10"/>
        <rFont val="Arial Narrow"/>
        <family val="2"/>
      </rPr>
      <t>10.30</t>
    </r>
  </si>
  <si>
    <r>
      <rPr>
        <sz val="10"/>
        <rFont val="Arial Narrow"/>
        <family val="2"/>
      </rPr>
      <t>DISJUNTOR MONOPOLAR TIPO DIN, CORRENTE NOMINAL DE 32A - FORNECIMENTO E INSTALAÇÃO. AF_10/2020</t>
    </r>
  </si>
  <si>
    <r>
      <rPr>
        <sz val="10"/>
        <rFont val="Arial Narrow"/>
        <family val="2"/>
      </rPr>
      <t>10.31</t>
    </r>
  </si>
  <si>
    <r>
      <rPr>
        <sz val="10"/>
        <rFont val="Arial Narrow"/>
        <family val="2"/>
      </rPr>
      <t>QUADRO DE DISTRIBUIÇÃO DE LUZ EMBUTIR ATÉ 24 DIVISÕES 332X332X95mm, C/BARRAMENTO</t>
    </r>
  </si>
  <si>
    <r>
      <rPr>
        <sz val="10"/>
        <rFont val="Arial Narrow"/>
        <family val="2"/>
      </rPr>
      <t>10.32</t>
    </r>
  </si>
  <si>
    <r>
      <rPr>
        <sz val="10"/>
        <rFont val="Arial Narrow"/>
        <family val="2"/>
      </rPr>
      <t>Ponto seco de tomada p/ lógica, com eletroduto pvc rígido embutido, Ø 3/4"</t>
    </r>
  </si>
  <si>
    <r>
      <rPr>
        <sz val="10"/>
        <rFont val="Arial Narrow"/>
        <family val="2"/>
      </rPr>
      <t>10.33</t>
    </r>
  </si>
  <si>
    <r>
      <rPr>
        <sz val="10"/>
        <rFont val="Arial Narrow"/>
        <family val="2"/>
      </rPr>
      <t>Ponto de som (sem fiação) com eletroduto condulete pvc 3/4" (aparente) - Rev. 01</t>
    </r>
  </si>
  <si>
    <r>
      <rPr>
        <sz val="10"/>
        <rFont val="Arial Narrow"/>
        <family val="2"/>
      </rPr>
      <t>11.1</t>
    </r>
  </si>
  <si>
    <r>
      <rPr>
        <sz val="10"/>
        <rFont val="Arial Narrow"/>
        <family val="2"/>
      </rPr>
      <t>CAIXA D´ÁGUA EM POLIÉSTER REFORÇADO COM FIBRA DE VIDRO, 10000 LITROS - FORNECIMENTO E INSTALAÇÃO. AF_06/2021</t>
    </r>
  </si>
  <si>
    <r>
      <rPr>
        <sz val="10"/>
        <rFont val="Arial Narrow"/>
        <family val="2"/>
      </rPr>
      <t>11.2</t>
    </r>
  </si>
  <si>
    <r>
      <rPr>
        <sz val="10"/>
        <rFont val="Arial Narrow"/>
        <family val="2"/>
      </rPr>
      <t>Extintor de pó químico ABC, capacidade 6 kg, alcance médio do jato 5m , tempo de descarga 12s, NBR9443, 9444, 10721</t>
    </r>
  </si>
  <si>
    <r>
      <rPr>
        <sz val="10"/>
        <rFont val="Arial Narrow"/>
        <family val="2"/>
      </rPr>
      <t>11.3</t>
    </r>
  </si>
  <si>
    <r>
      <rPr>
        <sz val="10"/>
        <rFont val="Arial Narrow"/>
        <family val="2"/>
      </rPr>
      <t>EXTINTOR DE INCÊNDIO PORTÁTIL COM CARGA DE PQS DE 12 KG, CLASSE BC - FORNECIMENTO E INSTALAÇÃO. AF_10/2020_P</t>
    </r>
  </si>
  <si>
    <r>
      <rPr>
        <sz val="10"/>
        <rFont val="Arial Narrow"/>
        <family val="2"/>
      </rPr>
      <t>11.4</t>
    </r>
  </si>
  <si>
    <r>
      <rPr>
        <sz val="10"/>
        <rFont val="Arial Narrow"/>
        <family val="2"/>
      </rPr>
      <t>EXTINTOR DE INCÊNDIO PORTÁTIL COM CARGA DE ÁGUA PRESSURIZADA DE 10 L, CLASSE A - FORNECIMENTO E INSTALAÇÃO. AF_10/2020_P</t>
    </r>
  </si>
  <si>
    <r>
      <rPr>
        <sz val="10"/>
        <rFont val="Arial Narrow"/>
        <family val="2"/>
      </rPr>
      <t>11.5</t>
    </r>
  </si>
  <si>
    <r>
      <rPr>
        <sz val="10"/>
        <rFont val="Arial Narrow"/>
        <family val="2"/>
      </rPr>
      <t>PLACA DE SINALIZACAO DE SEGURANCA CONTRA INCENDIO, FOTOLUMINESCENTE, RETANGULAR, *20 X 40* CM, EM PVC *2* MM ANTI-CHAMAS (SIMBOLOS, CORES E PICTOGRAMAS CONFORME NBR 16820)</t>
    </r>
  </si>
  <si>
    <r>
      <rPr>
        <sz val="10"/>
        <rFont val="Arial Narrow"/>
        <family val="2"/>
      </rPr>
      <t>11.6</t>
    </r>
  </si>
  <si>
    <r>
      <rPr>
        <sz val="10"/>
        <rFont val="Arial Narrow"/>
        <family val="2"/>
      </rPr>
      <t>PLACA DE SINALIZACAO DE SEGURANCA CONTRA INCENDIO, FOTOLUMINESCENTE, QUADRADA, *20 X 20* CM, EM PVC *2* MM ANTI-CHAMAS (SIMBOLOS, CORES E PICTOGRAMAS CONFORME NBR 16820)</t>
    </r>
  </si>
  <si>
    <r>
      <rPr>
        <sz val="10"/>
        <rFont val="Arial Narrow"/>
        <family val="2"/>
      </rPr>
      <t>11.7</t>
    </r>
  </si>
  <si>
    <r>
      <rPr>
        <sz val="10"/>
        <rFont val="Arial Narrow"/>
        <family val="2"/>
      </rPr>
      <t>Luminária de emergência, de sobrepor, tipo bloco autônomo, com autonomia de 1h, modelo LLE-LLEDDF, da KBR ou si</t>
    </r>
  </si>
  <si>
    <r>
      <rPr>
        <sz val="10"/>
        <rFont val="Arial Narrow"/>
        <family val="2"/>
      </rPr>
      <t>11.8</t>
    </r>
  </si>
  <si>
    <r>
      <rPr>
        <sz val="10"/>
        <rFont val="Arial Narrow"/>
        <family val="2"/>
      </rPr>
      <t>LUMINÁRIA DE EMERGÊNCIA, COM 30 LÂMPADAS LED DE 2 W, SEM REATOR - FORNECIMENTO E INSTALAÇÃO. AF_02/2020</t>
    </r>
  </si>
  <si>
    <r>
      <rPr>
        <sz val="10"/>
        <rFont val="Arial Narrow"/>
        <family val="2"/>
      </rPr>
      <t>11.9</t>
    </r>
  </si>
  <si>
    <r>
      <rPr>
        <sz val="10"/>
        <rFont val="Arial Narrow"/>
        <family val="2"/>
      </rPr>
      <t>CAIXA DE INCÊNDIO 45X75X17CM - FORNECIMENTO E INSTALAÇÃO. AF_10/2020</t>
    </r>
  </si>
  <si>
    <r>
      <rPr>
        <sz val="10"/>
        <rFont val="Arial Narrow"/>
        <family val="2"/>
      </rPr>
      <t>11.10</t>
    </r>
  </si>
  <si>
    <r>
      <rPr>
        <sz val="10"/>
        <rFont val="Arial Narrow"/>
        <family val="2"/>
      </rPr>
      <t>MANGUEIRA DE INCENDIO, TIPO 2, DE 1 1/2", COMPRIMENTO = 15 M, TECIDO EM FIO DE POLIESTER E TUBO INTERNO EM BORRACHA SINTETICA, COM UNIOES ENGATE RAPIDO</t>
    </r>
  </si>
  <si>
    <r>
      <rPr>
        <sz val="10"/>
        <rFont val="Arial Narrow"/>
        <family val="2"/>
      </rPr>
      <t>11.11</t>
    </r>
  </si>
  <si>
    <r>
      <rPr>
        <sz val="10"/>
        <rFont val="Arial Narrow"/>
        <family val="2"/>
      </rPr>
      <t>ESGUICHO JATO REGULAVEL, TIPO ELKHART, ENGATE RAPIDO 1 1/2", PARA COMBATE A INCENDIO</t>
    </r>
  </si>
  <si>
    <r>
      <rPr>
        <sz val="10"/>
        <rFont val="Arial Narrow"/>
        <family val="2"/>
      </rPr>
      <t>11.12</t>
    </r>
  </si>
  <si>
    <r>
      <rPr>
        <sz val="10"/>
        <rFont val="Arial Narrow"/>
        <family val="2"/>
      </rPr>
      <t>CHAVE DUPLA PARA CONEXOES TIPO STORZ, ENGATE RAPIDO 1 1/2" X 2 1/2", EM LATAO, PARA INSTALACAO PREDIAL COMBATE A INCENDIO</t>
    </r>
  </si>
  <si>
    <r>
      <rPr>
        <sz val="10"/>
        <rFont val="Arial Narrow"/>
        <family val="2"/>
      </rPr>
      <t>11.13</t>
    </r>
  </si>
  <si>
    <r>
      <rPr>
        <sz val="10"/>
        <rFont val="Arial Narrow"/>
        <family val="2"/>
      </rPr>
      <t>REGISTRO OU VALVULA GLOBO ANGULAR EM LATAO, PARA HIDRANTES EM INSTALACAO PREDIAL DE INCENDIO, 45 GRAUS, DIAMETRO DE 2 1/2", COM VOLANTE, CLASSE DE PRESSAO DE ATE 200 PSI</t>
    </r>
  </si>
  <si>
    <r>
      <rPr>
        <sz val="10"/>
        <rFont val="Arial Narrow"/>
        <family val="2"/>
      </rPr>
      <t>11.14</t>
    </r>
  </si>
  <si>
    <r>
      <rPr>
        <sz val="10"/>
        <rFont val="Arial Narrow"/>
        <family val="2"/>
      </rPr>
      <t>Fornecimento e instalação de adaptador storz para engate rápido 2 1/2" x 2 1/2" com tampão e corrente (incêndio)</t>
    </r>
  </si>
  <si>
    <r>
      <rPr>
        <sz val="10"/>
        <rFont val="Arial Narrow"/>
        <family val="2"/>
      </rPr>
      <t>11.15</t>
    </r>
  </si>
  <si>
    <r>
      <rPr>
        <sz val="10"/>
        <rFont val="Arial Narrow"/>
        <family val="2"/>
      </rPr>
      <t>ADAPTADOR, EM LATAO, ENGATE RAPIDO1 1/2" X ROSCA INTERNA 5 FIOS 2 1/2", PARA INSTALACAO PREDIAL DE COMBATE A INCENDIO</t>
    </r>
  </si>
  <si>
    <r>
      <rPr>
        <sz val="10"/>
        <rFont val="Arial Narrow"/>
        <family val="2"/>
      </rPr>
      <t>11.16</t>
    </r>
  </si>
  <si>
    <r>
      <rPr>
        <sz val="10"/>
        <rFont val="Arial Narrow"/>
        <family val="2"/>
      </rPr>
      <t>TAMPAO COM CORRENTE, EM LATAO, ENGATE RAPIDO 2 1/2", PARA INSTALACAO PREDIAL DE COMBATE A INCENDIO</t>
    </r>
  </si>
  <si>
    <r>
      <rPr>
        <sz val="10"/>
        <rFont val="Arial Narrow"/>
        <family val="2"/>
      </rPr>
      <t>11.17</t>
    </r>
  </si>
  <si>
    <r>
      <rPr>
        <sz val="10"/>
        <rFont val="Arial Narrow"/>
        <family val="2"/>
      </rPr>
      <t>Conjunto moto-bomba centrífuga, trifasica, motor 7.5 cv, Schneider BC-21 ou similar</t>
    </r>
  </si>
  <si>
    <r>
      <rPr>
        <sz val="10"/>
        <rFont val="Arial Narrow"/>
        <family val="2"/>
      </rPr>
      <t>11.18</t>
    </r>
  </si>
  <si>
    <r>
      <rPr>
        <sz val="10"/>
        <rFont val="Arial Narrow"/>
        <family val="2"/>
      </rPr>
      <t>Painel elétrico p/ bomba, com chave de partida direta (manual/automática), 15 cv, trifásico</t>
    </r>
  </si>
  <si>
    <r>
      <rPr>
        <sz val="10"/>
        <rFont val="Arial Narrow"/>
        <family val="2"/>
      </rPr>
      <t>11.19</t>
    </r>
  </si>
  <si>
    <r>
      <rPr>
        <sz val="10"/>
        <rFont val="Arial Narrow"/>
        <family val="2"/>
      </rPr>
      <t>MANÔMETRO 0 A 200 PSI (0 A 14 KGF/CM2), D = 50MM - FORNECIMENTO E INSTALAÇÃO. AF_10/2020</t>
    </r>
  </si>
  <si>
    <r>
      <rPr>
        <sz val="10"/>
        <rFont val="Arial Narrow"/>
        <family val="2"/>
      </rPr>
      <t>11.20</t>
    </r>
  </si>
  <si>
    <r>
      <rPr>
        <sz val="10"/>
        <rFont val="Arial Narrow"/>
        <family val="2"/>
      </rPr>
      <t>TANQUE DE PRESSÃO - 560x167mm 9 LITROS</t>
    </r>
  </si>
  <si>
    <r>
      <rPr>
        <sz val="10"/>
        <rFont val="Arial Narrow"/>
        <family val="2"/>
      </rPr>
      <t>11.21</t>
    </r>
  </si>
  <si>
    <r>
      <rPr>
        <sz val="10"/>
        <rFont val="Arial Narrow"/>
        <family val="2"/>
      </rPr>
      <t>Fornecimento e instalação de pressostato 0 a 10 kgf/cm2</t>
    </r>
  </si>
  <si>
    <r>
      <rPr>
        <sz val="10"/>
        <rFont val="Arial Narrow"/>
        <family val="2"/>
      </rPr>
      <t>11.22</t>
    </r>
  </si>
  <si>
    <r>
      <rPr>
        <sz val="10"/>
        <rFont val="Arial Narrow"/>
        <family val="2"/>
      </rPr>
      <t>REGISTRO DE GAVETA BRUTO, LATÃO, ROSCÁVEL, 2 1/2" - FORNECIMENTO E INSTALAÇÃO. AF_08/2021</t>
    </r>
  </si>
  <si>
    <r>
      <rPr>
        <sz val="10"/>
        <rFont val="Arial Narrow"/>
        <family val="2"/>
      </rPr>
      <t>11.23</t>
    </r>
  </si>
  <si>
    <r>
      <rPr>
        <sz val="10"/>
        <rFont val="Arial Narrow"/>
        <family val="2"/>
      </rPr>
      <t>VALVULA DE RETENCAO VERTICAL, DE BRONZE (PN-16), 2 1/2", 200 PSI, EXTREMIDADES COM ROSCA</t>
    </r>
  </si>
  <si>
    <r>
      <rPr>
        <sz val="10"/>
        <rFont val="Arial Narrow"/>
        <family val="2"/>
      </rPr>
      <t>11.24</t>
    </r>
  </si>
  <si>
    <r>
      <rPr>
        <sz val="10"/>
        <rFont val="Arial Narrow"/>
        <family val="2"/>
      </rPr>
      <t>VALVULA DE RETENCAO HORIZONTAL, DE BRONZE (PN-25), 2 1/2", 400 PSI, TAMPA DE PORCA DE UNIAO, EXTREMIDADES COM ROSCA</t>
    </r>
  </si>
  <si>
    <r>
      <rPr>
        <sz val="10"/>
        <rFont val="Arial Narrow"/>
        <family val="2"/>
      </rPr>
      <t>11.25</t>
    </r>
  </si>
  <si>
    <r>
      <rPr>
        <sz val="10"/>
        <rFont val="Arial Narrow"/>
        <family val="2"/>
      </rPr>
      <t>Fornecimento e assentamento de união de ferro galvanizado assento bronze de 2 1/2"</t>
    </r>
  </si>
  <si>
    <r>
      <rPr>
        <sz val="10"/>
        <rFont val="Arial Narrow"/>
        <family val="2"/>
      </rPr>
      <t>11.26</t>
    </r>
  </si>
  <si>
    <r>
      <rPr>
        <sz val="10"/>
        <rFont val="Arial Narrow"/>
        <family val="2"/>
      </rPr>
      <t>COTOVELO 90 GRAUS DE FERRO GALVANIZADO, COM ROSCA BSP MACHO/FEMEA, DE 2 1/2"</t>
    </r>
  </si>
  <si>
    <r>
      <rPr>
        <sz val="10"/>
        <rFont val="Arial Narrow"/>
        <family val="2"/>
      </rPr>
      <t>11.27</t>
    </r>
  </si>
  <si>
    <r>
      <rPr>
        <sz val="10"/>
        <rFont val="Arial Narrow"/>
        <family val="2"/>
      </rPr>
      <t>NIPLE, EM FERRO GALVANIZADO, DN 65 (2 1/2"), CONEXÃO ROSQUEADA, INSTALADO EM PRUMADAS - FORNECIMENTO E INSTALAÇÃO. AF_10/2020</t>
    </r>
  </si>
  <si>
    <r>
      <rPr>
        <sz val="10"/>
        <rFont val="Arial Narrow"/>
        <family val="2"/>
      </rPr>
      <t>11.28</t>
    </r>
  </si>
  <si>
    <r>
      <rPr>
        <sz val="10"/>
        <rFont val="Arial Narrow"/>
        <family val="2"/>
      </rPr>
      <t>TÊ, EM FERRO GALVANIZADO, DN 65 (2 1/2"), CONEXÃO ROSQUEADA, INSTALADO EM PRUMADAS - FORNECIMENTO E INSTALAÇÃO. AF_10/2020</t>
    </r>
  </si>
  <si>
    <r>
      <rPr>
        <sz val="10"/>
        <rFont val="Arial Narrow"/>
        <family val="2"/>
      </rPr>
      <t>11.29</t>
    </r>
  </si>
  <si>
    <r>
      <rPr>
        <sz val="10"/>
        <rFont val="Arial Narrow"/>
        <family val="2"/>
      </rPr>
      <t>TUBO DE AÇO GALVANIZADO COM COSTURA, CLASSE MÉDIA, DN 65 (2 1/2"), CONEXÃO ROSQUEADA, INSTALADO EM REDE DE ALIMENTAÇÃO PARA HIDRANTE - FORNECIMENTO E INSTALAÇÃO. AF_10/2020</t>
    </r>
  </si>
  <si>
    <r>
      <rPr>
        <sz val="10"/>
        <rFont val="Arial Narrow"/>
        <family val="2"/>
      </rPr>
      <t>11.30</t>
    </r>
  </si>
  <si>
    <r>
      <rPr>
        <sz val="10"/>
        <rFont val="Arial Narrow"/>
        <family val="2"/>
      </rPr>
      <t>Tampa de ferro fundido 60X40cm</t>
    </r>
  </si>
  <si>
    <r>
      <rPr>
        <sz val="10"/>
        <rFont val="Arial Narrow"/>
        <family val="2"/>
      </rPr>
      <t>12.1</t>
    </r>
  </si>
  <si>
    <r>
      <rPr>
        <sz val="10"/>
        <rFont val="Arial Narrow"/>
        <family val="2"/>
      </rPr>
      <t>Bandeira fixa em madeira para vidro</t>
    </r>
  </si>
  <si>
    <r>
      <rPr>
        <sz val="10"/>
        <rFont val="Arial Narrow"/>
        <family val="2"/>
      </rPr>
      <t>12.2</t>
    </r>
  </si>
  <si>
    <r>
      <rPr>
        <sz val="10"/>
        <rFont val="Arial Narrow"/>
        <family val="2"/>
      </rPr>
      <t>INSTALAÇÃO DE VIDRO LISO INCOLOR, E = 8 MM, EM ESQUADRIA DE MADEIRA, FIXADO COM BAGUETE. AF_01/2021</t>
    </r>
  </si>
  <si>
    <r>
      <rPr>
        <sz val="10"/>
        <rFont val="Arial Narrow"/>
        <family val="2"/>
      </rPr>
      <t>12.3</t>
    </r>
  </si>
  <si>
    <r>
      <rPr>
        <sz val="10"/>
        <rFont val="Arial Narrow"/>
        <family val="2"/>
      </rPr>
      <t>KIT DE PORTA DE MADEIRA PARA PINTURA, SEMI-OCA (PESADA OU SUPERPESADA), PADRÃO POPULAR, 80X210CM, ESPESSURA DE 3,5CM, ITENS INCLUSOS: DOBRADIÇAS, MONTAGEM E INSTALAÇÃO DO BATENTE, FECHADURA COM EXECUÇÃO DO FURO - FORNECIMENTO E INSTALAÇÃO. AF_12/2019</t>
    </r>
  </si>
  <si>
    <r>
      <rPr>
        <sz val="10"/>
        <rFont val="Arial Narrow"/>
        <family val="2"/>
      </rPr>
      <t>12.4</t>
    </r>
  </si>
  <si>
    <r>
      <rPr>
        <sz val="10"/>
        <rFont val="Arial Narrow"/>
        <family val="2"/>
      </rPr>
      <t>KIT DE PORTA DE MADEIRA PARA PINTURA, SEMI-OCA (PESADA OU SUPERPESADA), PADRÃO POPULAR, 90X210CM, ESPESSURA DE 3,5CM, ITENS INCLUSOS: DOBRADIÇAS, MONTAGEM E INSTALAÇÃO DO BATENTE, FECHADURA COM EXECUÇÃO DO FURO - FORNECIMENTO E INSTALAÇÃO. AF_12/2019</t>
    </r>
  </si>
  <si>
    <r>
      <rPr>
        <sz val="10"/>
        <rFont val="Arial Narrow"/>
        <family val="2"/>
      </rPr>
      <t>12.5</t>
    </r>
  </si>
  <si>
    <r>
      <rPr>
        <sz val="10"/>
        <rFont val="Arial Narrow"/>
        <family val="2"/>
      </rPr>
      <t>Batente em madeira de lei l = 0,14 m (caixão), incluindo 02 jogos de alizar</t>
    </r>
  </si>
  <si>
    <r>
      <rPr>
        <sz val="10"/>
        <rFont val="Arial Narrow"/>
        <family val="2"/>
      </rPr>
      <t>12.6</t>
    </r>
  </si>
  <si>
    <r>
      <rPr>
        <sz val="10"/>
        <rFont val="Arial Narrow"/>
        <family val="2"/>
      </rPr>
      <t>PORTA ACÚSTICA EM MADEIRA 0,80 x 2,50, ESPESSURA 60mm</t>
    </r>
  </si>
  <si>
    <r>
      <rPr>
        <sz val="10"/>
        <rFont val="Arial Narrow"/>
        <family val="2"/>
      </rPr>
      <t>12.7</t>
    </r>
  </si>
  <si>
    <r>
      <rPr>
        <sz val="10"/>
        <rFont val="Arial Narrow"/>
        <family val="2"/>
      </rPr>
      <t>PORTA EM AÇO DE ABRIR TIPO VENEZIANA SEM GUARNIÇÃO, 87X210CM, FIXAÇÃO COM PARAFUSOS - FORNECIMENTO E INSTALAÇÃO. AF_12/2019</t>
    </r>
  </si>
  <si>
    <r>
      <rPr>
        <sz val="10"/>
        <rFont val="Arial Narrow"/>
        <family val="2"/>
      </rPr>
      <t>12.8</t>
    </r>
  </si>
  <si>
    <r>
      <rPr>
        <sz val="10"/>
        <rFont val="Arial Narrow"/>
        <family val="2"/>
      </rPr>
      <t>Janela em alumínio, cor N/P/B, tipo moldura-vidro, max-ar, exclusive vidro</t>
    </r>
  </si>
  <si>
    <r>
      <rPr>
        <sz val="10"/>
        <rFont val="Arial Narrow"/>
        <family val="2"/>
      </rPr>
      <t>12.9</t>
    </r>
  </si>
  <si>
    <r>
      <rPr>
        <sz val="10"/>
        <rFont val="Arial Narrow"/>
        <family val="2"/>
      </rPr>
      <t>INSTALAÇÃO DE VIDRO TEMPERADO REFLETIVO E=8mm</t>
    </r>
  </si>
  <si>
    <r>
      <rPr>
        <sz val="10"/>
        <rFont val="Arial Narrow"/>
        <family val="2"/>
      </rPr>
      <t>13.1</t>
    </r>
  </si>
  <si>
    <r>
      <rPr>
        <sz val="10"/>
        <rFont val="Arial Narrow"/>
        <family val="2"/>
      </rPr>
      <t>Fornecimento e instalação de fachada em pele de vidro, em vidro laminado 3+3 refletivo</t>
    </r>
  </si>
  <si>
    <r>
      <rPr>
        <sz val="10"/>
        <rFont val="Arial Narrow"/>
        <family val="2"/>
      </rPr>
      <t>14.1</t>
    </r>
  </si>
  <si>
    <r>
      <rPr>
        <sz val="10"/>
        <rFont val="Arial Narrow"/>
        <family val="2"/>
      </rPr>
      <t>Tampo de balcão em granito preto, e=2cm</t>
    </r>
  </si>
  <si>
    <r>
      <rPr>
        <sz val="10"/>
        <rFont val="Arial Narrow"/>
        <family val="2"/>
      </rPr>
      <t>14.2</t>
    </r>
  </si>
  <si>
    <r>
      <rPr>
        <sz val="10"/>
        <rFont val="Arial Narrow"/>
        <family val="2"/>
      </rPr>
      <t>ABERTURA PARA ENCAIXE DE CUBA OU LAVATORIO EM BANCADA DE MARMORE/ GRANITO OU OUTRO TIPO DE PEDRA NATURAL</t>
    </r>
  </si>
  <si>
    <r>
      <rPr>
        <sz val="10"/>
        <rFont val="Arial Narrow"/>
        <family val="2"/>
      </rPr>
      <t>14.3</t>
    </r>
  </si>
  <si>
    <r>
      <rPr>
        <sz val="10"/>
        <rFont val="Arial Narrow"/>
        <family val="2"/>
      </rPr>
      <t>CUBA DE EMBUTIR DE AÇO INOXIDÁVEL MÉDIA, INCLUSO VÁLVULA TIPO AMERICANA E SIFÃO TIPO GARRAFA EM METAL CROMADO - FORNECIMENTO E INSTALAÇÃO. AF_01/2020</t>
    </r>
  </si>
  <si>
    <r>
      <rPr>
        <sz val="10"/>
        <rFont val="Arial Narrow"/>
        <family val="2"/>
      </rPr>
      <t>14.4</t>
    </r>
  </si>
  <si>
    <r>
      <rPr>
        <sz val="10"/>
        <rFont val="Arial Narrow"/>
        <family val="2"/>
      </rPr>
      <t>Cuba de sobrepor (deca linha carrara ref l34), com sifão cromado (deca ref c1680), engate cromado (deca), torneira de metal (deca ref1190) , válvula cromada (deca ref1600) ou similares</t>
    </r>
  </si>
  <si>
    <r>
      <rPr>
        <sz val="10"/>
        <rFont val="Arial Narrow"/>
        <family val="2"/>
      </rPr>
      <t>14.5</t>
    </r>
  </si>
  <si>
    <r>
      <rPr>
        <sz val="10"/>
        <rFont val="Arial Narrow"/>
        <family val="2"/>
      </rPr>
      <t>TORNEIRA CROMADA TUBO MÓVEL, DE MESA, 1/2? OU 3/4?, PARA PIA DE COZINHA, PADRÃO ALTO - FORNECIMENTO E INSTALAÇÃO. AF_01/2020</t>
    </r>
  </si>
  <si>
    <r>
      <rPr>
        <sz val="10"/>
        <rFont val="Arial Narrow"/>
        <family val="2"/>
      </rPr>
      <t>14.6</t>
    </r>
  </si>
  <si>
    <r>
      <rPr>
        <sz val="10"/>
        <rFont val="Arial Narrow"/>
        <family val="2"/>
      </rPr>
      <t>ENGATE FLEXÍVEL EM INOX, 1/2 X 30CM - FORNECIMENTO E INSTALAÇÃO. AF_01/2020</t>
    </r>
  </si>
  <si>
    <r>
      <rPr>
        <sz val="10"/>
        <rFont val="Arial Narrow"/>
        <family val="2"/>
      </rPr>
      <t>14.7</t>
    </r>
  </si>
  <si>
    <r>
      <rPr>
        <sz val="10"/>
        <rFont val="Arial Narrow"/>
        <family val="2"/>
      </rPr>
      <t>TORNEIRA PLÁSTICA 3/4? PARA TANQUE - FORNECIMENTO E INSTALAÇÃO. AF_01/2020</t>
    </r>
  </si>
  <si>
    <r>
      <rPr>
        <sz val="10"/>
        <rFont val="Arial Narrow"/>
        <family val="2"/>
      </rPr>
      <t>14.8</t>
    </r>
  </si>
  <si>
    <r>
      <rPr>
        <sz val="10"/>
        <rFont val="Arial Narrow"/>
        <family val="2"/>
      </rPr>
      <t>VASO SANITÁRIO SIFONADO COM CAIXA ACOPLADA LOUÇA BRANCA, INCLUSO ENGATE FLEXÍVEL EM PLÁSTICO BRANCO, 1/2 X 40CM - FORNECIMENTO E INSTALAÇÃO. AF_01/2020</t>
    </r>
  </si>
  <si>
    <r>
      <rPr>
        <sz val="10"/>
        <rFont val="Arial Narrow"/>
        <family val="2"/>
      </rPr>
      <t>14.9</t>
    </r>
  </si>
  <si>
    <r>
      <rPr>
        <sz val="10"/>
        <rFont val="Arial Narrow"/>
        <family val="2"/>
      </rPr>
      <t>Assento Sanitário Elevado com Tampa 7,5 Cm, indicado para Pós-cirúrgicos, Deficientes físicos e Idosos, da Mebuki ou similar</t>
    </r>
  </si>
  <si>
    <r>
      <rPr>
        <sz val="10"/>
        <rFont val="Arial Narrow"/>
        <family val="2"/>
      </rPr>
      <t>14.10</t>
    </r>
  </si>
  <si>
    <r>
      <rPr>
        <sz val="10"/>
        <rFont val="Arial Narrow"/>
        <family val="2"/>
      </rPr>
      <t>BARRA DE APOIO RETA, EM ACO INOX POLIDO, COMPRIMENTO 80 CM, FIXADA NA PAREDE - FORNECIMENTO E INSTALAÇÃO. AF_01/2020</t>
    </r>
  </si>
  <si>
    <r>
      <rPr>
        <sz val="10"/>
        <rFont val="Arial Narrow"/>
        <family val="2"/>
      </rPr>
      <t>14.11</t>
    </r>
  </si>
  <si>
    <r>
      <rPr>
        <sz val="10"/>
        <rFont val="Arial Narrow"/>
        <family val="2"/>
      </rPr>
      <t>PUXADOR PARA PCD, FIXADO NA PORTA - FORNECIMENTO E INSTALAÇÃO. AF_01/2020</t>
    </r>
  </si>
  <si>
    <r>
      <rPr>
        <sz val="10"/>
        <rFont val="Arial Narrow"/>
        <family val="2"/>
      </rPr>
      <t>14.12</t>
    </r>
  </si>
  <si>
    <r>
      <rPr>
        <sz val="10"/>
        <rFont val="Arial Narrow"/>
        <family val="2"/>
      </rPr>
      <t>TOALHEIRO PLASTICO TIPO DISPENSER PARA PAPEL TOALHA INTERFOLHADO</t>
    </r>
  </si>
  <si>
    <r>
      <rPr>
        <sz val="10"/>
        <rFont val="Arial Narrow"/>
        <family val="2"/>
      </rPr>
      <t>14.13</t>
    </r>
  </si>
  <si>
    <r>
      <rPr>
        <sz val="10"/>
        <rFont val="Arial Narrow"/>
        <family val="2"/>
      </rPr>
      <t>SABONETEIRA PLASTICA TIPO DISPENSER PARA SABONETE LIQUIDO COM RESERVATORIO 800 A 1500 ML, INCLUSO FIXAÇÃO. AF_01/2020</t>
    </r>
  </si>
  <si>
    <r>
      <rPr>
        <sz val="10"/>
        <rFont val="Arial Narrow"/>
        <family val="2"/>
      </rPr>
      <t>14.14</t>
    </r>
  </si>
  <si>
    <r>
      <rPr>
        <sz val="10"/>
        <rFont val="Arial Narrow"/>
        <family val="2"/>
      </rPr>
      <t>PAPELEIRA DE PAREDE EM METAL CROMADO SEM TAMPA, INCLUSO FIXAÇÃO. AF_01/2020</t>
    </r>
  </si>
  <si>
    <r>
      <rPr>
        <sz val="10"/>
        <rFont val="Arial Narrow"/>
        <family val="2"/>
      </rPr>
      <t>14.15</t>
    </r>
  </si>
  <si>
    <r>
      <rPr>
        <sz val="10"/>
        <rFont val="Arial Narrow"/>
        <family val="2"/>
      </rPr>
      <t>BARRA ANTIPANICO DUPLA, CEGA EM LADO OPOSTO, COR CINZA</t>
    </r>
  </si>
  <si>
    <r>
      <rPr>
        <sz val="10"/>
        <rFont val="Arial Narrow"/>
        <family val="2"/>
      </rPr>
      <t>PAR</t>
    </r>
  </si>
  <si>
    <r>
      <rPr>
        <sz val="10"/>
        <rFont val="Arial Narrow"/>
        <family val="2"/>
      </rPr>
      <t>15.1</t>
    </r>
  </si>
  <si>
    <r>
      <rPr>
        <sz val="10"/>
        <rFont val="Arial Narrow"/>
        <family val="2"/>
      </rPr>
      <t>Fornecimento e plantio de palmeira mini imperial, média</t>
    </r>
  </si>
  <si>
    <r>
      <rPr>
        <sz val="10"/>
        <rFont val="Arial Narrow"/>
        <family val="2"/>
      </rPr>
      <t>15.2</t>
    </r>
  </si>
  <si>
    <r>
      <rPr>
        <sz val="10"/>
        <rFont val="Arial Narrow"/>
        <family val="2"/>
      </rPr>
      <t>Planta - Moreia (Dietes bicolor), fornecimento e plantio</t>
    </r>
  </si>
  <si>
    <r>
      <rPr>
        <sz val="10"/>
        <rFont val="Arial Narrow"/>
        <family val="2"/>
      </rPr>
      <t>15.3</t>
    </r>
  </si>
  <si>
    <r>
      <rPr>
        <sz val="10"/>
        <rFont val="Arial Narrow"/>
        <family val="2"/>
      </rPr>
      <t>CERCA EM MADEIRA MACIÇA DE LEI, ALTURA LIVRE DE 2M, CRAVADOS MIN 0,50m</t>
    </r>
  </si>
  <si>
    <r>
      <rPr>
        <sz val="10"/>
        <rFont val="Arial Narrow"/>
        <family val="2"/>
      </rPr>
      <t>15.4</t>
    </r>
  </si>
  <si>
    <r>
      <rPr>
        <sz val="10"/>
        <rFont val="Arial Narrow"/>
        <family val="2"/>
      </rPr>
      <t>Fornecimento e instalação de brise metálico de alumínio, ref. B57, branco nieve 7000, da Hunter Douglas ou similar</t>
    </r>
  </si>
  <si>
    <r>
      <rPr>
        <sz val="10"/>
        <rFont val="Arial Narrow"/>
        <family val="2"/>
      </rPr>
      <t>15.5</t>
    </r>
  </si>
  <si>
    <r>
      <rPr>
        <sz val="10"/>
        <rFont val="Arial Narrow"/>
        <family val="2"/>
      </rPr>
      <t>PLACA EM ACM</t>
    </r>
  </si>
  <si>
    <r>
      <rPr>
        <sz val="10"/>
        <rFont val="Arial Narrow"/>
        <family val="2"/>
      </rPr>
      <t>15.6</t>
    </r>
  </si>
  <si>
    <r>
      <rPr>
        <sz val="10"/>
        <rFont val="Arial Narrow"/>
        <family val="2"/>
      </rPr>
      <t>Mangueira 2F LED BR 13MM 127V G-Light ou similar</t>
    </r>
  </si>
  <si>
    <r>
      <rPr>
        <sz val="10"/>
        <rFont val="Arial Narrow"/>
        <family val="2"/>
      </rPr>
      <t>15.7</t>
    </r>
  </si>
  <si>
    <r>
      <rPr>
        <sz val="10"/>
        <rFont val="Arial Narrow"/>
        <family val="2"/>
      </rPr>
      <t>Fornecimento e instalação de fonte de alimentação 12V / 10A (ou similar)</t>
    </r>
  </si>
  <si>
    <r>
      <rPr>
        <sz val="10"/>
        <rFont val="Arial Narrow"/>
        <family val="2"/>
      </rPr>
      <t>15.8</t>
    </r>
  </si>
  <si>
    <r>
      <rPr>
        <sz val="10"/>
        <rFont val="Arial Narrow"/>
        <family val="2"/>
      </rPr>
      <t>Limpeza geral</t>
    </r>
  </si>
  <si>
    <t>ESCAVAÇÕES PARA SAPATAS</t>
  </si>
  <si>
    <t>ALVENARIA DE EMBASAMENTO</t>
  </si>
  <si>
    <t>CONCRETAGEM DE SAPATAS</t>
  </si>
  <si>
    <t>LASTRO DE CONCRETO</t>
  </si>
  <si>
    <t>IMPERMEABILIZAÇÃO DE  ESTRUTURAS ENTERRADAS</t>
  </si>
  <si>
    <t>CONCRETAGEM DE TOCOS DE PILARES</t>
  </si>
  <si>
    <t>CONCRETAGEM DE VIGA BALDRAME</t>
  </si>
  <si>
    <t>CONCRETAGEM DE PILARES</t>
  </si>
  <si>
    <t>COMP</t>
  </si>
  <si>
    <t>LARG</t>
  </si>
  <si>
    <t>COMP med</t>
  </si>
  <si>
    <t>PROF med</t>
  </si>
  <si>
    <t>ALT</t>
  </si>
  <si>
    <t>ALT+LARG+ALT</t>
  </si>
  <si>
    <t>ALT med</t>
  </si>
  <si>
    <t>S1</t>
  </si>
  <si>
    <t>P1</t>
  </si>
  <si>
    <t>S2</t>
  </si>
  <si>
    <t>P2</t>
  </si>
  <si>
    <t>S3</t>
  </si>
  <si>
    <t>P3</t>
  </si>
  <si>
    <t>S4</t>
  </si>
  <si>
    <t>P4</t>
  </si>
  <si>
    <t>S5</t>
  </si>
  <si>
    <t>P5</t>
  </si>
  <si>
    <t>S6</t>
  </si>
  <si>
    <t>P6</t>
  </si>
  <si>
    <t>S7</t>
  </si>
  <si>
    <t>P7</t>
  </si>
  <si>
    <t>S8</t>
  </si>
  <si>
    <t>P8</t>
  </si>
  <si>
    <t>S9</t>
  </si>
  <si>
    <t>P9</t>
  </si>
  <si>
    <t>S10</t>
  </si>
  <si>
    <t>P10</t>
  </si>
  <si>
    <t>S11</t>
  </si>
  <si>
    <t>P11</t>
  </si>
  <si>
    <t>S12</t>
  </si>
  <si>
    <t>P12</t>
  </si>
  <si>
    <t>S13</t>
  </si>
  <si>
    <t>P13</t>
  </si>
  <si>
    <t>S14</t>
  </si>
  <si>
    <t>P14</t>
  </si>
  <si>
    <t>S15</t>
  </si>
  <si>
    <t>P15</t>
  </si>
  <si>
    <t>S16</t>
  </si>
  <si>
    <t>P16</t>
  </si>
  <si>
    <t>S17</t>
  </si>
  <si>
    <t>P17</t>
  </si>
  <si>
    <t>S18</t>
  </si>
  <si>
    <t>P18</t>
  </si>
  <si>
    <t>S19</t>
  </si>
  <si>
    <t>P19</t>
  </si>
  <si>
    <t>S20</t>
  </si>
  <si>
    <t>P20</t>
  </si>
  <si>
    <t>S21</t>
  </si>
  <si>
    <t>P21</t>
  </si>
  <si>
    <t>S22</t>
  </si>
  <si>
    <t>P22</t>
  </si>
  <si>
    <t>TOTAL ATÉ O MOMENTO</t>
  </si>
  <si>
    <t>S23</t>
  </si>
  <si>
    <t>P23</t>
  </si>
  <si>
    <t>S24</t>
  </si>
  <si>
    <t>P24</t>
  </si>
  <si>
    <t>TOTAL (UNID)</t>
  </si>
  <si>
    <t>S25</t>
  </si>
  <si>
    <t>P25</t>
  </si>
  <si>
    <t>S26</t>
  </si>
  <si>
    <t>P26</t>
  </si>
  <si>
    <t>S27</t>
  </si>
  <si>
    <t>P27</t>
  </si>
  <si>
    <t>S28</t>
  </si>
  <si>
    <t>P28</t>
  </si>
  <si>
    <t>S29</t>
  </si>
  <si>
    <t>P29</t>
  </si>
  <si>
    <t>S30</t>
  </si>
  <si>
    <t>P30</t>
  </si>
  <si>
    <t>S31</t>
  </si>
  <si>
    <t>P31</t>
  </si>
  <si>
    <t>S32</t>
  </si>
  <si>
    <t>P32</t>
  </si>
  <si>
    <t>S33</t>
  </si>
  <si>
    <t>P33</t>
  </si>
  <si>
    <t>S34</t>
  </si>
  <si>
    <t>P34</t>
  </si>
  <si>
    <t>S35</t>
  </si>
  <si>
    <t>P35</t>
  </si>
  <si>
    <t>S36</t>
  </si>
  <si>
    <t>P36</t>
  </si>
  <si>
    <t>S37</t>
  </si>
  <si>
    <t>P37</t>
  </si>
  <si>
    <t>S38</t>
  </si>
  <si>
    <t>P38</t>
  </si>
  <si>
    <t>S39</t>
  </si>
  <si>
    <t>P39</t>
  </si>
  <si>
    <t>S40</t>
  </si>
  <si>
    <t>P40</t>
  </si>
  <si>
    <t>S41</t>
  </si>
  <si>
    <t>P41</t>
  </si>
  <si>
    <t>S42</t>
  </si>
  <si>
    <t>P42</t>
  </si>
  <si>
    <t>S43</t>
  </si>
  <si>
    <t>P43</t>
  </si>
  <si>
    <t>S44</t>
  </si>
  <si>
    <t>P44</t>
  </si>
  <si>
    <t>S45</t>
  </si>
  <si>
    <t>P45</t>
  </si>
  <si>
    <t>S46</t>
  </si>
  <si>
    <t>P46</t>
  </si>
  <si>
    <t>S47</t>
  </si>
  <si>
    <t>P47</t>
  </si>
  <si>
    <t>S48</t>
  </si>
  <si>
    <t>P48</t>
  </si>
  <si>
    <t>S49</t>
  </si>
  <si>
    <t>P49</t>
  </si>
  <si>
    <t>S50</t>
  </si>
  <si>
    <t>P50</t>
  </si>
  <si>
    <t>S51</t>
  </si>
  <si>
    <t>P51</t>
  </si>
  <si>
    <t>S52</t>
  </si>
  <si>
    <t>P52</t>
  </si>
  <si>
    <t>S53</t>
  </si>
  <si>
    <t>P53</t>
  </si>
  <si>
    <t>S54</t>
  </si>
  <si>
    <t>P54</t>
  </si>
  <si>
    <t>S55</t>
  </si>
  <si>
    <t>P55</t>
  </si>
  <si>
    <t>S56</t>
  </si>
  <si>
    <t>P56</t>
  </si>
  <si>
    <t>S57</t>
  </si>
  <si>
    <t>P57</t>
  </si>
  <si>
    <t>TOTAL CONCRETO TOCO PILARES</t>
  </si>
  <si>
    <t>TOTAL PILARES ATÉ O MOMENTO</t>
  </si>
  <si>
    <t>GARAGEM</t>
  </si>
  <si>
    <t>AUDITORIO/FACHADA</t>
  </si>
  <si>
    <t>AÇO SAPATAS</t>
  </si>
  <si>
    <t>COMP 10.0MM</t>
  </si>
  <si>
    <t>PESO 10.0MM</t>
  </si>
  <si>
    <t>0,617 KG/M</t>
  </si>
  <si>
    <t>AÇO TOCO DE PILARES</t>
  </si>
  <si>
    <t>COMP 5.0MM</t>
  </si>
  <si>
    <t>PESO 5.0MM</t>
  </si>
  <si>
    <t>0,154 KG/M</t>
  </si>
  <si>
    <t>AÇO PILARES</t>
  </si>
  <si>
    <t>AÇO VIGA BALDRAME</t>
  </si>
  <si>
    <t>V1</t>
  </si>
  <si>
    <t>V2</t>
  </si>
  <si>
    <t>V3</t>
  </si>
  <si>
    <t>V4</t>
  </si>
  <si>
    <t>V5</t>
  </si>
  <si>
    <t>V6</t>
  </si>
  <si>
    <t>V7</t>
  </si>
  <si>
    <t>V8</t>
  </si>
  <si>
    <t>V9</t>
  </si>
  <si>
    <t>CONCRETO VIGA BALDRAME</t>
  </si>
  <si>
    <t>CONCRETO TOCO DE PILARES</t>
  </si>
  <si>
    <t>CONCRETO DE PILARES</t>
  </si>
  <si>
    <t>DEMOLIÇÕES / RETIRADAS / SERVIÇOS PRELIMINARES</t>
  </si>
  <si>
    <t>INFRAESTRUTURA</t>
  </si>
  <si>
    <t>SUPERESTRUTURA</t>
  </si>
  <si>
    <t>CONCRETO ARMADO (PILARES / VIGAS)</t>
  </si>
  <si>
    <t>LAJE</t>
  </si>
  <si>
    <t>VERGAS E CONTRA VERGAS</t>
  </si>
  <si>
    <t>PAREDES E FECHAMENTOS</t>
  </si>
  <si>
    <t>COBERTURA</t>
  </si>
  <si>
    <t>PAVIMENTAÇÃO</t>
  </si>
  <si>
    <t>ÁREA EXTERNA</t>
  </si>
  <si>
    <t>ÁREA INTERNA</t>
  </si>
  <si>
    <t>REVESTIMENTOS</t>
  </si>
  <si>
    <t>PINTURA</t>
  </si>
  <si>
    <t>INSTALAÇÕES HIDROSSANITÁRIAS</t>
  </si>
  <si>
    <t>INSTALAÇÕES HIDRÁULICAS</t>
  </si>
  <si>
    <t>INSTALAÇÕES SANITÁRIAS</t>
  </si>
  <si>
    <t xml:space="preserve">INSTALAÇÕES ÁGUAS PLUVIAL </t>
  </si>
  <si>
    <t>INSTALAÇÕES ELÉTRICAS</t>
  </si>
  <si>
    <t>COMBATE A INCÊNDIO</t>
  </si>
  <si>
    <t>ESQUADRIAS / VIDROS</t>
  </si>
  <si>
    <t>FACHADA</t>
  </si>
  <si>
    <t>LOUÇAS E METAIS</t>
  </si>
  <si>
    <t>SERVIÇOS FINAIS</t>
  </si>
  <si>
    <t>REMOÇÃO DE ARVÓRE</t>
  </si>
  <si>
    <t>UNID</t>
  </si>
  <si>
    <t>REMOÇÃO DE TELHAS</t>
  </si>
  <si>
    <t>REMOÇÃO DE TRAMA DE MADEIRA</t>
  </si>
  <si>
    <t>DEMOLIÇÃO DE ALVENARIA</t>
  </si>
  <si>
    <t>DEMOLIÇÃO DE PILARES E VIGAS</t>
  </si>
  <si>
    <t>DEMOLIÇÃO DE LAJES</t>
  </si>
  <si>
    <t>DEMOLIÇÃO DE PAVIMENTAÇÃO</t>
  </si>
  <si>
    <t>DEMOLIÇÃO DE CONCRETO SIMPLES</t>
  </si>
  <si>
    <t>LOCAÇÃO DE OBRA</t>
  </si>
  <si>
    <t>PLACA DE OBRA</t>
  </si>
  <si>
    <t>ATERRO MANUAL</t>
  </si>
  <si>
    <t>REATERRO MANUAL</t>
  </si>
  <si>
    <t>LASTRO DE CONCRETO MAGRO</t>
  </si>
  <si>
    <t>FORMA PARA FUNDAÇÕES</t>
  </si>
  <si>
    <t xml:space="preserve">TOTAL ESCAVAÇÕES PARA SAPATAS = </t>
  </si>
  <si>
    <t>ESCAVAÇÃO VIGA BALDRAME</t>
  </si>
  <si>
    <t xml:space="preserve">TOTAL DE ESCAVAÇÕES ATÉ O MOMENTO (M3) =  </t>
  </si>
  <si>
    <t xml:space="preserve">TOTAL ESCAVAÇÕES PARA VIGA BALDRAME = </t>
  </si>
  <si>
    <t xml:space="preserve">LASTRO DE CONCRETO MAGRO ATÉ O MOMENTO = </t>
  </si>
  <si>
    <t xml:space="preserve">TOTAL EM PLANLHA (M3) =  </t>
  </si>
  <si>
    <t xml:space="preserve">IMPERMEABILIZAÇÃO </t>
  </si>
  <si>
    <t xml:space="preserve">TOTAL AÇO DAS SAPATAS ATÉ O MOMENTO (KG) = </t>
  </si>
  <si>
    <t xml:space="preserve">TOTAL AÇO TOCO DE PILARES 10.0MM (KG) = </t>
  </si>
  <si>
    <t xml:space="preserve">TOTAL AÇO TOCO DE PILARES 5.0MM (KG) = </t>
  </si>
  <si>
    <t xml:space="preserve">TOTAL AÇO DE PILARES 5.0MM (KG) = </t>
  </si>
  <si>
    <t xml:space="preserve">TOTAL AÇO DE PILARES 10.0MM (KG) = </t>
  </si>
  <si>
    <t>TOTAIS ATÉ O MOMENTO</t>
  </si>
  <si>
    <t xml:space="preserve">TOTAL AÇO DE VIGA BALDRAME 5.0MM (KG) = </t>
  </si>
  <si>
    <t xml:space="preserve">TOTAL AÇO DE VIGA BALDRAME 10.0MM (KG) = </t>
  </si>
  <si>
    <t xml:space="preserve">TOTAL AÇO DAS SAPATAS 10.0MM (KG) = </t>
  </si>
  <si>
    <t>ARMAÇÃO DE BLOCO, VIGA BALDRAME OU SAPATA UTILIZANDO AÇO CA-50 DE 10 MM - MONTAGEM. AF_06/2017</t>
  </si>
  <si>
    <t>ARMAÇÃO DE BLOCO, VIGA BALDRAME OU SAPATA UTILIZANDO AÇO CA-50 DE 10 MM (KG)    =</t>
  </si>
  <si>
    <t xml:space="preserve">TOTAL CONCRETO SAPATAS(M3) = </t>
  </si>
  <si>
    <t xml:space="preserve">TOTAL CONCRETO VIGA BALDRAME(M3) = </t>
  </si>
  <si>
    <t>REFORMA E AMPLIAÇÃO DA SECRETARIA DE EDUCAÇÃO, NO MUNICÍPIO DE SOUSA/PB.</t>
  </si>
  <si>
    <t>COMPACTO CONSTRUÇÕES EIRELI - EPP</t>
  </si>
  <si>
    <t>RUA DEP. JOSÉ DE PAIVA GADELHA. - BAIRRO GATO PRETO - SOUSA/PB</t>
  </si>
  <si>
    <t>TOMADA DE PREÇOS 06/2022</t>
  </si>
  <si>
    <t>Nº 0483/2022  - 06/07/2022</t>
  </si>
  <si>
    <t xml:space="preserve">TOTAL CONCRETO INFRA ESTRUTURA(M3) = </t>
  </si>
  <si>
    <t xml:space="preserve">TOTAL CONCRETO PILARES(M3) = </t>
  </si>
  <si>
    <t xml:space="preserve">TOTAL CONCRETO TOCO DE PILARES(M3) = </t>
  </si>
  <si>
    <t>TOTAL DESTA MEDIÇÃO - BM 01</t>
  </si>
  <si>
    <t>REMOÇÃO DE TESOURAS DE MADEIRA</t>
  </si>
  <si>
    <t>TOTAL (M3)</t>
  </si>
  <si>
    <t>TOTAL (M2)</t>
  </si>
  <si>
    <t>M2</t>
  </si>
  <si>
    <t>FORMA PARA PILARES</t>
  </si>
  <si>
    <t>06/07/2022 a 15/08/2022</t>
  </si>
  <si>
    <t>MEMÓRIA DE CÁLCULO - QUANTIDADES</t>
  </si>
  <si>
    <t>Obra:</t>
  </si>
  <si>
    <t>Proprietário:</t>
  </si>
  <si>
    <t>Reforma e ampliação secretaria de educação</t>
  </si>
  <si>
    <t>Prefeitura Municipal de Sousa</t>
  </si>
  <si>
    <t>Local:</t>
  </si>
  <si>
    <t>Responsável Técnico:</t>
  </si>
  <si>
    <t>R. Dep. José de Paiva Gadelha, B. Gato Preto,  Sousa-PB</t>
  </si>
  <si>
    <t>Item</t>
  </si>
  <si>
    <t>Descrição</t>
  </si>
  <si>
    <t>Vez</t>
  </si>
  <si>
    <t>Dados</t>
  </si>
  <si>
    <t>Resultado</t>
  </si>
  <si>
    <t>Un.</t>
  </si>
  <si>
    <t>X1</t>
  </si>
  <si>
    <t>X2</t>
  </si>
  <si>
    <t>Y1</t>
  </si>
  <si>
    <t>Y2</t>
  </si>
  <si>
    <t>Z1</t>
  </si>
  <si>
    <t>Z2</t>
  </si>
  <si>
    <t>Parcial</t>
  </si>
  <si>
    <t>Total</t>
  </si>
  <si>
    <t>m³</t>
  </si>
  <si>
    <t>Kg</t>
  </si>
  <si>
    <t>Garagem</t>
  </si>
  <si>
    <t>muro de contorno</t>
  </si>
  <si>
    <t>empenas coberta</t>
  </si>
  <si>
    <t>pilares coberta</t>
  </si>
  <si>
    <t>pilares muro</t>
  </si>
  <si>
    <t>vigas coberta</t>
  </si>
  <si>
    <t>Área trapézio</t>
  </si>
  <si>
    <t>Demolição de calçada</t>
  </si>
  <si>
    <t>Área da garagem</t>
  </si>
  <si>
    <t>S7,S11=S12=S13=S14=S15=S16=S17=S18</t>
  </si>
  <si>
    <t>S9 = S10</t>
  </si>
  <si>
    <t>S19=S20=S21=S22=S23=S24</t>
  </si>
  <si>
    <t>Valas vigas baldrames</t>
  </si>
  <si>
    <t>M3</t>
  </si>
  <si>
    <t>Forma plana para fundações, em compensado resinado 12mm, 07 usos</t>
  </si>
  <si>
    <t>CONCRETO FCK = 25MPA, TRAÇO 1:2,3:2,7 (EM MASSA SECA DE CIMENTO/ AREIA MÉDIA/ BRITA 1) - PREPARO MECÂNICO COM BETONEIRA 400 L. AF_05/2021</t>
  </si>
  <si>
    <t>P7,P11=P12=P13=P14=P15=P16=P17=P18</t>
  </si>
  <si>
    <t>P19=P20=P21=P22=P23=P24</t>
  </si>
  <si>
    <t>Vigas baldrames</t>
  </si>
  <si>
    <t>AUDITÓRIO</t>
  </si>
  <si>
    <t>S9 A S27</t>
  </si>
  <si>
    <t>S37=S38=S39</t>
  </si>
  <si>
    <t>S47=S48=S49=S50=S52</t>
  </si>
  <si>
    <t>Vigas Baldrames</t>
  </si>
  <si>
    <t>Sapatas (de acordo projeto)</t>
  </si>
  <si>
    <t>Auditorio</t>
  </si>
  <si>
    <t>ARMAÇÃO DE PILAR OU VIGA DE UMA ESTRUTURA CONVENCIONAL DE CONCRETO ARMADO EM UMA EDIFICAÇÃO TÉRREA OU SOBRADO UTILIZANDO AÇO CA-50 DE 10,0 MM - MONTAGEM. AF_12/2015</t>
  </si>
  <si>
    <t>Impermeabilização de alicerce e viga baldrame com 2 demãos de tinta asfáltica tipo Neutrol da Vedacit ou similar, exceto argamassa impermeabilização</t>
  </si>
  <si>
    <t>Toco de pilares(conf. Projeto)</t>
  </si>
  <si>
    <t>Pilares (conf. Projeto)</t>
  </si>
  <si>
    <t>VALOR DESTA MEDIÇÃO POR EXTENSO: CINQUENTA E CINCO MIL, TREZENTOS E VINTE E DOIS REAIS E SESSENTA E SETE CENTAVOS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</si>
</sst>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&quot;R$&quot;#,##0.00"/>
    <numFmt numFmtId="165" formatCode="_(* #,##0.00_);_(* \(#,##0.00\);_(* &quot;-&quot;??_);_(@_)"/>
  </numFmts>
  <fonts count="34" x14ac:knownFonts="1">
    <font>
      <sz val="11"/>
      <name val="Arial"/>
      <family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 Narrow"/>
      <family val="2"/>
    </font>
    <font>
      <b/>
      <sz val="10"/>
      <color rgb="FF000000"/>
      <name val="Arial Narrow"/>
      <family val="2"/>
    </font>
    <font>
      <sz val="10"/>
      <name val="Arial Narrow"/>
      <family val="2"/>
    </font>
    <font>
      <sz val="10"/>
      <color rgb="FF000000"/>
      <name val="Arial Narrow"/>
      <family val="2"/>
    </font>
    <font>
      <sz val="10"/>
      <color theme="0"/>
      <name val="Arial Narrow"/>
      <family val="2"/>
    </font>
    <font>
      <b/>
      <sz val="14"/>
      <name val="Arial Narrow"/>
      <family val="2"/>
    </font>
    <font>
      <b/>
      <sz val="11"/>
      <color theme="1"/>
      <name val="Calibri"/>
      <family val="2"/>
      <scheme val="minor"/>
    </font>
    <font>
      <sz val="6"/>
      <color rgb="FF000000"/>
      <name val="Arial"/>
      <family val="2"/>
    </font>
    <font>
      <sz val="7"/>
      <name val="Arial"/>
    </font>
    <font>
      <b/>
      <sz val="6"/>
      <color rgb="FF000000"/>
      <name val="Arial"/>
      <family val="2"/>
    </font>
    <font>
      <b/>
      <sz val="7"/>
      <name val="Arial"/>
    </font>
    <font>
      <b/>
      <sz val="5"/>
      <color rgb="FF000000"/>
      <name val="Arial"/>
      <family val="2"/>
    </font>
    <font>
      <b/>
      <sz val="6"/>
      <name val="Arial"/>
    </font>
    <font>
      <sz val="9"/>
      <color theme="1"/>
      <name val="Calibri"/>
      <family val="2"/>
      <scheme val="minor"/>
    </font>
    <font>
      <b/>
      <sz val="6"/>
      <color theme="1"/>
      <name val="Calibri"/>
      <family val="2"/>
      <scheme val="minor"/>
    </font>
    <font>
      <sz val="8"/>
      <name val="Arial"/>
      <family val="1"/>
    </font>
    <font>
      <b/>
      <sz val="11"/>
      <color rgb="FFFF0000"/>
      <name val="Calibri"/>
      <family val="2"/>
      <scheme val="minor"/>
    </font>
    <font>
      <b/>
      <sz val="12"/>
      <name val="Arial Narrow"/>
      <family val="2"/>
    </font>
    <font>
      <b/>
      <sz val="11"/>
      <name val="Arial Narrow"/>
      <family val="2"/>
    </font>
    <font>
      <b/>
      <sz val="11"/>
      <name val="Calibri"/>
      <family val="2"/>
      <scheme val="minor"/>
    </font>
    <font>
      <sz val="11"/>
      <name val="Arial"/>
      <family val="1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CCCCCC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</borders>
  <cellStyleXfs count="4">
    <xf numFmtId="0" fontId="0" fillId="0" borderId="0"/>
    <xf numFmtId="0" fontId="6" fillId="0" borderId="0"/>
    <xf numFmtId="0" fontId="5" fillId="0" borderId="0"/>
    <xf numFmtId="43" fontId="27" fillId="0" borderId="0" applyFont="0" applyFill="0" applyBorder="0" applyAlignment="0" applyProtection="0"/>
  </cellStyleXfs>
  <cellXfs count="302">
    <xf numFmtId="0" fontId="0" fillId="0" borderId="0" xfId="0"/>
    <xf numFmtId="0" fontId="9" fillId="2" borderId="0" xfId="0" applyFont="1" applyFill="1" applyAlignment="1">
      <alignment horizontal="center" vertical="center"/>
    </xf>
    <xf numFmtId="4" fontId="9" fillId="2" borderId="0" xfId="0" applyNumberFormat="1" applyFont="1" applyFill="1" applyAlignment="1">
      <alignment horizontal="right" vertical="center" indent="1"/>
    </xf>
    <xf numFmtId="0" fontId="9" fillId="2" borderId="0" xfId="0" applyFont="1" applyFill="1" applyAlignment="1">
      <alignment horizontal="justify" vertical="distributed"/>
    </xf>
    <xf numFmtId="0" fontId="9" fillId="2" borderId="0" xfId="0" applyFont="1" applyFill="1" applyAlignment="1">
      <alignment vertical="center"/>
    </xf>
    <xf numFmtId="0" fontId="11" fillId="0" borderId="0" xfId="0" applyFont="1" applyAlignment="1">
      <alignment horizontal="justify" vertical="distributed"/>
    </xf>
    <xf numFmtId="0" fontId="9" fillId="0" borderId="0" xfId="0" applyFont="1" applyAlignment="1">
      <alignment horizontal="justify" vertical="distributed"/>
    </xf>
    <xf numFmtId="10" fontId="9" fillId="3" borderId="5" xfId="0" applyNumberFormat="1" applyFont="1" applyFill="1" applyBorder="1" applyAlignment="1">
      <alignment horizontal="left" vertical="distributed"/>
    </xf>
    <xf numFmtId="4" fontId="9" fillId="3" borderId="1" xfId="0" applyNumberFormat="1" applyFont="1" applyFill="1" applyBorder="1" applyAlignment="1">
      <alignment horizontal="left" vertical="distributed"/>
    </xf>
    <xf numFmtId="10" fontId="9" fillId="3" borderId="1" xfId="0" applyNumberFormat="1" applyFont="1" applyFill="1" applyBorder="1" applyAlignment="1">
      <alignment horizontal="left" vertical="distributed"/>
    </xf>
    <xf numFmtId="0" fontId="11" fillId="0" borderId="0" xfId="0" applyFont="1"/>
    <xf numFmtId="0" fontId="9" fillId="0" borderId="0" xfId="0" applyFont="1"/>
    <xf numFmtId="0" fontId="7" fillId="3" borderId="1" xfId="0" applyFont="1" applyFill="1" applyBorder="1" applyAlignment="1">
      <alignment horizontal="center" vertical="center" wrapText="1"/>
    </xf>
    <xf numFmtId="4" fontId="7" fillId="3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4" fontId="10" fillId="2" borderId="1" xfId="0" applyNumberFormat="1" applyFont="1" applyFill="1" applyBorder="1" applyAlignment="1">
      <alignment horizontal="right" vertical="center" wrapText="1" indent="1"/>
    </xf>
    <xf numFmtId="0" fontId="8" fillId="2" borderId="1" xfId="0" applyFont="1" applyFill="1" applyBorder="1" applyAlignment="1">
      <alignment horizontal="right" vertical="center" wrapText="1" indent="1"/>
    </xf>
    <xf numFmtId="0" fontId="10" fillId="2" borderId="1" xfId="0" applyFont="1" applyFill="1" applyBorder="1" applyAlignment="1">
      <alignment horizontal="right" vertical="center" wrapText="1" indent="1"/>
    </xf>
    <xf numFmtId="4" fontId="9" fillId="2" borderId="1" xfId="0" applyNumberFormat="1" applyFont="1" applyFill="1" applyBorder="1" applyAlignment="1">
      <alignment horizontal="right" vertical="center" indent="1"/>
    </xf>
    <xf numFmtId="10" fontId="9" fillId="2" borderId="1" xfId="0" applyNumberFormat="1" applyFont="1" applyFill="1" applyBorder="1" applyAlignment="1">
      <alignment horizontal="right" vertical="center" indent="1"/>
    </xf>
    <xf numFmtId="0" fontId="9" fillId="0" borderId="0" xfId="0" applyFont="1" applyBorder="1" applyAlignment="1">
      <alignment horizontal="center" vertical="distributed"/>
    </xf>
    <xf numFmtId="0" fontId="9" fillId="0" borderId="11" xfId="0" applyFont="1" applyBorder="1" applyAlignment="1">
      <alignment vertical="distributed"/>
    </xf>
    <xf numFmtId="0" fontId="9" fillId="0" borderId="0" xfId="0" applyFont="1" applyBorder="1" applyAlignment="1">
      <alignment vertical="distributed"/>
    </xf>
    <xf numFmtId="0" fontId="9" fillId="0" borderId="6" xfId="0" applyFont="1" applyBorder="1" applyAlignment="1">
      <alignment vertical="distributed"/>
    </xf>
    <xf numFmtId="0" fontId="9" fillId="2" borderId="0" xfId="0" applyFont="1" applyFill="1" applyAlignment="1">
      <alignment vertical="center"/>
    </xf>
    <xf numFmtId="0" fontId="7" fillId="3" borderId="1" xfId="0" applyFont="1" applyFill="1" applyBorder="1" applyAlignment="1">
      <alignment horizontal="center" vertical="center" wrapText="1"/>
    </xf>
    <xf numFmtId="0" fontId="6" fillId="0" borderId="0" xfId="1"/>
    <xf numFmtId="0" fontId="6" fillId="0" borderId="16" xfId="1" applyBorder="1"/>
    <xf numFmtId="0" fontId="6" fillId="0" borderId="5" xfId="1" applyBorder="1"/>
    <xf numFmtId="0" fontId="6" fillId="0" borderId="0" xfId="1" applyAlignment="1" applyProtection="1">
      <alignment vertical="top" wrapText="1"/>
      <protection locked="0"/>
    </xf>
    <xf numFmtId="10" fontId="6" fillId="0" borderId="0" xfId="1" applyNumberFormat="1" applyAlignment="1" applyProtection="1">
      <alignment vertical="top" wrapText="1"/>
      <protection locked="0"/>
    </xf>
    <xf numFmtId="10" fontId="6" fillId="0" borderId="0" xfId="1" applyNumberFormat="1"/>
    <xf numFmtId="0" fontId="16" fillId="4" borderId="15" xfId="1" applyFont="1" applyFill="1" applyBorder="1" applyAlignment="1">
      <alignment horizontal="center" vertical="center" wrapText="1"/>
    </xf>
    <xf numFmtId="0" fontId="16" fillId="0" borderId="15" xfId="1" applyFont="1" applyBorder="1" applyAlignment="1">
      <alignment horizontal="left" vertical="center" wrapText="1"/>
    </xf>
    <xf numFmtId="0" fontId="16" fillId="0" borderId="15" xfId="1" applyFont="1" applyBorder="1" applyAlignment="1" applyProtection="1">
      <alignment vertical="center" wrapText="1"/>
      <protection locked="0"/>
    </xf>
    <xf numFmtId="4" fontId="16" fillId="0" borderId="15" xfId="1" applyNumberFormat="1" applyFont="1" applyBorder="1" applyAlignment="1">
      <alignment horizontal="right" vertical="center" wrapText="1"/>
    </xf>
    <xf numFmtId="0" fontId="14" fillId="0" borderId="15" xfId="1" applyFont="1" applyBorder="1" applyAlignment="1">
      <alignment horizontal="left" vertical="center" wrapText="1"/>
    </xf>
    <xf numFmtId="0" fontId="14" fillId="0" borderId="15" xfId="1" applyFont="1" applyBorder="1" applyAlignment="1">
      <alignment horizontal="center" vertical="center" wrapText="1"/>
    </xf>
    <xf numFmtId="4" fontId="14" fillId="0" borderId="15" xfId="1" applyNumberFormat="1" applyFont="1" applyBorder="1" applyAlignment="1">
      <alignment horizontal="right" vertical="center" wrapText="1"/>
    </xf>
    <xf numFmtId="0" fontId="14" fillId="0" borderId="15" xfId="1" applyFont="1" applyBorder="1" applyAlignment="1">
      <alignment horizontal="right" vertical="center" wrapText="1"/>
    </xf>
    <xf numFmtId="4" fontId="14" fillId="0" borderId="19" xfId="1" applyNumberFormat="1" applyFont="1" applyBorder="1" applyAlignment="1">
      <alignment horizontal="right" vertical="center" wrapText="1"/>
    </xf>
    <xf numFmtId="4" fontId="14" fillId="0" borderId="0" xfId="1" applyNumberFormat="1" applyFont="1" applyAlignment="1">
      <alignment horizontal="right" vertical="center" wrapText="1"/>
    </xf>
    <xf numFmtId="4" fontId="6" fillId="0" borderId="0" xfId="1" applyNumberFormat="1"/>
    <xf numFmtId="0" fontId="16" fillId="0" borderId="22" xfId="1" applyFont="1" applyBorder="1" applyAlignment="1">
      <alignment horizontal="left" vertical="center" wrapText="1"/>
    </xf>
    <xf numFmtId="4" fontId="16" fillId="0" borderId="18" xfId="1" applyNumberFormat="1" applyFont="1" applyBorder="1" applyAlignment="1">
      <alignment horizontal="right" vertical="center" wrapText="1"/>
    </xf>
    <xf numFmtId="0" fontId="14" fillId="0" borderId="23" xfId="1" applyFont="1" applyBorder="1" applyAlignment="1">
      <alignment horizontal="left" vertical="center" wrapText="1"/>
    </xf>
    <xf numFmtId="0" fontId="14" fillId="0" borderId="23" xfId="1" applyFont="1" applyBorder="1" applyAlignment="1">
      <alignment horizontal="center" vertical="center" wrapText="1"/>
    </xf>
    <xf numFmtId="4" fontId="14" fillId="0" borderId="23" xfId="1" applyNumberFormat="1" applyFont="1" applyBorder="1" applyAlignment="1">
      <alignment horizontal="right" vertical="center" wrapText="1"/>
    </xf>
    <xf numFmtId="0" fontId="14" fillId="0" borderId="23" xfId="1" applyFont="1" applyBorder="1" applyAlignment="1">
      <alignment horizontal="right" vertical="center" wrapText="1"/>
    </xf>
    <xf numFmtId="0" fontId="14" fillId="0" borderId="24" xfId="1" applyFont="1" applyBorder="1" applyAlignment="1">
      <alignment horizontal="left" vertical="center" wrapText="1"/>
    </xf>
    <xf numFmtId="0" fontId="14" fillId="0" borderId="24" xfId="1" applyFont="1" applyBorder="1" applyAlignment="1">
      <alignment horizontal="center" vertical="center" wrapText="1"/>
    </xf>
    <xf numFmtId="4" fontId="14" fillId="0" borderId="24" xfId="1" applyNumberFormat="1" applyFont="1" applyBorder="1" applyAlignment="1">
      <alignment horizontal="right" vertical="center" wrapText="1"/>
    </xf>
    <xf numFmtId="0" fontId="14" fillId="0" borderId="24" xfId="1" applyFont="1" applyBorder="1" applyAlignment="1">
      <alignment horizontal="right" vertical="center" wrapText="1"/>
    </xf>
    <xf numFmtId="0" fontId="16" fillId="0" borderId="15" xfId="1" applyFont="1" applyBorder="1" applyAlignment="1" applyProtection="1">
      <alignment horizontal="left" vertical="center" wrapText="1"/>
      <protection locked="0"/>
    </xf>
    <xf numFmtId="0" fontId="6" fillId="0" borderId="9" xfId="1" applyBorder="1" applyAlignment="1" applyProtection="1">
      <alignment wrapText="1"/>
      <protection locked="0"/>
    </xf>
    <xf numFmtId="0" fontId="6" fillId="0" borderId="10" xfId="1" applyBorder="1" applyAlignment="1" applyProtection="1">
      <alignment wrapText="1"/>
      <protection locked="0"/>
    </xf>
    <xf numFmtId="0" fontId="6" fillId="0" borderId="12" xfId="1" applyBorder="1" applyAlignment="1" applyProtection="1">
      <alignment wrapText="1"/>
      <protection locked="0"/>
    </xf>
    <xf numFmtId="0" fontId="6" fillId="0" borderId="0" xfId="1" applyAlignment="1" applyProtection="1">
      <alignment wrapText="1"/>
      <protection locked="0"/>
    </xf>
    <xf numFmtId="0" fontId="6" fillId="0" borderId="11" xfId="1" applyBorder="1" applyAlignment="1" applyProtection="1">
      <alignment wrapText="1"/>
      <protection locked="0"/>
    </xf>
    <xf numFmtId="4" fontId="16" fillId="0" borderId="0" xfId="1" applyNumberFormat="1" applyFont="1" applyAlignment="1">
      <alignment horizontal="right" vertical="center" wrapText="1"/>
    </xf>
    <xf numFmtId="0" fontId="6" fillId="0" borderId="14" xfId="1" applyBorder="1" applyAlignment="1" applyProtection="1">
      <alignment wrapText="1"/>
      <protection locked="0"/>
    </xf>
    <xf numFmtId="0" fontId="6" fillId="0" borderId="6" xfId="1" applyBorder="1" applyAlignment="1" applyProtection="1">
      <alignment wrapText="1"/>
      <protection locked="0"/>
    </xf>
    <xf numFmtId="0" fontId="6" fillId="0" borderId="8" xfId="1" applyBorder="1" applyAlignment="1" applyProtection="1">
      <alignment wrapText="1"/>
      <protection locked="0"/>
    </xf>
    <xf numFmtId="0" fontId="6" fillId="0" borderId="13" xfId="1" applyBorder="1" applyAlignment="1" applyProtection="1">
      <alignment wrapText="1"/>
      <protection locked="0"/>
    </xf>
    <xf numFmtId="4" fontId="16" fillId="0" borderId="21" xfId="1" applyNumberFormat="1" applyFont="1" applyBorder="1" applyAlignment="1">
      <alignment horizontal="right" vertical="center" wrapText="1"/>
    </xf>
    <xf numFmtId="4" fontId="21" fillId="0" borderId="0" xfId="1" applyNumberFormat="1" applyFont="1"/>
    <xf numFmtId="0" fontId="10" fillId="2" borderId="1" xfId="0" applyFont="1" applyFill="1" applyBorder="1" applyAlignment="1">
      <alignment horizontal="left" vertical="distributed" wrapText="1"/>
    </xf>
    <xf numFmtId="0" fontId="10" fillId="2" borderId="1" xfId="0" applyFont="1" applyFill="1" applyBorder="1" applyAlignment="1">
      <alignment horizontal="left" vertical="center" wrapText="1"/>
    </xf>
    <xf numFmtId="0" fontId="10" fillId="0" borderId="15" xfId="0" applyFont="1" applyBorder="1" applyAlignment="1">
      <alignment horizontal="left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left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left" vertical="center" wrapText="1"/>
    </xf>
    <xf numFmtId="0" fontId="10" fillId="0" borderId="24" xfId="0" applyFont="1" applyBorder="1" applyAlignment="1">
      <alignment horizontal="center" vertical="center" wrapText="1"/>
    </xf>
    <xf numFmtId="0" fontId="10" fillId="0" borderId="15" xfId="1" applyFont="1" applyBorder="1" applyAlignment="1">
      <alignment horizontal="left" vertical="center" wrapText="1"/>
    </xf>
    <xf numFmtId="0" fontId="10" fillId="0" borderId="23" xfId="1" applyFont="1" applyBorder="1" applyAlignment="1">
      <alignment horizontal="left" vertical="center" wrapText="1"/>
    </xf>
    <xf numFmtId="4" fontId="10" fillId="0" borderId="23" xfId="1" applyNumberFormat="1" applyFont="1" applyBorder="1" applyAlignment="1">
      <alignment horizontal="center" vertical="center" wrapText="1"/>
    </xf>
    <xf numFmtId="4" fontId="10" fillId="0" borderId="25" xfId="1" applyNumberFormat="1" applyFont="1" applyBorder="1" applyAlignment="1">
      <alignment horizontal="center" vertical="center" wrapText="1"/>
    </xf>
    <xf numFmtId="4" fontId="10" fillId="0" borderId="1" xfId="1" applyNumberFormat="1" applyFont="1" applyBorder="1" applyAlignment="1">
      <alignment horizontal="center" vertical="center" wrapText="1"/>
    </xf>
    <xf numFmtId="0" fontId="10" fillId="0" borderId="15" xfId="1" applyFont="1" applyBorder="1" applyAlignment="1">
      <alignment horizontal="center" vertical="center" wrapText="1"/>
    </xf>
    <xf numFmtId="0" fontId="10" fillId="0" borderId="24" xfId="1" applyFont="1" applyBorder="1" applyAlignment="1">
      <alignment horizontal="left" vertical="center" wrapText="1"/>
    </xf>
    <xf numFmtId="0" fontId="10" fillId="0" borderId="24" xfId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left" vertical="center" wrapText="1"/>
    </xf>
    <xf numFmtId="0" fontId="10" fillId="0" borderId="1" xfId="1" applyFont="1" applyBorder="1" applyAlignment="1">
      <alignment horizontal="center" vertical="center" wrapText="1"/>
    </xf>
    <xf numFmtId="4" fontId="10" fillId="2" borderId="1" xfId="0" applyNumberFormat="1" applyFont="1" applyFill="1" applyBorder="1" applyAlignment="1">
      <alignment horizontal="center" vertical="center" wrapText="1"/>
    </xf>
    <xf numFmtId="4" fontId="9" fillId="2" borderId="0" xfId="0" applyNumberFormat="1" applyFont="1" applyFill="1" applyAlignment="1">
      <alignment horizontal="center" vertical="center"/>
    </xf>
    <xf numFmtId="4" fontId="10" fillId="0" borderId="15" xfId="1" applyNumberFormat="1" applyFont="1" applyBorder="1" applyAlignment="1">
      <alignment horizontal="center" vertical="center" wrapText="1"/>
    </xf>
    <xf numFmtId="4" fontId="10" fillId="0" borderId="24" xfId="1" applyNumberFormat="1" applyFont="1" applyBorder="1" applyAlignment="1">
      <alignment horizontal="center" vertical="center" wrapText="1"/>
    </xf>
    <xf numFmtId="0" fontId="8" fillId="2" borderId="2" xfId="0" applyFont="1" applyFill="1" applyBorder="1" applyAlignment="1">
      <alignment vertical="distributed" wrapText="1"/>
    </xf>
    <xf numFmtId="0" fontId="8" fillId="2" borderId="3" xfId="0" applyFont="1" applyFill="1" applyBorder="1" applyAlignment="1">
      <alignment vertical="distributed" wrapText="1"/>
    </xf>
    <xf numFmtId="0" fontId="8" fillId="2" borderId="4" xfId="0" applyFont="1" applyFill="1" applyBorder="1" applyAlignment="1">
      <alignment vertical="distributed" wrapText="1"/>
    </xf>
    <xf numFmtId="4" fontId="8" fillId="2" borderId="3" xfId="0" applyNumberFormat="1" applyFont="1" applyFill="1" applyBorder="1" applyAlignment="1">
      <alignment vertical="distributed" wrapText="1"/>
    </xf>
    <xf numFmtId="0" fontId="8" fillId="2" borderId="1" xfId="0" applyFont="1" applyFill="1" applyBorder="1" applyAlignment="1">
      <alignment vertical="distributed" wrapText="1"/>
    </xf>
    <xf numFmtId="4" fontId="8" fillId="2" borderId="1" xfId="0" applyNumberFormat="1" applyFont="1" applyFill="1" applyBorder="1" applyAlignment="1">
      <alignment vertical="distributed" wrapText="1"/>
    </xf>
    <xf numFmtId="0" fontId="5" fillId="0" borderId="0" xfId="2"/>
    <xf numFmtId="0" fontId="5" fillId="0" borderId="0" xfId="2" applyAlignment="1">
      <alignment horizontal="right"/>
    </xf>
    <xf numFmtId="0" fontId="13" fillId="5" borderId="0" xfId="2" applyFont="1" applyFill="1"/>
    <xf numFmtId="0" fontId="13" fillId="0" borderId="0" xfId="2" applyFont="1"/>
    <xf numFmtId="0" fontId="13" fillId="0" borderId="0" xfId="2" applyFont="1" applyAlignment="1">
      <alignment horizontal="right"/>
    </xf>
    <xf numFmtId="0" fontId="5" fillId="5" borderId="0" xfId="2" applyFill="1"/>
    <xf numFmtId="2" fontId="5" fillId="0" borderId="0" xfId="2" applyNumberFormat="1"/>
    <xf numFmtId="0" fontId="13" fillId="0" borderId="0" xfId="2" applyFont="1" applyAlignment="1">
      <alignment horizontal="center"/>
    </xf>
    <xf numFmtId="0" fontId="13" fillId="0" borderId="0" xfId="2" applyFont="1" applyAlignment="1">
      <alignment horizontal="center"/>
    </xf>
    <xf numFmtId="0" fontId="5" fillId="0" borderId="0" xfId="2" applyAlignment="1">
      <alignment horizontal="right"/>
    </xf>
    <xf numFmtId="0" fontId="8" fillId="2" borderId="1" xfId="0" applyFont="1" applyFill="1" applyBorder="1" applyAlignment="1">
      <alignment horizontal="justify" vertical="distributed" wrapText="1"/>
    </xf>
    <xf numFmtId="0" fontId="3" fillId="0" borderId="0" xfId="2" applyFont="1" applyAlignment="1">
      <alignment horizontal="right"/>
    </xf>
    <xf numFmtId="0" fontId="5" fillId="2" borderId="0" xfId="2" applyFill="1" applyAlignment="1">
      <alignment horizontal="right"/>
    </xf>
    <xf numFmtId="0" fontId="5" fillId="2" borderId="0" xfId="2" applyFill="1"/>
    <xf numFmtId="0" fontId="13" fillId="2" borderId="0" xfId="2" applyFont="1" applyFill="1" applyAlignment="1">
      <alignment horizontal="right"/>
    </xf>
    <xf numFmtId="0" fontId="13" fillId="2" borderId="0" xfId="2" applyFont="1" applyFill="1" applyAlignment="1"/>
    <xf numFmtId="0" fontId="13" fillId="2" borderId="0" xfId="2" applyFont="1" applyFill="1"/>
    <xf numFmtId="2" fontId="13" fillId="2" borderId="0" xfId="2" applyNumberFormat="1" applyFont="1" applyFill="1"/>
    <xf numFmtId="2" fontId="5" fillId="2" borderId="0" xfId="2" applyNumberFormat="1" applyFill="1"/>
    <xf numFmtId="0" fontId="5" fillId="2" borderId="0" xfId="2" applyFill="1" applyAlignment="1">
      <alignment horizontal="right"/>
    </xf>
    <xf numFmtId="0" fontId="4" fillId="2" borderId="0" xfId="2" applyFont="1" applyFill="1" applyAlignment="1">
      <alignment horizontal="right"/>
    </xf>
    <xf numFmtId="0" fontId="9" fillId="0" borderId="15" xfId="0" applyFont="1" applyBorder="1" applyAlignment="1">
      <alignment horizontal="left" vertical="center" wrapText="1"/>
    </xf>
    <xf numFmtId="2" fontId="23" fillId="2" borderId="0" xfId="2" applyNumberFormat="1" applyFont="1" applyFill="1"/>
    <xf numFmtId="10" fontId="7" fillId="2" borderId="1" xfId="0" applyNumberFormat="1" applyFont="1" applyFill="1" applyBorder="1" applyAlignment="1">
      <alignment horizontal="right" indent="1"/>
    </xf>
    <xf numFmtId="4" fontId="25" fillId="6" borderId="1" xfId="0" applyNumberFormat="1" applyFont="1" applyFill="1" applyBorder="1" applyAlignment="1">
      <alignment vertical="center" wrapText="1"/>
    </xf>
    <xf numFmtId="0" fontId="13" fillId="0" borderId="0" xfId="2" applyFont="1" applyAlignment="1">
      <alignment horizontal="center"/>
    </xf>
    <xf numFmtId="0" fontId="13" fillId="2" borderId="0" xfId="2" applyFont="1" applyFill="1" applyAlignment="1">
      <alignment horizontal="center"/>
    </xf>
    <xf numFmtId="0" fontId="13" fillId="2" borderId="0" xfId="2" applyFont="1" applyFill="1" applyAlignment="1">
      <alignment horizontal="right"/>
    </xf>
    <xf numFmtId="0" fontId="5" fillId="2" borderId="0" xfId="2" applyFill="1" applyAlignment="1">
      <alignment horizontal="right"/>
    </xf>
    <xf numFmtId="0" fontId="7" fillId="3" borderId="1" xfId="0" applyFont="1" applyFill="1" applyBorder="1" applyAlignment="1">
      <alignment horizontal="center" vertical="center" wrapText="1"/>
    </xf>
    <xf numFmtId="43" fontId="28" fillId="0" borderId="0" xfId="3" applyFont="1" applyAlignment="1">
      <alignment horizontal="left"/>
    </xf>
    <xf numFmtId="43" fontId="30" fillId="0" borderId="26" xfId="3" applyFont="1" applyBorder="1" applyAlignment="1">
      <alignment vertical="center"/>
    </xf>
    <xf numFmtId="43" fontId="30" fillId="0" borderId="27" xfId="3" applyFont="1" applyBorder="1" applyAlignment="1">
      <alignment vertical="center"/>
    </xf>
    <xf numFmtId="43" fontId="30" fillId="7" borderId="34" xfId="3" applyFont="1" applyFill="1" applyBorder="1" applyAlignment="1">
      <alignment vertical="center"/>
    </xf>
    <xf numFmtId="43" fontId="30" fillId="7" borderId="36" xfId="3" applyFont="1" applyFill="1" applyBorder="1" applyAlignment="1">
      <alignment vertical="center"/>
    </xf>
    <xf numFmtId="43" fontId="28" fillId="0" borderId="31" xfId="3" applyFont="1" applyBorder="1" applyAlignment="1">
      <alignment horizontal="left"/>
    </xf>
    <xf numFmtId="43" fontId="28" fillId="0" borderId="0" xfId="3" applyFont="1" applyBorder="1" applyAlignment="1">
      <alignment horizontal="left"/>
    </xf>
    <xf numFmtId="43" fontId="28" fillId="0" borderId="32" xfId="3" applyFont="1" applyBorder="1" applyAlignment="1">
      <alignment horizontal="left"/>
    </xf>
    <xf numFmtId="43" fontId="31" fillId="0" borderId="0" xfId="3" applyFont="1" applyBorder="1" applyAlignment="1" applyProtection="1">
      <alignment horizontal="left" vertical="center" wrapText="1"/>
    </xf>
    <xf numFmtId="43" fontId="31" fillId="0" borderId="48" xfId="3" applyFont="1" applyFill="1" applyBorder="1" applyAlignment="1">
      <alignment horizontal="center" vertical="center"/>
    </xf>
    <xf numFmtId="43" fontId="31" fillId="0" borderId="31" xfId="3" applyFont="1" applyFill="1" applyBorder="1" applyAlignment="1">
      <alignment vertical="center"/>
    </xf>
    <xf numFmtId="43" fontId="31" fillId="0" borderId="0" xfId="3" applyFont="1" applyFill="1" applyBorder="1" applyAlignment="1">
      <alignment vertical="center"/>
    </xf>
    <xf numFmtId="43" fontId="31" fillId="0" borderId="32" xfId="3" applyFont="1" applyFill="1" applyBorder="1" applyAlignment="1">
      <alignment vertical="center"/>
    </xf>
    <xf numFmtId="43" fontId="31" fillId="6" borderId="50" xfId="3" applyFont="1" applyFill="1" applyBorder="1" applyAlignment="1">
      <alignment horizontal="center" vertical="center"/>
    </xf>
    <xf numFmtId="43" fontId="31" fillId="6" borderId="29" xfId="3" applyFont="1" applyFill="1" applyBorder="1" applyAlignment="1">
      <alignment vertical="center"/>
    </xf>
    <xf numFmtId="43" fontId="31" fillId="6" borderId="30" xfId="3" applyFont="1" applyFill="1" applyBorder="1" applyAlignment="1">
      <alignment vertical="center"/>
    </xf>
    <xf numFmtId="43" fontId="32" fillId="0" borderId="31" xfId="3" applyFont="1" applyFill="1" applyBorder="1" applyAlignment="1">
      <alignment vertical="center"/>
    </xf>
    <xf numFmtId="43" fontId="32" fillId="0" borderId="0" xfId="3" applyFont="1" applyFill="1" applyBorder="1" applyAlignment="1">
      <alignment vertical="center"/>
    </xf>
    <xf numFmtId="43" fontId="32" fillId="0" borderId="32" xfId="3" applyFont="1" applyFill="1" applyBorder="1" applyAlignment="1">
      <alignment vertical="center"/>
    </xf>
    <xf numFmtId="43" fontId="32" fillId="8" borderId="51" xfId="3" applyFont="1" applyFill="1" applyBorder="1" applyAlignment="1">
      <alignment horizontal="center" vertical="center"/>
    </xf>
    <xf numFmtId="43" fontId="32" fillId="8" borderId="52" xfId="3" applyFont="1" applyFill="1" applyBorder="1" applyAlignment="1">
      <alignment vertical="center"/>
    </xf>
    <xf numFmtId="43" fontId="32" fillId="8" borderId="53" xfId="3" applyFont="1" applyFill="1" applyBorder="1" applyAlignment="1">
      <alignment vertical="center"/>
    </xf>
    <xf numFmtId="43" fontId="31" fillId="8" borderId="52" xfId="3" applyFont="1" applyFill="1" applyBorder="1" applyAlignment="1">
      <alignment horizontal="center" vertical="center"/>
    </xf>
    <xf numFmtId="43" fontId="31" fillId="8" borderId="54" xfId="3" applyFont="1" applyFill="1" applyBorder="1" applyAlignment="1">
      <alignment horizontal="center" vertical="center"/>
    </xf>
    <xf numFmtId="43" fontId="32" fillId="0" borderId="0" xfId="3" applyFont="1" applyFill="1" applyAlignment="1">
      <alignment horizontal="left"/>
    </xf>
    <xf numFmtId="43" fontId="32" fillId="0" borderId="51" xfId="3" applyFont="1" applyFill="1" applyBorder="1" applyAlignment="1">
      <alignment horizontal="center" vertical="center"/>
    </xf>
    <xf numFmtId="0" fontId="32" fillId="0" borderId="52" xfId="3" applyNumberFormat="1" applyFont="1" applyFill="1" applyBorder="1" applyAlignment="1">
      <alignment horizontal="left" vertical="center" wrapText="1"/>
    </xf>
    <xf numFmtId="0" fontId="32" fillId="0" borderId="55" xfId="3" applyNumberFormat="1" applyFont="1" applyFill="1" applyBorder="1" applyAlignment="1">
      <alignment horizontal="left" vertical="center" wrapText="1"/>
    </xf>
    <xf numFmtId="43" fontId="32" fillId="0" borderId="52" xfId="3" applyFont="1" applyFill="1" applyBorder="1" applyAlignment="1">
      <alignment horizontal="center" vertical="center"/>
    </xf>
    <xf numFmtId="165" fontId="32" fillId="0" borderId="52" xfId="3" applyNumberFormat="1" applyFont="1" applyFill="1" applyBorder="1" applyAlignment="1">
      <alignment horizontal="center" vertical="center"/>
    </xf>
    <xf numFmtId="43" fontId="32" fillId="0" borderId="54" xfId="3" applyFont="1" applyFill="1" applyBorder="1" applyAlignment="1">
      <alignment horizontal="center" vertical="center"/>
    </xf>
    <xf numFmtId="0" fontId="32" fillId="0" borderId="31" xfId="3" applyNumberFormat="1" applyFont="1" applyFill="1" applyBorder="1" applyAlignment="1">
      <alignment horizontal="center" vertical="center"/>
    </xf>
    <xf numFmtId="49" fontId="32" fillId="0" borderId="0" xfId="3" applyNumberFormat="1" applyFont="1" applyFill="1" applyBorder="1" applyAlignment="1">
      <alignment horizontal="left" vertical="center" indent="1"/>
    </xf>
    <xf numFmtId="49" fontId="32" fillId="0" borderId="0" xfId="3" applyNumberFormat="1" applyFont="1" applyFill="1" applyBorder="1" applyAlignment="1">
      <alignment horizontal="center" vertical="center"/>
    </xf>
    <xf numFmtId="43" fontId="32" fillId="0" borderId="0" xfId="3" applyNumberFormat="1" applyFont="1" applyFill="1" applyBorder="1" applyAlignment="1">
      <alignment horizontal="center" vertical="center"/>
    </xf>
    <xf numFmtId="0" fontId="32" fillId="0" borderId="0" xfId="3" applyNumberFormat="1" applyFont="1" applyFill="1" applyBorder="1" applyAlignment="1">
      <alignment horizontal="center" vertical="center"/>
    </xf>
    <xf numFmtId="165" fontId="32" fillId="0" borderId="0" xfId="3" applyNumberFormat="1" applyFont="1" applyFill="1" applyBorder="1" applyAlignment="1">
      <alignment horizontal="center" vertical="center"/>
    </xf>
    <xf numFmtId="43" fontId="32" fillId="0" borderId="0" xfId="3" applyFont="1" applyFill="1" applyBorder="1" applyAlignment="1">
      <alignment horizontal="center" vertical="center"/>
    </xf>
    <xf numFmtId="43" fontId="32" fillId="0" borderId="32" xfId="3" applyFont="1" applyFill="1" applyBorder="1" applyAlignment="1">
      <alignment horizontal="center" vertical="center"/>
    </xf>
    <xf numFmtId="43" fontId="31" fillId="0" borderId="0" xfId="3" applyFont="1" applyFill="1" applyBorder="1" applyAlignment="1">
      <alignment horizontal="center" vertical="center"/>
    </xf>
    <xf numFmtId="43" fontId="32" fillId="8" borderId="55" xfId="3" applyFont="1" applyFill="1" applyBorder="1" applyAlignment="1">
      <alignment vertical="center"/>
    </xf>
    <xf numFmtId="43" fontId="32" fillId="0" borderId="31" xfId="3" applyFont="1" applyFill="1" applyBorder="1" applyAlignment="1">
      <alignment horizontal="center" vertical="center"/>
    </xf>
    <xf numFmtId="43" fontId="32" fillId="3" borderId="51" xfId="3" applyFont="1" applyFill="1" applyBorder="1" applyAlignment="1">
      <alignment horizontal="center" vertical="center"/>
    </xf>
    <xf numFmtId="43" fontId="31" fillId="3" borderId="52" xfId="3" applyFont="1" applyFill="1" applyBorder="1" applyAlignment="1">
      <alignment horizontal="center" vertical="center"/>
    </xf>
    <xf numFmtId="43" fontId="31" fillId="3" borderId="54" xfId="3" applyFont="1" applyFill="1" applyBorder="1" applyAlignment="1">
      <alignment horizontal="center" vertical="center"/>
    </xf>
    <xf numFmtId="0" fontId="32" fillId="0" borderId="0" xfId="3" applyNumberFormat="1" applyFont="1" applyFill="1" applyBorder="1" applyAlignment="1">
      <alignment horizontal="left" vertical="center" wrapText="1"/>
    </xf>
    <xf numFmtId="4" fontId="10" fillId="0" borderId="56" xfId="1" applyNumberFormat="1" applyFont="1" applyBorder="1" applyAlignment="1">
      <alignment horizontal="center" vertical="center" wrapText="1"/>
    </xf>
    <xf numFmtId="0" fontId="32" fillId="0" borderId="52" xfId="3" applyNumberFormat="1" applyFont="1" applyFill="1" applyBorder="1" applyAlignment="1">
      <alignment horizontal="center" vertical="center" wrapText="1"/>
    </xf>
    <xf numFmtId="0" fontId="32" fillId="0" borderId="55" xfId="3" applyNumberFormat="1" applyFont="1" applyFill="1" applyBorder="1" applyAlignment="1">
      <alignment horizontal="center" vertical="center" wrapText="1"/>
    </xf>
    <xf numFmtId="0" fontId="33" fillId="0" borderId="52" xfId="3" applyNumberFormat="1" applyFont="1" applyFill="1" applyBorder="1" applyAlignment="1">
      <alignment horizontal="center" vertical="center" wrapText="1"/>
    </xf>
    <xf numFmtId="0" fontId="33" fillId="0" borderId="55" xfId="3" applyNumberFormat="1" applyFont="1" applyFill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43" fontId="32" fillId="0" borderId="57" xfId="3" applyFont="1" applyFill="1" applyBorder="1" applyAlignment="1">
      <alignment horizontal="center" vertical="center"/>
    </xf>
    <xf numFmtId="0" fontId="32" fillId="0" borderId="58" xfId="3" applyNumberFormat="1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distributed"/>
    </xf>
    <xf numFmtId="0" fontId="12" fillId="0" borderId="14" xfId="0" applyFont="1" applyBorder="1" applyAlignment="1">
      <alignment horizontal="center" vertical="distributed"/>
    </xf>
    <xf numFmtId="0" fontId="12" fillId="0" borderId="8" xfId="0" applyFont="1" applyBorder="1" applyAlignment="1">
      <alignment horizontal="center" vertical="distributed"/>
    </xf>
    <xf numFmtId="0" fontId="12" fillId="0" borderId="13" xfId="0" applyFont="1" applyBorder="1" applyAlignment="1">
      <alignment horizontal="center" vertical="distributed"/>
    </xf>
    <xf numFmtId="0" fontId="9" fillId="3" borderId="2" xfId="0" applyFont="1" applyFill="1" applyBorder="1" applyAlignment="1">
      <alignment horizontal="left" vertical="distributed"/>
    </xf>
    <xf numFmtId="0" fontId="9" fillId="3" borderId="3" xfId="0" applyFont="1" applyFill="1" applyBorder="1" applyAlignment="1">
      <alignment horizontal="left" vertical="distributed"/>
    </xf>
    <xf numFmtId="0" fontId="9" fillId="3" borderId="4" xfId="0" applyFont="1" applyFill="1" applyBorder="1" applyAlignment="1">
      <alignment horizontal="left" vertical="distributed"/>
    </xf>
    <xf numFmtId="4" fontId="9" fillId="3" borderId="2" xfId="0" applyNumberFormat="1" applyFont="1" applyFill="1" applyBorder="1" applyAlignment="1">
      <alignment horizontal="left" vertical="distributed"/>
    </xf>
    <xf numFmtId="4" fontId="9" fillId="3" borderId="3" xfId="0" applyNumberFormat="1" applyFont="1" applyFill="1" applyBorder="1" applyAlignment="1">
      <alignment horizontal="left" vertical="distributed"/>
    </xf>
    <xf numFmtId="4" fontId="9" fillId="3" borderId="4" xfId="0" applyNumberFormat="1" applyFont="1" applyFill="1" applyBorder="1" applyAlignment="1">
      <alignment horizontal="left" vertical="distributed"/>
    </xf>
    <xf numFmtId="0" fontId="9" fillId="0" borderId="9" xfId="0" applyFont="1" applyBorder="1" applyAlignment="1">
      <alignment horizontal="left" vertical="distributed"/>
    </xf>
    <xf numFmtId="0" fontId="9" fillId="0" borderId="10" xfId="0" applyFont="1" applyBorder="1" applyAlignment="1">
      <alignment horizontal="left" vertical="distributed"/>
    </xf>
    <xf numFmtId="0" fontId="9" fillId="0" borderId="12" xfId="0" applyFont="1" applyBorder="1" applyAlignment="1">
      <alignment horizontal="left" vertical="distributed"/>
    </xf>
    <xf numFmtId="0" fontId="9" fillId="0" borderId="6" xfId="0" applyFont="1" applyBorder="1" applyAlignment="1">
      <alignment horizontal="left" vertical="distributed"/>
    </xf>
    <xf numFmtId="0" fontId="9" fillId="0" borderId="8" xfId="0" applyFont="1" applyBorder="1" applyAlignment="1">
      <alignment horizontal="left" vertical="distributed"/>
    </xf>
    <xf numFmtId="0" fontId="9" fillId="0" borderId="13" xfId="0" applyFont="1" applyBorder="1" applyAlignment="1">
      <alignment horizontal="left" vertical="distributed"/>
    </xf>
    <xf numFmtId="0" fontId="9" fillId="2" borderId="0" xfId="0" applyFont="1" applyFill="1" applyAlignment="1">
      <alignment horizontal="left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left" vertical="distributed"/>
    </xf>
    <xf numFmtId="0" fontId="9" fillId="0" borderId="1" xfId="0" applyFont="1" applyBorder="1" applyAlignment="1">
      <alignment horizontal="left" vertical="distributed"/>
    </xf>
    <xf numFmtId="14" fontId="9" fillId="0" borderId="1" xfId="0" applyNumberFormat="1" applyFont="1" applyBorder="1" applyAlignment="1">
      <alignment horizontal="left" vertical="distributed"/>
    </xf>
    <xf numFmtId="164" fontId="9" fillId="0" borderId="9" xfId="0" applyNumberFormat="1" applyFont="1" applyBorder="1" applyAlignment="1">
      <alignment horizontal="left" vertical="distributed"/>
    </xf>
    <xf numFmtId="164" fontId="9" fillId="0" borderId="12" xfId="0" applyNumberFormat="1" applyFont="1" applyBorder="1" applyAlignment="1">
      <alignment horizontal="left" vertical="distributed"/>
    </xf>
    <xf numFmtId="164" fontId="9" fillId="0" borderId="6" xfId="0" applyNumberFormat="1" applyFont="1" applyBorder="1" applyAlignment="1">
      <alignment horizontal="left" vertical="distributed"/>
    </xf>
    <xf numFmtId="164" fontId="9" fillId="0" borderId="13" xfId="0" applyNumberFormat="1" applyFont="1" applyBorder="1" applyAlignment="1">
      <alignment horizontal="left" vertical="distributed"/>
    </xf>
    <xf numFmtId="164" fontId="24" fillId="0" borderId="1" xfId="0" applyNumberFormat="1" applyFont="1" applyBorder="1" applyAlignment="1">
      <alignment horizontal="left" vertical="distributed"/>
    </xf>
    <xf numFmtId="0" fontId="9" fillId="0" borderId="1" xfId="0" applyFont="1" applyBorder="1" applyAlignment="1">
      <alignment horizontal="center" vertical="distributed"/>
    </xf>
    <xf numFmtId="0" fontId="7" fillId="3" borderId="1" xfId="0" applyFont="1" applyFill="1" applyBorder="1" applyAlignment="1">
      <alignment horizontal="center" vertical="center"/>
    </xf>
    <xf numFmtId="10" fontId="7" fillId="3" borderId="1" xfId="0" applyNumberFormat="1" applyFont="1" applyFill="1" applyBorder="1" applyAlignment="1">
      <alignment horizontal="center" vertical="center"/>
    </xf>
    <xf numFmtId="49" fontId="9" fillId="0" borderId="7" xfId="0" applyNumberFormat="1" applyFont="1" applyBorder="1" applyAlignment="1">
      <alignment horizontal="center" vertical="distributed"/>
    </xf>
    <xf numFmtId="49" fontId="9" fillId="0" borderId="5" xfId="0" applyNumberFormat="1" applyFont="1" applyBorder="1" applyAlignment="1">
      <alignment horizontal="center" vertical="distributed"/>
    </xf>
    <xf numFmtId="4" fontId="7" fillId="3" borderId="1" xfId="0" applyNumberFormat="1" applyFont="1" applyFill="1" applyBorder="1" applyAlignment="1">
      <alignment horizontal="left" vertical="distributed"/>
    </xf>
    <xf numFmtId="0" fontId="7" fillId="6" borderId="2" xfId="0" applyFont="1" applyFill="1" applyBorder="1" applyAlignment="1">
      <alignment horizontal="center" vertical="center" wrapText="1"/>
    </xf>
    <xf numFmtId="0" fontId="7" fillId="6" borderId="3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4" fontId="7" fillId="3" borderId="1" xfId="0" applyNumberFormat="1" applyFont="1" applyFill="1" applyBorder="1" applyAlignment="1">
      <alignment horizontal="center" vertical="center"/>
    </xf>
    <xf numFmtId="4" fontId="9" fillId="3" borderId="1" xfId="0" applyNumberFormat="1" applyFont="1" applyFill="1" applyBorder="1" applyAlignment="1">
      <alignment horizontal="left" vertical="distributed"/>
    </xf>
    <xf numFmtId="0" fontId="13" fillId="2" borderId="0" xfId="2" applyFont="1" applyFill="1" applyAlignment="1">
      <alignment horizontal="left"/>
    </xf>
    <xf numFmtId="0" fontId="5" fillId="2" borderId="0" xfId="2" applyFill="1" applyAlignment="1">
      <alignment horizontal="center"/>
    </xf>
    <xf numFmtId="0" fontId="5" fillId="2" borderId="0" xfId="2" applyFill="1" applyAlignment="1">
      <alignment horizontal="right"/>
    </xf>
    <xf numFmtId="0" fontId="23" fillId="2" borderId="0" xfId="2" applyFont="1" applyFill="1" applyAlignment="1">
      <alignment horizontal="right"/>
    </xf>
    <xf numFmtId="0" fontId="13" fillId="2" borderId="0" xfId="2" applyFont="1" applyFill="1" applyAlignment="1">
      <alignment horizontal="right"/>
    </xf>
    <xf numFmtId="0" fontId="23" fillId="2" borderId="0" xfId="2" applyFont="1" applyFill="1" applyAlignment="1">
      <alignment horizontal="center"/>
    </xf>
    <xf numFmtId="0" fontId="5" fillId="0" borderId="0" xfId="2" applyAlignment="1">
      <alignment horizontal="right"/>
    </xf>
    <xf numFmtId="0" fontId="13" fillId="2" borderId="0" xfId="2" applyFont="1" applyFill="1" applyAlignment="1">
      <alignment horizontal="center" wrapText="1"/>
    </xf>
    <xf numFmtId="2" fontId="13" fillId="2" borderId="0" xfId="2" applyNumberFormat="1" applyFont="1" applyFill="1" applyAlignment="1">
      <alignment horizontal="center" vertical="center"/>
    </xf>
    <xf numFmtId="0" fontId="5" fillId="0" borderId="0" xfId="2" applyAlignment="1">
      <alignment horizontal="center"/>
    </xf>
    <xf numFmtId="0" fontId="2" fillId="0" borderId="0" xfId="2" applyFont="1" applyAlignment="1">
      <alignment horizontal="right"/>
    </xf>
    <xf numFmtId="0" fontId="26" fillId="0" borderId="0" xfId="2" applyFont="1" applyAlignment="1">
      <alignment horizontal="center"/>
    </xf>
    <xf numFmtId="0" fontId="13" fillId="0" borderId="0" xfId="2" applyFont="1" applyAlignment="1">
      <alignment horizontal="center"/>
    </xf>
    <xf numFmtId="0" fontId="13" fillId="2" borderId="0" xfId="2" applyFont="1" applyFill="1" applyAlignment="1">
      <alignment horizontal="center"/>
    </xf>
    <xf numFmtId="0" fontId="13" fillId="2" borderId="0" xfId="2" applyFont="1" applyFill="1" applyAlignment="1">
      <alignment horizontal="center" vertical="center" wrapText="1"/>
    </xf>
    <xf numFmtId="0" fontId="3" fillId="0" borderId="0" xfId="2" applyFont="1" applyAlignment="1">
      <alignment horizontal="right"/>
    </xf>
    <xf numFmtId="0" fontId="23" fillId="2" borderId="0" xfId="2" applyFont="1" applyFill="1" applyAlignment="1">
      <alignment horizontal="center" vertical="center" wrapText="1"/>
    </xf>
    <xf numFmtId="2" fontId="23" fillId="2" borderId="0" xfId="2" applyNumberFormat="1" applyFont="1" applyFill="1" applyAlignment="1">
      <alignment horizontal="center" vertical="center"/>
    </xf>
    <xf numFmtId="0" fontId="16" fillId="0" borderId="17" xfId="1" applyFont="1" applyBorder="1" applyAlignment="1">
      <alignment horizontal="left" vertical="center" wrapText="1"/>
    </xf>
    <xf numFmtId="0" fontId="16" fillId="0" borderId="18" xfId="1" applyFont="1" applyBorder="1" applyAlignment="1">
      <alignment horizontal="left" vertical="center" wrapText="1"/>
    </xf>
    <xf numFmtId="0" fontId="13" fillId="0" borderId="2" xfId="1" applyFont="1" applyBorder="1" applyAlignment="1">
      <alignment horizontal="center" vertical="center"/>
    </xf>
    <xf numFmtId="0" fontId="13" fillId="0" borderId="3" xfId="1" applyFont="1" applyBorder="1" applyAlignment="1">
      <alignment horizontal="center" vertical="center"/>
    </xf>
    <xf numFmtId="0" fontId="13" fillId="0" borderId="4" xfId="1" applyFont="1" applyBorder="1" applyAlignment="1">
      <alignment horizontal="center" vertical="center"/>
    </xf>
    <xf numFmtId="0" fontId="6" fillId="0" borderId="1" xfId="1" applyBorder="1" applyAlignment="1">
      <alignment horizontal="left"/>
    </xf>
    <xf numFmtId="0" fontId="1" fillId="0" borderId="1" xfId="1" applyFont="1" applyBorder="1" applyAlignment="1">
      <alignment horizontal="left"/>
    </xf>
    <xf numFmtId="0" fontId="16" fillId="4" borderId="15" xfId="1" applyFont="1" applyFill="1" applyBorder="1" applyAlignment="1">
      <alignment horizontal="center" vertical="center" wrapText="1"/>
    </xf>
    <xf numFmtId="0" fontId="16" fillId="4" borderId="15" xfId="1" applyFont="1" applyFill="1" applyBorder="1" applyAlignment="1" applyProtection="1">
      <alignment horizontal="center" vertical="center" wrapText="1"/>
      <protection locked="0"/>
    </xf>
    <xf numFmtId="0" fontId="16" fillId="0" borderId="20" xfId="1" applyFont="1" applyBorder="1" applyAlignment="1">
      <alignment horizontal="left" vertical="center" wrapText="1"/>
    </xf>
    <xf numFmtId="0" fontId="16" fillId="0" borderId="21" xfId="1" applyFont="1" applyBorder="1" applyAlignment="1">
      <alignment horizontal="left" vertical="center" wrapText="1"/>
    </xf>
    <xf numFmtId="0" fontId="16" fillId="0" borderId="1" xfId="1" applyFont="1" applyBorder="1" applyAlignment="1">
      <alignment horizontal="left" vertical="center" wrapText="1"/>
    </xf>
    <xf numFmtId="0" fontId="18" fillId="0" borderId="1" xfId="1" applyFont="1" applyBorder="1" applyAlignment="1">
      <alignment horizontal="left" vertical="center" wrapText="1"/>
    </xf>
    <xf numFmtId="0" fontId="18" fillId="0" borderId="7" xfId="1" applyFont="1" applyBorder="1" applyAlignment="1">
      <alignment horizontal="left" vertical="center" wrapText="1"/>
    </xf>
    <xf numFmtId="0" fontId="20" fillId="0" borderId="1" xfId="1" applyFont="1" applyBorder="1" applyAlignment="1">
      <alignment horizontal="left"/>
    </xf>
    <xf numFmtId="43" fontId="31" fillId="0" borderId="37" xfId="3" applyFont="1" applyFill="1" applyBorder="1" applyAlignment="1">
      <alignment horizontal="center" vertical="center"/>
    </xf>
    <xf numFmtId="43" fontId="31" fillId="0" borderId="45" xfId="3" applyFont="1" applyFill="1" applyBorder="1" applyAlignment="1">
      <alignment horizontal="center" vertical="center"/>
    </xf>
    <xf numFmtId="43" fontId="31" fillId="0" borderId="38" xfId="3" applyFont="1" applyFill="1" applyBorder="1" applyAlignment="1">
      <alignment horizontal="center" vertical="center"/>
    </xf>
    <xf numFmtId="43" fontId="31" fillId="0" borderId="39" xfId="3" applyFont="1" applyFill="1" applyBorder="1" applyAlignment="1">
      <alignment horizontal="center" vertical="center"/>
    </xf>
    <xf numFmtId="43" fontId="31" fillId="0" borderId="46" xfId="3" applyFont="1" applyFill="1" applyBorder="1" applyAlignment="1">
      <alignment horizontal="center" vertical="center"/>
    </xf>
    <xf numFmtId="43" fontId="31" fillId="0" borderId="47" xfId="3" applyFont="1" applyFill="1" applyBorder="1" applyAlignment="1">
      <alignment horizontal="center" vertical="center"/>
    </xf>
    <xf numFmtId="43" fontId="31" fillId="0" borderId="40" xfId="3" applyFont="1" applyFill="1" applyBorder="1" applyAlignment="1">
      <alignment horizontal="center" vertical="center"/>
    </xf>
    <xf numFmtId="43" fontId="31" fillId="0" borderId="48" xfId="3" applyFont="1" applyFill="1" applyBorder="1" applyAlignment="1">
      <alignment horizontal="center" vertical="center"/>
    </xf>
    <xf numFmtId="43" fontId="31" fillId="0" borderId="41" xfId="3" applyFont="1" applyFill="1" applyBorder="1" applyAlignment="1">
      <alignment horizontal="center" vertical="center"/>
    </xf>
    <xf numFmtId="43" fontId="31" fillId="0" borderId="42" xfId="3" applyFont="1" applyFill="1" applyBorder="1" applyAlignment="1">
      <alignment horizontal="center" vertical="center"/>
    </xf>
    <xf numFmtId="43" fontId="31" fillId="0" borderId="43" xfId="3" applyFont="1" applyFill="1" applyBorder="1" applyAlignment="1">
      <alignment horizontal="center" vertical="center"/>
    </xf>
    <xf numFmtId="43" fontId="31" fillId="0" borderId="44" xfId="3" applyFont="1" applyFill="1" applyBorder="1" applyAlignment="1">
      <alignment horizontal="center" vertical="center"/>
    </xf>
    <xf numFmtId="43" fontId="31" fillId="0" borderId="49" xfId="3" applyFont="1" applyFill="1" applyBorder="1" applyAlignment="1">
      <alignment horizontal="center" vertical="center"/>
    </xf>
    <xf numFmtId="43" fontId="28" fillId="0" borderId="26" xfId="3" applyFont="1" applyBorder="1" applyAlignment="1">
      <alignment horizontal="center"/>
    </xf>
    <xf numFmtId="43" fontId="28" fillId="0" borderId="27" xfId="3" applyFont="1" applyBorder="1" applyAlignment="1">
      <alignment horizontal="center"/>
    </xf>
    <xf numFmtId="43" fontId="28" fillId="0" borderId="31" xfId="3" applyFont="1" applyBorder="1" applyAlignment="1">
      <alignment horizontal="center"/>
    </xf>
    <xf numFmtId="43" fontId="28" fillId="0" borderId="32" xfId="3" applyFont="1" applyBorder="1" applyAlignment="1">
      <alignment horizontal="center"/>
    </xf>
    <xf numFmtId="43" fontId="28" fillId="0" borderId="34" xfId="3" applyFont="1" applyBorder="1" applyAlignment="1">
      <alignment horizontal="center"/>
    </xf>
    <xf numFmtId="43" fontId="28" fillId="0" borderId="36" xfId="3" applyFont="1" applyBorder="1" applyAlignment="1">
      <alignment horizontal="center"/>
    </xf>
    <xf numFmtId="43" fontId="29" fillId="0" borderId="28" xfId="3" applyFont="1" applyBorder="1" applyAlignment="1">
      <alignment horizontal="center" vertical="center" wrapText="1"/>
    </xf>
    <xf numFmtId="43" fontId="29" fillId="0" borderId="29" xfId="3" applyFont="1" applyBorder="1" applyAlignment="1">
      <alignment horizontal="center" vertical="center" wrapText="1"/>
    </xf>
    <xf numFmtId="43" fontId="29" fillId="0" borderId="30" xfId="3" applyFont="1" applyBorder="1" applyAlignment="1">
      <alignment horizontal="center" vertical="center" wrapText="1"/>
    </xf>
    <xf numFmtId="43" fontId="28" fillId="0" borderId="26" xfId="3" applyFont="1" applyBorder="1" applyAlignment="1">
      <alignment horizontal="left"/>
    </xf>
    <xf numFmtId="43" fontId="28" fillId="0" borderId="33" xfId="3" applyFont="1" applyBorder="1" applyAlignment="1">
      <alignment horizontal="left"/>
    </xf>
    <xf numFmtId="43" fontId="28" fillId="0" borderId="27" xfId="3" applyFont="1" applyBorder="1" applyAlignment="1">
      <alignment horizontal="left"/>
    </xf>
    <xf numFmtId="43" fontId="30" fillId="7" borderId="34" xfId="3" applyFont="1" applyFill="1" applyBorder="1" applyAlignment="1">
      <alignment horizontal="left" wrapText="1"/>
    </xf>
    <xf numFmtId="43" fontId="30" fillId="7" borderId="35" xfId="3" applyFont="1" applyFill="1" applyBorder="1" applyAlignment="1">
      <alignment horizontal="left"/>
    </xf>
    <xf numFmtId="43" fontId="30" fillId="7" borderId="36" xfId="3" applyFont="1" applyFill="1" applyBorder="1" applyAlignment="1">
      <alignment horizontal="left"/>
    </xf>
    <xf numFmtId="43" fontId="30" fillId="7" borderId="34" xfId="3" applyFont="1" applyFill="1" applyBorder="1" applyAlignment="1">
      <alignment horizontal="left"/>
    </xf>
    <xf numFmtId="43" fontId="28" fillId="0" borderId="26" xfId="3" applyFont="1" applyBorder="1" applyAlignment="1">
      <alignment horizontal="left" vertical="center"/>
    </xf>
    <xf numFmtId="43" fontId="28" fillId="0" borderId="33" xfId="3" applyFont="1" applyBorder="1" applyAlignment="1">
      <alignment horizontal="left" vertical="center"/>
    </xf>
    <xf numFmtId="43" fontId="28" fillId="0" borderId="27" xfId="3" applyFont="1" applyBorder="1" applyAlignment="1">
      <alignment horizontal="left" vertical="center"/>
    </xf>
    <xf numFmtId="43" fontId="30" fillId="7" borderId="34" xfId="3" applyFont="1" applyFill="1" applyBorder="1" applyAlignment="1">
      <alignment horizontal="left" vertical="top" wrapText="1"/>
    </xf>
    <xf numFmtId="43" fontId="30" fillId="7" borderId="35" xfId="3" applyFont="1" applyFill="1" applyBorder="1" applyAlignment="1">
      <alignment horizontal="left" vertical="top" wrapText="1"/>
    </xf>
    <xf numFmtId="43" fontId="30" fillId="7" borderId="36" xfId="3" applyFont="1" applyFill="1" applyBorder="1" applyAlignment="1">
      <alignment horizontal="left" vertical="top" wrapText="1"/>
    </xf>
    <xf numFmtId="43" fontId="30" fillId="7" borderId="34" xfId="3" applyFont="1" applyFill="1" applyBorder="1" applyAlignment="1">
      <alignment horizontal="left" vertical="center" wrapText="1"/>
    </xf>
    <xf numFmtId="43" fontId="30" fillId="7" borderId="35" xfId="3" applyFont="1" applyFill="1" applyBorder="1" applyAlignment="1">
      <alignment horizontal="left" vertical="center" wrapText="1"/>
    </xf>
    <xf numFmtId="43" fontId="30" fillId="7" borderId="36" xfId="3" applyFont="1" applyFill="1" applyBorder="1" applyAlignment="1">
      <alignment horizontal="left" vertical="center" wrapText="1"/>
    </xf>
    <xf numFmtId="0" fontId="32" fillId="0" borderId="52" xfId="3" applyNumberFormat="1" applyFont="1" applyFill="1" applyBorder="1" applyAlignment="1">
      <alignment horizontal="left" vertical="center" wrapText="1"/>
    </xf>
    <xf numFmtId="0" fontId="32" fillId="0" borderId="55" xfId="3" applyNumberFormat="1" applyFont="1" applyFill="1" applyBorder="1" applyAlignment="1">
      <alignment horizontal="left" vertical="center" wrapText="1"/>
    </xf>
    <xf numFmtId="43" fontId="32" fillId="8" borderId="52" xfId="3" applyFont="1" applyFill="1" applyBorder="1" applyAlignment="1">
      <alignment horizontal="left" vertical="center" wrapText="1"/>
    </xf>
    <xf numFmtId="43" fontId="32" fillId="8" borderId="53" xfId="3" applyFont="1" applyFill="1" applyBorder="1" applyAlignment="1">
      <alignment horizontal="left" vertical="center" wrapText="1"/>
    </xf>
    <xf numFmtId="43" fontId="32" fillId="8" borderId="55" xfId="3" applyFont="1" applyFill="1" applyBorder="1" applyAlignment="1">
      <alignment horizontal="left" vertical="center" wrapText="1"/>
    </xf>
    <xf numFmtId="0" fontId="32" fillId="0" borderId="52" xfId="3" applyNumberFormat="1" applyFont="1" applyFill="1" applyBorder="1" applyAlignment="1">
      <alignment horizontal="center" vertical="center" wrapText="1"/>
    </xf>
    <xf numFmtId="0" fontId="32" fillId="0" borderId="55" xfId="3" applyNumberFormat="1" applyFont="1" applyFill="1" applyBorder="1" applyAlignment="1">
      <alignment horizontal="center" vertical="center" wrapText="1"/>
    </xf>
    <xf numFmtId="43" fontId="32" fillId="3" borderId="52" xfId="3" applyFont="1" applyFill="1" applyBorder="1" applyAlignment="1">
      <alignment horizontal="left" vertical="center" wrapText="1"/>
    </xf>
    <xf numFmtId="43" fontId="32" fillId="3" borderId="53" xfId="3" applyFont="1" applyFill="1" applyBorder="1" applyAlignment="1">
      <alignment horizontal="left" vertical="center" wrapText="1"/>
    </xf>
    <xf numFmtId="43" fontId="32" fillId="3" borderId="55" xfId="3" applyFont="1" applyFill="1" applyBorder="1" applyAlignment="1">
      <alignment horizontal="left" vertical="center" wrapText="1"/>
    </xf>
    <xf numFmtId="0" fontId="33" fillId="0" borderId="52" xfId="3" applyNumberFormat="1" applyFont="1" applyFill="1" applyBorder="1" applyAlignment="1">
      <alignment horizontal="center" vertical="center" wrapText="1"/>
    </xf>
    <xf numFmtId="0" fontId="33" fillId="0" borderId="55" xfId="3" applyNumberFormat="1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justify" vertical="distributed"/>
    </xf>
  </cellXfs>
  <cellStyles count="4">
    <cellStyle name="Normal" xfId="0" builtinId="0"/>
    <cellStyle name="Normal 2" xfId="1"/>
    <cellStyle name="Normal 3" xfId="2"/>
    <cellStyle name="Vírgula" xfId="3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24848</xdr:rowOff>
    </xdr:from>
    <xdr:to>
      <xdr:col>1</xdr:col>
      <xdr:colOff>165652</xdr:colOff>
      <xdr:row>4</xdr:row>
      <xdr:rowOff>74543</xdr:rowOff>
    </xdr:to>
    <xdr:pic>
      <xdr:nvPicPr>
        <xdr:cNvPr id="4" name="Imagem 3" descr="Prefeitura de Sousa (@sousapms) | Twitter">
          <a:extLst>
            <a:ext uri="{FF2B5EF4-FFF2-40B4-BE49-F238E27FC236}">
              <a16:creationId xmlns="" xmlns:a16="http://schemas.microsoft.com/office/drawing/2014/main" id="{5ED45910-CD39-45BF-8C49-B6DA99F69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848"/>
          <a:ext cx="712304" cy="7123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116542</xdr:colOff>
      <xdr:row>0</xdr:row>
      <xdr:rowOff>35858</xdr:rowOff>
    </xdr:from>
    <xdr:to>
      <xdr:col>1</xdr:col>
      <xdr:colOff>676275</xdr:colOff>
      <xdr:row>5</xdr:row>
      <xdr:rowOff>25957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542" y="35858"/>
          <a:ext cx="1016933" cy="866399"/>
        </a:xfrm>
        <a:prstGeom prst="rect">
          <a:avLst/>
        </a:prstGeom>
        <a:ln w="19050"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liente/Downloads/PLANILHA%20VENCEDORA%20COMPACTO%20CONSTR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ARQUIVOS/PLANEJ~1/desktop/ARQUIV~1/PREFSO~1/GESTO2~2/OBRASR~1/SECRET~2/REFORM~4/PROJET~1/ORAMEN~1/Planilha%20Or&#231;ament&#225;ria%20Reforma%20Secretaria%20de%20Educa&#231;&#227;o-R4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camento"/>
      <sheetName val="BDI"/>
      <sheetName val="CRONOGRAMA"/>
      <sheetName val="ES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NAPI 09"/>
      <sheetName val="SINAPI INSUMOS 09"/>
      <sheetName val="SINAPI ANALITICO"/>
      <sheetName val="RESUMO COTAÇÕES"/>
      <sheetName val="COTAÇOES"/>
      <sheetName val="Orçamento Sintético"/>
      <sheetName val="Cronograma"/>
      <sheetName val="Memória de Cálculo"/>
      <sheetName val="Escav. reaterro"/>
      <sheetName val="BDI "/>
      <sheetName val="BDI - materiais"/>
      <sheetName val="ENCARGOS SOCIAIS"/>
      <sheetName val="CPU 01"/>
      <sheetName val="CPU 02"/>
      <sheetName val="CPU 03"/>
      <sheetName val="CPU 04"/>
      <sheetName val="CPU 05"/>
      <sheetName val="CPU 06"/>
      <sheetName val="CPU 07"/>
      <sheetName val="CPU 08"/>
      <sheetName val="CPU 09"/>
    </sheetNames>
    <sheetDataSet>
      <sheetData sheetId="0"/>
      <sheetData sheetId="1"/>
      <sheetData sheetId="2"/>
      <sheetData sheetId="3"/>
      <sheetData sheetId="4"/>
      <sheetData sheetId="5">
        <row r="8">
          <cell r="A8" t="str">
            <v>1.0</v>
          </cell>
          <cell r="B8" t="str">
            <v>DEMOLIÇÕES/RETIRADAS/SERVIÇOS PRELIMINARES</v>
          </cell>
        </row>
        <row r="9">
          <cell r="A9" t="str">
            <v>1.1</v>
          </cell>
          <cell r="B9" t="str">
            <v>Remoção de árvore com utilização de retro-escavadeira</v>
          </cell>
          <cell r="C9" t="str">
            <v>un</v>
          </cell>
        </row>
        <row r="10">
          <cell r="A10" t="str">
            <v>1.2</v>
          </cell>
          <cell r="B10" t="str">
            <v>Remoção de telhas, de fibrocimento, metálica e cerâmica, de forma manual</v>
          </cell>
          <cell r="C10" t="str">
            <v>m²</v>
          </cell>
        </row>
        <row r="11">
          <cell r="A11" t="str">
            <v>1.3</v>
          </cell>
          <cell r="B11" t="str">
            <v>Remoção de trama de madeira para cobertura, de forma manual</v>
          </cell>
          <cell r="C11" t="str">
            <v>m²</v>
          </cell>
        </row>
        <row r="12">
          <cell r="A12" t="str">
            <v>1.4</v>
          </cell>
          <cell r="B12" t="str">
            <v>Remoção de tesouras de madeira, com vão menor que 8m, de forma manual</v>
          </cell>
          <cell r="C12" t="str">
            <v>un</v>
          </cell>
        </row>
        <row r="13">
          <cell r="A13" t="str">
            <v>1.5</v>
          </cell>
          <cell r="B13" t="str">
            <v>Demolição de alvenaria para qualquer tipo de bloco, de forma mecanizada, sem reaproveitamento</v>
          </cell>
          <cell r="C13" t="str">
            <v>m³</v>
          </cell>
        </row>
        <row r="14">
          <cell r="A14" t="str">
            <v>1.6</v>
          </cell>
          <cell r="B14" t="str">
            <v>Demolição de pilares e vigas em concreto armado, de forma mecanizada com martelete, sem reaproveitamento</v>
          </cell>
          <cell r="C14" t="str">
            <v>m³</v>
          </cell>
        </row>
        <row r="15">
          <cell r="A15" t="str">
            <v>1.7</v>
          </cell>
          <cell r="B15" t="str">
            <v>Demolição de lajes, de forma mecanizada com martelete, sem reaproveitamento</v>
          </cell>
          <cell r="C15" t="str">
            <v>m³</v>
          </cell>
        </row>
        <row r="16">
          <cell r="A16" t="str">
            <v>1.8</v>
          </cell>
          <cell r="B16" t="str">
            <v>Demolição de pavimentação em paralelepípedo ou pré-moldados de concreto c/ reaproveitamento</v>
          </cell>
          <cell r="C16" t="str">
            <v>m²</v>
          </cell>
        </row>
        <row r="17">
          <cell r="A17" t="str">
            <v>1.9</v>
          </cell>
          <cell r="B17" t="str">
            <v xml:space="preserve">Demolição de concreto simples com martelete </v>
          </cell>
          <cell r="C17" t="str">
            <v>m³</v>
          </cell>
        </row>
        <row r="18">
          <cell r="A18" t="str">
            <v>1.10</v>
          </cell>
          <cell r="B18" t="str">
            <v>Locação de obra - execução de gabarito</v>
          </cell>
        </row>
        <row r="19">
          <cell r="A19" t="str">
            <v>1.11</v>
          </cell>
          <cell r="B19" t="str">
            <v>Placa de obra em chapa aço galvanizado, instalada</v>
          </cell>
          <cell r="C19" t="str">
            <v>m²</v>
          </cell>
        </row>
        <row r="20">
          <cell r="A20" t="str">
            <v>2.0</v>
          </cell>
          <cell r="B20" t="str">
            <v>INFRAESTRUTURA</v>
          </cell>
        </row>
        <row r="21">
          <cell r="A21" t="str">
            <v>2.1</v>
          </cell>
          <cell r="B21" t="str">
            <v>Aterro manual de valas com solo argilo-arenoso e compactação mecanizada</v>
          </cell>
        </row>
        <row r="22">
          <cell r="A22" t="str">
            <v>2.5</v>
          </cell>
          <cell r="B22" t="str">
            <v>Escavação manual para bloco de coroamento ou sapata, com previsão de fôrma</v>
          </cell>
        </row>
        <row r="23">
          <cell r="A23" t="str">
            <v>2.6</v>
          </cell>
          <cell r="B23" t="str">
            <v>Reaterro manual de valas com compactação mecanizada.</v>
          </cell>
        </row>
        <row r="24">
          <cell r="A24" t="str">
            <v>2.7</v>
          </cell>
          <cell r="B24" t="str">
            <v>Lastro de concreto magro, aplicado em pisos, lajes sobre solo ou radiers, espessura de 5 cm</v>
          </cell>
        </row>
        <row r="25">
          <cell r="A25" t="str">
            <v>2.8</v>
          </cell>
          <cell r="B25" t="str">
            <v>Alvenaria de embasamento em tijolo cerâmico furado c/ argamassa cimento e areia 1:4</v>
          </cell>
        </row>
        <row r="26">
          <cell r="A26" t="str">
            <v>2.9</v>
          </cell>
          <cell r="B26" t="str">
            <v>Forma plana para fundações, em compensado resinado 12mm, 07 usos</v>
          </cell>
        </row>
        <row r="27">
          <cell r="A27" t="str">
            <v>2.10</v>
          </cell>
          <cell r="B27" t="str">
            <v>Armação de bloco, viga baldrame ou sapata utilizando aço ca-50 de 10mm - montagem</v>
          </cell>
        </row>
        <row r="28">
          <cell r="A28" t="str">
            <v>2.11</v>
          </cell>
          <cell r="B28" t="str">
            <v>Concreto fck = 25mpa, traço 1:2,3:2,7 (em massa seca de cimento/ areia média/ brita 1) - preparo mecânico com betoneira 400 l</v>
          </cell>
        </row>
        <row r="29">
          <cell r="A29" t="str">
            <v>2.12</v>
          </cell>
          <cell r="B29" t="str">
            <v>Lançamento com uso de baldes, adensamento e acabamento de concreto em estruturas</v>
          </cell>
        </row>
        <row r="30">
          <cell r="A30" t="str">
            <v>2.13</v>
          </cell>
          <cell r="B30" t="str">
            <v>Impermeabilização de alicerce e viga baldrame com 2 demãos de tinta asfáltica tipo Neutrol da Vedacit ou similar, exceto argamassa impermeabilização</v>
          </cell>
        </row>
        <row r="31">
          <cell r="A31" t="str">
            <v>3.0</v>
          </cell>
          <cell r="B31" t="str">
            <v>SUPERESTRUTURA</v>
          </cell>
        </row>
        <row r="32">
          <cell r="A32" t="str">
            <v>3.1</v>
          </cell>
          <cell r="B32" t="str">
            <v>CONCRETO ARMADO (PILARES/VIGAS)</v>
          </cell>
        </row>
        <row r="33">
          <cell r="A33" t="str">
            <v>3.1.1</v>
          </cell>
          <cell r="B33" t="str">
            <v>Armação de pilar ou viga de uma estrutura convencional de concreto armado utilizando aço CA-60 de 5,0 mm</v>
          </cell>
        </row>
        <row r="34">
          <cell r="A34" t="str">
            <v>3.1.2</v>
          </cell>
          <cell r="B34" t="str">
            <v>Armação de pilar ou viga de uma estrutura convencional de concreto armado utilizando aço ca-50 de 6,3 mm - montagem</v>
          </cell>
          <cell r="C34" t="str">
            <v>Kg</v>
          </cell>
        </row>
        <row r="35">
          <cell r="A35" t="str">
            <v>3.1.3</v>
          </cell>
          <cell r="B35" t="str">
            <v xml:space="preserve">Armação de pilar ou viga de uma estrutura convencional de concreto armado utilizando aço CA-50 de 10,0 mm </v>
          </cell>
        </row>
        <row r="36">
          <cell r="A36" t="str">
            <v>3.1.4</v>
          </cell>
          <cell r="B36" t="str">
            <v>Armação de pilar ou viga de uma estrutura convencional de concreto armado utilizando aço ca-50 de 12,5 mm - montagem</v>
          </cell>
          <cell r="C36" t="str">
            <v>Kg</v>
          </cell>
        </row>
        <row r="37">
          <cell r="A37" t="str">
            <v>3.1.5</v>
          </cell>
          <cell r="B37" t="str">
            <v>Forma plana para estruturas, em compensado plastificado de 12mm, 07 usos, inclusive escoramento - Revisada 07.2015</v>
          </cell>
        </row>
        <row r="38">
          <cell r="A38" t="str">
            <v>3.1.6</v>
          </cell>
          <cell r="B38" t="str">
            <v>Concreto fck = 25mpa, traço 1:2,3:2,7 (em massa seca de cimento/ areia média/ brita 1) - preparo mecânico com betoneira 400 l</v>
          </cell>
        </row>
        <row r="39">
          <cell r="A39" t="str">
            <v>3.1.7</v>
          </cell>
          <cell r="B39" t="str">
            <v>Lançamento com uso de baldes, adensamento e acabamento de concreto em estruturas.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50"/>
  <sheetViews>
    <sheetView tabSelected="1" topLeftCell="A232" zoomScale="85" zoomScaleNormal="85" workbookViewId="0">
      <selection activeCell="P250" sqref="P250"/>
    </sheetView>
  </sheetViews>
  <sheetFormatPr defaultColWidth="9" defaultRowHeight="12.75" x14ac:dyDescent="0.2"/>
  <cols>
    <col min="1" max="1" width="7.125" style="1" customWidth="1"/>
    <col min="2" max="2" width="60.125" style="3" customWidth="1"/>
    <col min="3" max="3" width="7.875" style="1" customWidth="1"/>
    <col min="4" max="4" width="9.5" style="85" hidden="1" customWidth="1"/>
    <col min="5" max="5" width="9.5" style="85" customWidth="1"/>
    <col min="6" max="6" width="10.875" style="85" customWidth="1"/>
    <col min="7" max="7" width="11.75" style="2" customWidth="1"/>
    <col min="8" max="8" width="10.875" style="2" customWidth="1"/>
    <col min="9" max="9" width="10" style="4" customWidth="1"/>
    <col min="10" max="10" width="10.375" style="4" customWidth="1"/>
    <col min="11" max="11" width="10.5" style="4" customWidth="1"/>
    <col min="12" max="12" width="11.5" style="4" customWidth="1"/>
    <col min="13" max="16384" width="9" style="4"/>
  </cols>
  <sheetData>
    <row r="1" spans="1:17" s="6" customFormat="1" ht="12.75" customHeight="1" x14ac:dyDescent="0.2">
      <c r="A1" s="21"/>
      <c r="B1" s="22"/>
      <c r="C1" s="179" t="s">
        <v>25</v>
      </c>
      <c r="D1" s="179"/>
      <c r="E1" s="179"/>
      <c r="F1" s="179"/>
      <c r="G1" s="179"/>
      <c r="H1" s="179"/>
      <c r="I1" s="179"/>
      <c r="J1" s="179"/>
      <c r="K1" s="179"/>
      <c r="L1" s="180"/>
      <c r="M1" s="5"/>
      <c r="N1" s="5"/>
      <c r="O1" s="5"/>
      <c r="P1" s="5"/>
      <c r="Q1" s="5"/>
    </row>
    <row r="2" spans="1:17" s="6" customFormat="1" ht="12.75" customHeight="1" x14ac:dyDescent="0.2">
      <c r="A2" s="21"/>
      <c r="B2" s="22"/>
      <c r="C2" s="179"/>
      <c r="D2" s="179"/>
      <c r="E2" s="179"/>
      <c r="F2" s="179"/>
      <c r="G2" s="179"/>
      <c r="H2" s="179"/>
      <c r="I2" s="179"/>
      <c r="J2" s="179"/>
      <c r="K2" s="179"/>
      <c r="L2" s="180"/>
      <c r="M2" s="5"/>
      <c r="N2" s="5"/>
      <c r="O2" s="5"/>
      <c r="P2" s="5"/>
      <c r="Q2" s="5"/>
    </row>
    <row r="3" spans="1:17" s="6" customFormat="1" ht="12.75" customHeight="1" x14ac:dyDescent="0.2">
      <c r="A3" s="21"/>
      <c r="C3" s="179"/>
      <c r="D3" s="179"/>
      <c r="E3" s="179"/>
      <c r="F3" s="179"/>
      <c r="G3" s="179"/>
      <c r="H3" s="179"/>
      <c r="I3" s="179"/>
      <c r="J3" s="179"/>
      <c r="K3" s="179"/>
      <c r="L3" s="180"/>
      <c r="M3" s="5"/>
      <c r="N3" s="5"/>
      <c r="O3" s="5"/>
      <c r="P3" s="5"/>
      <c r="Q3" s="5"/>
    </row>
    <row r="4" spans="1:17" s="6" customFormat="1" ht="12.75" customHeight="1" x14ac:dyDescent="0.2">
      <c r="A4" s="21"/>
      <c r="B4" s="20" t="s">
        <v>28</v>
      </c>
      <c r="C4" s="179"/>
      <c r="D4" s="179"/>
      <c r="E4" s="179"/>
      <c r="F4" s="179"/>
      <c r="G4" s="179"/>
      <c r="H4" s="179"/>
      <c r="I4" s="179"/>
      <c r="J4" s="179"/>
      <c r="K4" s="179"/>
      <c r="L4" s="180"/>
      <c r="M4" s="5"/>
      <c r="N4" s="5"/>
      <c r="O4" s="5"/>
      <c r="P4" s="5"/>
      <c r="Q4" s="5"/>
    </row>
    <row r="5" spans="1:17" s="6" customFormat="1" ht="12.75" customHeight="1" x14ac:dyDescent="0.2">
      <c r="A5" s="23"/>
      <c r="B5" s="20" t="s">
        <v>7</v>
      </c>
      <c r="C5" s="181"/>
      <c r="D5" s="181"/>
      <c r="E5" s="181"/>
      <c r="F5" s="181"/>
      <c r="G5" s="181"/>
      <c r="H5" s="181"/>
      <c r="I5" s="181"/>
      <c r="J5" s="181"/>
      <c r="K5" s="181"/>
      <c r="L5" s="182"/>
      <c r="M5" s="5"/>
      <c r="N5" s="5"/>
      <c r="O5" s="5"/>
      <c r="P5" s="5"/>
      <c r="Q5" s="5"/>
    </row>
    <row r="6" spans="1:17" s="6" customFormat="1" ht="25.5" x14ac:dyDescent="0.2">
      <c r="A6" s="183" t="s">
        <v>3</v>
      </c>
      <c r="B6" s="184"/>
      <c r="C6" s="184"/>
      <c r="D6" s="184"/>
      <c r="E6" s="184"/>
      <c r="F6" s="185"/>
      <c r="G6" s="186" t="s">
        <v>4</v>
      </c>
      <c r="H6" s="187"/>
      <c r="I6" s="187"/>
      <c r="J6" s="188"/>
      <c r="K6" s="7" t="s">
        <v>5</v>
      </c>
      <c r="L6" s="7" t="s">
        <v>6</v>
      </c>
      <c r="M6" s="5"/>
      <c r="N6" s="5"/>
      <c r="O6" s="5"/>
      <c r="P6" s="5"/>
      <c r="Q6" s="5"/>
    </row>
    <row r="7" spans="1:17" s="6" customFormat="1" ht="12.75" customHeight="1" x14ac:dyDescent="0.2">
      <c r="A7" s="189" t="s">
        <v>1317</v>
      </c>
      <c r="B7" s="190"/>
      <c r="C7" s="190"/>
      <c r="D7" s="190"/>
      <c r="E7" s="190"/>
      <c r="F7" s="191"/>
      <c r="G7" s="189" t="s">
        <v>7</v>
      </c>
      <c r="H7" s="190"/>
      <c r="I7" s="190"/>
      <c r="J7" s="191"/>
      <c r="K7" s="201">
        <v>44791</v>
      </c>
      <c r="L7" s="210" t="s">
        <v>27</v>
      </c>
      <c r="M7" s="5"/>
      <c r="N7" s="5"/>
      <c r="O7" s="5"/>
      <c r="P7" s="5"/>
      <c r="Q7" s="5"/>
    </row>
    <row r="8" spans="1:17" s="6" customFormat="1" x14ac:dyDescent="0.2">
      <c r="A8" s="192"/>
      <c r="B8" s="193"/>
      <c r="C8" s="193"/>
      <c r="D8" s="193"/>
      <c r="E8" s="193"/>
      <c r="F8" s="194"/>
      <c r="G8" s="192"/>
      <c r="H8" s="193"/>
      <c r="I8" s="193"/>
      <c r="J8" s="194"/>
      <c r="K8" s="201"/>
      <c r="L8" s="211"/>
      <c r="M8" s="5"/>
      <c r="N8" s="5"/>
      <c r="O8" s="5"/>
      <c r="P8" s="5"/>
      <c r="Q8" s="5"/>
    </row>
    <row r="9" spans="1:17" s="6" customFormat="1" x14ac:dyDescent="0.2">
      <c r="A9" s="183" t="s">
        <v>8</v>
      </c>
      <c r="B9" s="184"/>
      <c r="C9" s="184"/>
      <c r="D9" s="184"/>
      <c r="E9" s="184"/>
      <c r="F9" s="185"/>
      <c r="G9" s="199" t="s">
        <v>9</v>
      </c>
      <c r="H9" s="199"/>
      <c r="I9" s="199"/>
      <c r="J9" s="199"/>
      <c r="K9" s="8" t="s">
        <v>10</v>
      </c>
      <c r="L9" s="9" t="s">
        <v>11</v>
      </c>
      <c r="M9" s="5"/>
      <c r="N9" s="5"/>
      <c r="O9" s="5"/>
      <c r="P9" s="5"/>
      <c r="Q9" s="5"/>
    </row>
    <row r="10" spans="1:17" s="6" customFormat="1" ht="12.75" customHeight="1" x14ac:dyDescent="0.2">
      <c r="A10" s="189" t="s">
        <v>1319</v>
      </c>
      <c r="B10" s="190"/>
      <c r="C10" s="190"/>
      <c r="D10" s="190"/>
      <c r="E10" s="190"/>
      <c r="F10" s="191"/>
      <c r="G10" s="200" t="s">
        <v>1318</v>
      </c>
      <c r="H10" s="200"/>
      <c r="I10" s="200"/>
      <c r="J10" s="200"/>
      <c r="K10" s="201">
        <v>44748</v>
      </c>
      <c r="L10" s="201">
        <v>45113</v>
      </c>
      <c r="M10" s="5"/>
      <c r="N10" s="5"/>
      <c r="O10" s="5"/>
      <c r="P10" s="5"/>
      <c r="Q10" s="5"/>
    </row>
    <row r="11" spans="1:17" s="6" customFormat="1" x14ac:dyDescent="0.2">
      <c r="A11" s="192"/>
      <c r="B11" s="193"/>
      <c r="C11" s="193"/>
      <c r="D11" s="193"/>
      <c r="E11" s="193"/>
      <c r="F11" s="194"/>
      <c r="G11" s="200"/>
      <c r="H11" s="200"/>
      <c r="I11" s="200"/>
      <c r="J11" s="200"/>
      <c r="K11" s="201"/>
      <c r="L11" s="201"/>
      <c r="M11" s="5"/>
      <c r="N11" s="5"/>
      <c r="O11" s="5"/>
      <c r="P11" s="5"/>
      <c r="Q11" s="5"/>
    </row>
    <row r="12" spans="1:17" s="6" customFormat="1" x14ac:dyDescent="0.2">
      <c r="A12" s="199" t="s">
        <v>12</v>
      </c>
      <c r="B12" s="199"/>
      <c r="C12" s="199" t="s">
        <v>13</v>
      </c>
      <c r="D12" s="199"/>
      <c r="E12" s="199"/>
      <c r="F12" s="199"/>
      <c r="G12" s="199" t="s">
        <v>14</v>
      </c>
      <c r="H12" s="199"/>
      <c r="I12" s="212" t="s">
        <v>15</v>
      </c>
      <c r="J12" s="212"/>
      <c r="K12" s="217" t="s">
        <v>16</v>
      </c>
      <c r="L12" s="217"/>
      <c r="M12" s="5"/>
      <c r="N12" s="5"/>
      <c r="O12" s="5"/>
      <c r="P12" s="5"/>
      <c r="Q12" s="5"/>
    </row>
    <row r="13" spans="1:17" s="6" customFormat="1" x14ac:dyDescent="0.2">
      <c r="A13" s="200" t="s">
        <v>1320</v>
      </c>
      <c r="B13" s="200"/>
      <c r="C13" s="200" t="s">
        <v>1321</v>
      </c>
      <c r="D13" s="200"/>
      <c r="E13" s="200"/>
      <c r="F13" s="200"/>
      <c r="G13" s="202">
        <v>1188434.56</v>
      </c>
      <c r="H13" s="203"/>
      <c r="I13" s="206">
        <f>J247</f>
        <v>55322.669999999991</v>
      </c>
      <c r="J13" s="206"/>
      <c r="K13" s="200" t="s">
        <v>1331</v>
      </c>
      <c r="L13" s="200"/>
      <c r="M13" s="5"/>
      <c r="N13" s="5"/>
      <c r="O13" s="5"/>
      <c r="P13" s="5"/>
      <c r="Q13" s="5"/>
    </row>
    <row r="14" spans="1:17" s="6" customFormat="1" x14ac:dyDescent="0.2">
      <c r="A14" s="200"/>
      <c r="B14" s="200"/>
      <c r="C14" s="200"/>
      <c r="D14" s="200"/>
      <c r="E14" s="200"/>
      <c r="F14" s="200"/>
      <c r="G14" s="204"/>
      <c r="H14" s="205"/>
      <c r="I14" s="206"/>
      <c r="J14" s="206"/>
      <c r="K14" s="200"/>
      <c r="L14" s="200"/>
      <c r="M14" s="5"/>
      <c r="N14" s="5"/>
      <c r="O14" s="5"/>
      <c r="P14" s="5"/>
      <c r="Q14" s="5"/>
    </row>
    <row r="15" spans="1:17" s="6" customFormat="1" x14ac:dyDescent="0.2">
      <c r="A15" s="207"/>
      <c r="B15" s="207"/>
      <c r="C15" s="207"/>
      <c r="D15" s="207"/>
      <c r="E15" s="207"/>
      <c r="F15" s="207"/>
      <c r="G15" s="207"/>
      <c r="H15" s="207"/>
      <c r="I15" s="207"/>
      <c r="J15" s="207"/>
      <c r="K15" s="207"/>
      <c r="L15" s="207"/>
      <c r="M15" s="5"/>
      <c r="N15" s="5"/>
      <c r="O15" s="5"/>
      <c r="P15" s="5"/>
      <c r="Q15" s="5"/>
    </row>
    <row r="16" spans="1:17" s="11" customFormat="1" x14ac:dyDescent="0.2">
      <c r="A16" s="208" t="s">
        <v>17</v>
      </c>
      <c r="B16" s="215" t="s">
        <v>18</v>
      </c>
      <c r="C16" s="215" t="s">
        <v>1</v>
      </c>
      <c r="D16" s="215" t="s">
        <v>19</v>
      </c>
      <c r="E16" s="123"/>
      <c r="F16" s="208" t="s">
        <v>2</v>
      </c>
      <c r="G16" s="208"/>
      <c r="H16" s="208"/>
      <c r="I16" s="216" t="s">
        <v>20</v>
      </c>
      <c r="J16" s="216"/>
      <c r="K16" s="216"/>
      <c r="L16" s="209" t="s">
        <v>21</v>
      </c>
      <c r="M16" s="10"/>
      <c r="N16" s="10"/>
      <c r="O16" s="10"/>
      <c r="P16" s="10"/>
      <c r="Q16" s="10"/>
    </row>
    <row r="17" spans="1:17" s="11" customFormat="1" ht="38.25" x14ac:dyDescent="0.2">
      <c r="A17" s="208"/>
      <c r="B17" s="215"/>
      <c r="C17" s="215"/>
      <c r="D17" s="215"/>
      <c r="E17" s="123" t="s">
        <v>19</v>
      </c>
      <c r="F17" s="25" t="s">
        <v>22</v>
      </c>
      <c r="G17" s="12" t="s">
        <v>23</v>
      </c>
      <c r="H17" s="13" t="s">
        <v>24</v>
      </c>
      <c r="I17" s="13" t="s">
        <v>22</v>
      </c>
      <c r="J17" s="13" t="s">
        <v>23</v>
      </c>
      <c r="K17" s="13" t="s">
        <v>24</v>
      </c>
      <c r="L17" s="209"/>
      <c r="M17" s="10"/>
      <c r="N17" s="10"/>
      <c r="O17" s="10"/>
      <c r="P17" s="10"/>
      <c r="Q17" s="10"/>
    </row>
    <row r="18" spans="1:17" x14ac:dyDescent="0.2">
      <c r="A18" s="16">
        <v>1</v>
      </c>
      <c r="B18" s="88" t="s">
        <v>1259</v>
      </c>
      <c r="C18" s="89"/>
      <c r="D18" s="89"/>
      <c r="E18" s="89"/>
      <c r="F18" s="89"/>
      <c r="G18" s="89"/>
      <c r="H18" s="89"/>
      <c r="I18" s="91"/>
      <c r="J18" s="89"/>
      <c r="K18" s="89"/>
      <c r="L18" s="90"/>
    </row>
    <row r="19" spans="1:17" s="24" customFormat="1" x14ac:dyDescent="0.2">
      <c r="A19" s="14" t="s">
        <v>687</v>
      </c>
      <c r="B19" s="66" t="s">
        <v>688</v>
      </c>
      <c r="C19" s="14" t="s">
        <v>689</v>
      </c>
      <c r="D19" s="84">
        <f>'PLAN ORÇAM VENCEDORA'!J9</f>
        <v>110.74</v>
      </c>
      <c r="E19" s="84">
        <v>110.74</v>
      </c>
      <c r="F19" s="84">
        <v>4</v>
      </c>
      <c r="G19" s="84">
        <v>0</v>
      </c>
      <c r="H19" s="15">
        <f>G19</f>
        <v>0</v>
      </c>
      <c r="I19" s="18">
        <f>ROUND(F19*E19,2)</f>
        <v>442.96</v>
      </c>
      <c r="J19" s="18">
        <f>ROUND(G19*E19,2)</f>
        <v>0</v>
      </c>
      <c r="K19" s="18">
        <f>ROUND(H19*E19,2)</f>
        <v>0</v>
      </c>
      <c r="L19" s="19">
        <f>K19/I19</f>
        <v>0</v>
      </c>
    </row>
    <row r="20" spans="1:17" s="24" customFormat="1" ht="25.5" x14ac:dyDescent="0.2">
      <c r="A20" s="14" t="s">
        <v>690</v>
      </c>
      <c r="B20" s="67" t="s">
        <v>691</v>
      </c>
      <c r="C20" s="14" t="s">
        <v>692</v>
      </c>
      <c r="D20" s="84">
        <f>'PLAN ORÇAM VENCEDORA'!J10</f>
        <v>2.9</v>
      </c>
      <c r="E20" s="84">
        <v>2.9</v>
      </c>
      <c r="F20" s="84">
        <v>88.39</v>
      </c>
      <c r="G20" s="84">
        <f>SUM(memorial!L15)</f>
        <v>88.39</v>
      </c>
      <c r="H20" s="15">
        <f t="shared" ref="H20:H29" si="0">G20</f>
        <v>88.39</v>
      </c>
      <c r="I20" s="18">
        <f t="shared" ref="I20:I29" si="1">ROUND(F20*E20,2)</f>
        <v>256.33</v>
      </c>
      <c r="J20" s="18">
        <f t="shared" ref="J20:J29" si="2">ROUND(G20*E20,2)</f>
        <v>256.33</v>
      </c>
      <c r="K20" s="18">
        <f t="shared" ref="K20:K29" si="3">ROUND(H20*E20,2)</f>
        <v>256.33</v>
      </c>
      <c r="L20" s="19">
        <f t="shared" ref="L20:L29" si="4">K20/I20</f>
        <v>1</v>
      </c>
    </row>
    <row r="21" spans="1:17" s="24" customFormat="1" ht="25.5" x14ac:dyDescent="0.2">
      <c r="A21" s="14" t="s">
        <v>693</v>
      </c>
      <c r="B21" s="67" t="s">
        <v>694</v>
      </c>
      <c r="C21" s="14" t="s">
        <v>692</v>
      </c>
      <c r="D21" s="84">
        <f>'PLAN ORÇAM VENCEDORA'!J11</f>
        <v>6.2299999999999995</v>
      </c>
      <c r="E21" s="84">
        <v>6.2299999999999995</v>
      </c>
      <c r="F21" s="84">
        <v>88.39</v>
      </c>
      <c r="G21" s="84">
        <f>memorial!L18</f>
        <v>88.39</v>
      </c>
      <c r="H21" s="15">
        <f t="shared" si="0"/>
        <v>88.39</v>
      </c>
      <c r="I21" s="18">
        <f t="shared" si="1"/>
        <v>550.66999999999996</v>
      </c>
      <c r="J21" s="18">
        <f t="shared" si="2"/>
        <v>550.66999999999996</v>
      </c>
      <c r="K21" s="18">
        <f t="shared" si="3"/>
        <v>550.66999999999996</v>
      </c>
      <c r="L21" s="19">
        <f t="shared" si="4"/>
        <v>1</v>
      </c>
    </row>
    <row r="22" spans="1:17" s="24" customFormat="1" ht="25.5" x14ac:dyDescent="0.2">
      <c r="A22" s="14" t="s">
        <v>695</v>
      </c>
      <c r="B22" s="67" t="s">
        <v>696</v>
      </c>
      <c r="C22" s="14" t="s">
        <v>697</v>
      </c>
      <c r="D22" s="84">
        <f>'PLAN ORÇAM VENCEDORA'!J12</f>
        <v>69.149999999999991</v>
      </c>
      <c r="E22" s="84">
        <v>69.149999999999991</v>
      </c>
      <c r="F22" s="84">
        <v>4</v>
      </c>
      <c r="G22" s="84">
        <f>memorial!L21</f>
        <v>3</v>
      </c>
      <c r="H22" s="15">
        <f t="shared" si="0"/>
        <v>3</v>
      </c>
      <c r="I22" s="18">
        <f t="shared" si="1"/>
        <v>276.60000000000002</v>
      </c>
      <c r="J22" s="18">
        <f t="shared" si="2"/>
        <v>207.45</v>
      </c>
      <c r="K22" s="18">
        <f t="shared" si="3"/>
        <v>207.45</v>
      </c>
      <c r="L22" s="19">
        <f t="shared" si="4"/>
        <v>0.74999999999999989</v>
      </c>
    </row>
    <row r="23" spans="1:17" s="24" customFormat="1" ht="25.5" x14ac:dyDescent="0.2">
      <c r="A23" s="14" t="s">
        <v>698</v>
      </c>
      <c r="B23" s="67" t="s">
        <v>699</v>
      </c>
      <c r="C23" s="14" t="s">
        <v>700</v>
      </c>
      <c r="D23" s="84">
        <f>'PLAN ORÇAM VENCEDORA'!J13</f>
        <v>52.25</v>
      </c>
      <c r="E23" s="84">
        <v>52.25</v>
      </c>
      <c r="F23" s="84">
        <v>16.18</v>
      </c>
      <c r="G23" s="84">
        <f>memorial!L24</f>
        <v>16.11</v>
      </c>
      <c r="H23" s="15">
        <f t="shared" si="0"/>
        <v>16.11</v>
      </c>
      <c r="I23" s="18">
        <f t="shared" si="1"/>
        <v>845.41</v>
      </c>
      <c r="J23" s="18">
        <f t="shared" si="2"/>
        <v>841.75</v>
      </c>
      <c r="K23" s="18">
        <f t="shared" si="3"/>
        <v>841.75</v>
      </c>
      <c r="L23" s="19">
        <f t="shared" si="4"/>
        <v>0.99567073964112096</v>
      </c>
    </row>
    <row r="24" spans="1:17" s="24" customFormat="1" ht="25.5" x14ac:dyDescent="0.2">
      <c r="A24" s="14" t="s">
        <v>701</v>
      </c>
      <c r="B24" s="67" t="s">
        <v>702</v>
      </c>
      <c r="C24" s="14" t="s">
        <v>700</v>
      </c>
      <c r="D24" s="84">
        <f>'PLAN ORÇAM VENCEDORA'!J14</f>
        <v>230.25</v>
      </c>
      <c r="E24" s="84">
        <v>230.25</v>
      </c>
      <c r="F24" s="84">
        <v>6.89</v>
      </c>
      <c r="G24" s="84">
        <f>memorial!L30</f>
        <v>3.97</v>
      </c>
      <c r="H24" s="15">
        <f t="shared" si="0"/>
        <v>3.97</v>
      </c>
      <c r="I24" s="18">
        <f t="shared" si="1"/>
        <v>1586.42</v>
      </c>
      <c r="J24" s="18">
        <f t="shared" si="2"/>
        <v>914.09</v>
      </c>
      <c r="K24" s="18">
        <f t="shared" si="3"/>
        <v>914.09</v>
      </c>
      <c r="L24" s="19">
        <f t="shared" si="4"/>
        <v>0.57619671965809816</v>
      </c>
    </row>
    <row r="25" spans="1:17" s="24" customFormat="1" ht="25.5" x14ac:dyDescent="0.2">
      <c r="A25" s="14" t="s">
        <v>703</v>
      </c>
      <c r="B25" s="67" t="s">
        <v>704</v>
      </c>
      <c r="C25" s="14" t="s">
        <v>700</v>
      </c>
      <c r="D25" s="84">
        <f>'PLAN ORÇAM VENCEDORA'!J15</f>
        <v>97.97</v>
      </c>
      <c r="E25" s="84">
        <v>97.97</v>
      </c>
      <c r="F25" s="84">
        <v>2.1000000000010002</v>
      </c>
      <c r="G25" s="84">
        <f>memorial!L37</f>
        <v>0</v>
      </c>
      <c r="H25" s="15">
        <f t="shared" si="0"/>
        <v>0</v>
      </c>
      <c r="I25" s="18">
        <f t="shared" si="1"/>
        <v>205.74</v>
      </c>
      <c r="J25" s="18">
        <f t="shared" si="2"/>
        <v>0</v>
      </c>
      <c r="K25" s="18">
        <f t="shared" si="3"/>
        <v>0</v>
      </c>
      <c r="L25" s="19">
        <f t="shared" si="4"/>
        <v>0</v>
      </c>
    </row>
    <row r="26" spans="1:17" s="24" customFormat="1" x14ac:dyDescent="0.2">
      <c r="A26" s="14" t="s">
        <v>705</v>
      </c>
      <c r="B26" s="67" t="s">
        <v>706</v>
      </c>
      <c r="C26" s="14" t="s">
        <v>707</v>
      </c>
      <c r="D26" s="84">
        <f>'PLAN ORÇAM VENCEDORA'!J16</f>
        <v>10.49</v>
      </c>
      <c r="E26" s="84">
        <v>10.49</v>
      </c>
      <c r="F26" s="84">
        <v>697.9</v>
      </c>
      <c r="G26" s="84">
        <v>0</v>
      </c>
      <c r="H26" s="15">
        <f t="shared" si="0"/>
        <v>0</v>
      </c>
      <c r="I26" s="18">
        <f t="shared" si="1"/>
        <v>7320.97</v>
      </c>
      <c r="J26" s="18">
        <f t="shared" si="2"/>
        <v>0</v>
      </c>
      <c r="K26" s="18">
        <f t="shared" si="3"/>
        <v>0</v>
      </c>
      <c r="L26" s="19">
        <f t="shared" si="4"/>
        <v>0</v>
      </c>
    </row>
    <row r="27" spans="1:17" x14ac:dyDescent="0.2">
      <c r="A27" s="14" t="s">
        <v>708</v>
      </c>
      <c r="B27" s="67" t="s">
        <v>709</v>
      </c>
      <c r="C27" s="14" t="s">
        <v>700</v>
      </c>
      <c r="D27" s="84">
        <f>'PLAN ORÇAM VENCEDORA'!J17</f>
        <v>79.61</v>
      </c>
      <c r="E27" s="84">
        <v>79.61</v>
      </c>
      <c r="F27" s="84">
        <v>10.990000000001</v>
      </c>
      <c r="G27" s="84">
        <f>memorial!L44</f>
        <v>1.05</v>
      </c>
      <c r="H27" s="15">
        <f t="shared" si="0"/>
        <v>1.05</v>
      </c>
      <c r="I27" s="18">
        <f t="shared" si="1"/>
        <v>874.91</v>
      </c>
      <c r="J27" s="18">
        <f t="shared" si="2"/>
        <v>83.59</v>
      </c>
      <c r="K27" s="18">
        <f t="shared" si="3"/>
        <v>83.59</v>
      </c>
      <c r="L27" s="19">
        <f t="shared" si="4"/>
        <v>9.5541255672011979E-2</v>
      </c>
    </row>
    <row r="28" spans="1:17" x14ac:dyDescent="0.2">
      <c r="A28" s="14" t="s">
        <v>710</v>
      </c>
      <c r="B28" s="67" t="s">
        <v>711</v>
      </c>
      <c r="C28" s="14" t="s">
        <v>692</v>
      </c>
      <c r="D28" s="84">
        <f>'PLAN ORÇAM VENCEDORA'!J18</f>
        <v>7.5600000000000005</v>
      </c>
      <c r="E28" s="84">
        <v>7.5600000000000005</v>
      </c>
      <c r="F28" s="84">
        <v>613.04999999999995</v>
      </c>
      <c r="G28" s="84">
        <f>memorial!L47</f>
        <v>504</v>
      </c>
      <c r="H28" s="15">
        <f t="shared" si="0"/>
        <v>504</v>
      </c>
      <c r="I28" s="18">
        <f t="shared" si="1"/>
        <v>4634.66</v>
      </c>
      <c r="J28" s="18">
        <f t="shared" si="2"/>
        <v>3810.24</v>
      </c>
      <c r="K28" s="18">
        <f t="shared" si="3"/>
        <v>3810.24</v>
      </c>
      <c r="L28" s="19">
        <f t="shared" si="4"/>
        <v>0.82211855885868645</v>
      </c>
    </row>
    <row r="29" spans="1:17" x14ac:dyDescent="0.2">
      <c r="A29" s="14" t="s">
        <v>712</v>
      </c>
      <c r="B29" s="67" t="s">
        <v>713</v>
      </c>
      <c r="C29" s="14" t="s">
        <v>707</v>
      </c>
      <c r="D29" s="84">
        <f>'PLAN ORÇAM VENCEDORA'!J19</f>
        <v>428.15</v>
      </c>
      <c r="E29" s="84">
        <v>428.15</v>
      </c>
      <c r="F29" s="84">
        <v>6</v>
      </c>
      <c r="G29" s="84">
        <v>6</v>
      </c>
      <c r="H29" s="15">
        <f t="shared" si="0"/>
        <v>6</v>
      </c>
      <c r="I29" s="18">
        <f t="shared" si="1"/>
        <v>2568.9</v>
      </c>
      <c r="J29" s="18">
        <f t="shared" si="2"/>
        <v>2568.9</v>
      </c>
      <c r="K29" s="18">
        <f t="shared" si="3"/>
        <v>2568.9</v>
      </c>
      <c r="L29" s="19">
        <f t="shared" si="4"/>
        <v>1</v>
      </c>
    </row>
    <row r="30" spans="1:17" x14ac:dyDescent="0.2">
      <c r="A30" s="16">
        <v>2</v>
      </c>
      <c r="B30" s="88" t="s">
        <v>1260</v>
      </c>
      <c r="C30" s="89"/>
      <c r="D30" s="89"/>
      <c r="E30" s="89"/>
      <c r="F30" s="89"/>
      <c r="G30" s="89"/>
      <c r="H30" s="89"/>
      <c r="I30" s="91"/>
      <c r="J30" s="89"/>
      <c r="K30" s="89"/>
      <c r="L30" s="90"/>
    </row>
    <row r="31" spans="1:17" s="24" customFormat="1" ht="25.5" x14ac:dyDescent="0.2">
      <c r="A31" s="68" t="s">
        <v>714</v>
      </c>
      <c r="B31" s="68" t="s">
        <v>715</v>
      </c>
      <c r="C31" s="69" t="s">
        <v>700</v>
      </c>
      <c r="D31" s="84">
        <f>'PLAN ORÇAM VENCEDORA'!J21</f>
        <v>40.650000000000006</v>
      </c>
      <c r="E31" s="84">
        <v>40.650000000000006</v>
      </c>
      <c r="F31" s="84">
        <v>120.33</v>
      </c>
      <c r="G31" s="84">
        <f>memorial!L55</f>
        <v>15.04</v>
      </c>
      <c r="H31" s="15">
        <f>G31</f>
        <v>15.04</v>
      </c>
      <c r="I31" s="18">
        <f t="shared" ref="I31" si="5">ROUND(F31*E31,2)</f>
        <v>4891.41</v>
      </c>
      <c r="J31" s="18">
        <f t="shared" ref="J31" si="6">ROUND(G31*E31,2)</f>
        <v>611.38</v>
      </c>
      <c r="K31" s="18">
        <f t="shared" ref="K31" si="7">ROUND(H31*E31,2)</f>
        <v>611.38</v>
      </c>
      <c r="L31" s="19">
        <f>K31/I31</f>
        <v>0.12499054464868004</v>
      </c>
    </row>
    <row r="32" spans="1:17" s="24" customFormat="1" ht="25.5" x14ac:dyDescent="0.2">
      <c r="A32" s="68" t="s">
        <v>716</v>
      </c>
      <c r="B32" s="68" t="s">
        <v>717</v>
      </c>
      <c r="C32" s="69" t="s">
        <v>700</v>
      </c>
      <c r="D32" s="84">
        <f>'PLAN ORÇAM VENCEDORA'!J22</f>
        <v>78.789999999999992</v>
      </c>
      <c r="E32" s="84">
        <v>78.789999999999992</v>
      </c>
      <c r="F32" s="84">
        <v>70.22</v>
      </c>
      <c r="G32" s="84">
        <f>memorial!L60</f>
        <v>47.43</v>
      </c>
      <c r="H32" s="15">
        <f t="shared" ref="H32:H40" si="8">G32</f>
        <v>47.43</v>
      </c>
      <c r="I32" s="18">
        <f t="shared" ref="I32:I40" si="9">ROUND(F32*E32,2)</f>
        <v>5532.63</v>
      </c>
      <c r="J32" s="18">
        <f t="shared" ref="J32:J40" si="10">ROUND(G32*E32,2)</f>
        <v>3737.01</v>
      </c>
      <c r="K32" s="18">
        <f t="shared" ref="K32:K40" si="11">ROUND(H32*E32,2)</f>
        <v>3737.01</v>
      </c>
      <c r="L32" s="19">
        <f t="shared" ref="L32:L40" si="12">K32/I32</f>
        <v>0.67544910829027061</v>
      </c>
    </row>
    <row r="33" spans="1:12" s="24" customFormat="1" x14ac:dyDescent="0.2">
      <c r="A33" s="68" t="s">
        <v>718</v>
      </c>
      <c r="B33" s="68" t="s">
        <v>719</v>
      </c>
      <c r="C33" s="69" t="s">
        <v>700</v>
      </c>
      <c r="D33" s="84">
        <f>'PLAN ORÇAM VENCEDORA'!J23</f>
        <v>25.67</v>
      </c>
      <c r="E33" s="84">
        <v>25.67</v>
      </c>
      <c r="F33" s="84">
        <v>52.030000000001003</v>
      </c>
      <c r="G33" s="84">
        <f>memorial!L79</f>
        <v>6.65</v>
      </c>
      <c r="H33" s="15">
        <f t="shared" si="8"/>
        <v>6.65</v>
      </c>
      <c r="I33" s="18">
        <f t="shared" si="9"/>
        <v>1335.61</v>
      </c>
      <c r="J33" s="18">
        <f t="shared" si="10"/>
        <v>170.71</v>
      </c>
      <c r="K33" s="18">
        <f t="shared" si="11"/>
        <v>170.71</v>
      </c>
      <c r="L33" s="19">
        <f t="shared" si="12"/>
        <v>0.1278142571559063</v>
      </c>
    </row>
    <row r="34" spans="1:12" s="24" customFormat="1" ht="25.5" x14ac:dyDescent="0.2">
      <c r="A34" s="68" t="s">
        <v>720</v>
      </c>
      <c r="B34" s="68" t="s">
        <v>721</v>
      </c>
      <c r="C34" s="69" t="s">
        <v>692</v>
      </c>
      <c r="D34" s="84">
        <f>'PLAN ORÇAM VENCEDORA'!J24</f>
        <v>27.130000000000003</v>
      </c>
      <c r="E34" s="84">
        <v>27.130000000000003</v>
      </c>
      <c r="F34" s="84">
        <v>46.810000000000997</v>
      </c>
      <c r="G34" s="84">
        <f>memorial!L88</f>
        <v>17.11</v>
      </c>
      <c r="H34" s="15">
        <f t="shared" si="8"/>
        <v>17.11</v>
      </c>
      <c r="I34" s="18">
        <f t="shared" si="9"/>
        <v>1269.96</v>
      </c>
      <c r="J34" s="18">
        <f t="shared" si="10"/>
        <v>464.19</v>
      </c>
      <c r="K34" s="18">
        <f t="shared" si="11"/>
        <v>464.19</v>
      </c>
      <c r="L34" s="19">
        <f t="shared" si="12"/>
        <v>0.3655154493054899</v>
      </c>
    </row>
    <row r="35" spans="1:12" s="24" customFormat="1" ht="25.5" x14ac:dyDescent="0.2">
      <c r="A35" s="68" t="s">
        <v>722</v>
      </c>
      <c r="B35" s="68" t="s">
        <v>723</v>
      </c>
      <c r="C35" s="175" t="s">
        <v>1369</v>
      </c>
      <c r="D35" s="84">
        <f>'PLAN ORÇAM VENCEDORA'!J25</f>
        <v>759.90000000000009</v>
      </c>
      <c r="E35" s="84">
        <v>759.90000000000009</v>
      </c>
      <c r="F35" s="84">
        <v>9.6</v>
      </c>
      <c r="G35" s="84">
        <f>memorial!L101</f>
        <v>2.58</v>
      </c>
      <c r="H35" s="15">
        <f t="shared" si="8"/>
        <v>2.58</v>
      </c>
      <c r="I35" s="18">
        <f t="shared" si="9"/>
        <v>7295.04</v>
      </c>
      <c r="J35" s="18">
        <f t="shared" si="10"/>
        <v>1960.54</v>
      </c>
      <c r="K35" s="18">
        <f t="shared" si="11"/>
        <v>1960.54</v>
      </c>
      <c r="L35" s="19">
        <f t="shared" si="12"/>
        <v>0.26874972584111945</v>
      </c>
    </row>
    <row r="36" spans="1:12" s="24" customFormat="1" x14ac:dyDescent="0.2">
      <c r="A36" s="68" t="s">
        <v>724</v>
      </c>
      <c r="B36" s="115" t="s">
        <v>1370</v>
      </c>
      <c r="C36" s="69" t="s">
        <v>707</v>
      </c>
      <c r="D36" s="84">
        <f>'PLAN ORÇAM VENCEDORA'!J26</f>
        <v>82.64</v>
      </c>
      <c r="E36" s="84">
        <v>82.64</v>
      </c>
      <c r="F36" s="84">
        <v>64.099999999999994</v>
      </c>
      <c r="G36" s="178">
        <f>memorial!L106</f>
        <v>38.700000000000003</v>
      </c>
      <c r="H36" s="15">
        <f t="shared" si="8"/>
        <v>38.700000000000003</v>
      </c>
      <c r="I36" s="18">
        <f t="shared" si="9"/>
        <v>5297.22</v>
      </c>
      <c r="J36" s="18">
        <f t="shared" si="10"/>
        <v>3198.17</v>
      </c>
      <c r="K36" s="18">
        <f t="shared" si="11"/>
        <v>3198.17</v>
      </c>
      <c r="L36" s="19">
        <f t="shared" si="12"/>
        <v>0.60374498321761227</v>
      </c>
    </row>
    <row r="37" spans="1:12" s="24" customFormat="1" ht="25.5" x14ac:dyDescent="0.2">
      <c r="A37" s="68" t="s">
        <v>725</v>
      </c>
      <c r="B37" s="115" t="s">
        <v>1313</v>
      </c>
      <c r="C37" s="69" t="s">
        <v>726</v>
      </c>
      <c r="D37" s="84">
        <f>'PLAN ORÇAM VENCEDORA'!J27</f>
        <v>20.03</v>
      </c>
      <c r="E37" s="84">
        <v>20.03</v>
      </c>
      <c r="F37" s="84">
        <v>597.64</v>
      </c>
      <c r="G37" s="178">
        <f>memorial!L111</f>
        <v>706.58999999999992</v>
      </c>
      <c r="H37" s="15">
        <f t="shared" si="8"/>
        <v>706.58999999999992</v>
      </c>
      <c r="I37" s="18">
        <f t="shared" si="9"/>
        <v>11970.73</v>
      </c>
      <c r="J37" s="18">
        <f t="shared" si="10"/>
        <v>14153</v>
      </c>
      <c r="K37" s="18">
        <f t="shared" si="11"/>
        <v>14153</v>
      </c>
      <c r="L37" s="19">
        <f t="shared" si="12"/>
        <v>1.182300494623135</v>
      </c>
    </row>
    <row r="38" spans="1:12" ht="25.5" x14ac:dyDescent="0.2">
      <c r="A38" s="68" t="s">
        <v>727</v>
      </c>
      <c r="B38" s="115" t="s">
        <v>1371</v>
      </c>
      <c r="C38" s="69" t="s">
        <v>700</v>
      </c>
      <c r="D38" s="84">
        <f>'PLAN ORÇAM VENCEDORA'!J28</f>
        <v>444.59000000000003</v>
      </c>
      <c r="E38" s="84">
        <v>444.59000000000003</v>
      </c>
      <c r="F38" s="84">
        <v>11.7</v>
      </c>
      <c r="G38" s="84">
        <f>memorial!L118</f>
        <v>10.08</v>
      </c>
      <c r="H38" s="15">
        <f t="shared" si="8"/>
        <v>10.08</v>
      </c>
      <c r="I38" s="18">
        <f t="shared" si="9"/>
        <v>5201.7</v>
      </c>
      <c r="J38" s="18">
        <f t="shared" si="10"/>
        <v>4481.47</v>
      </c>
      <c r="K38" s="18">
        <f t="shared" si="11"/>
        <v>4481.47</v>
      </c>
      <c r="L38" s="19">
        <f t="shared" si="12"/>
        <v>0.86153949670300101</v>
      </c>
    </row>
    <row r="39" spans="1:12" ht="25.5" x14ac:dyDescent="0.2">
      <c r="A39" s="68" t="s">
        <v>728</v>
      </c>
      <c r="B39" s="68" t="s">
        <v>729</v>
      </c>
      <c r="C39" s="69" t="s">
        <v>700</v>
      </c>
      <c r="D39" s="84">
        <f>'PLAN ORÇAM VENCEDORA'!J29</f>
        <v>177.76000000000002</v>
      </c>
      <c r="E39" s="84">
        <v>177.76000000000002</v>
      </c>
      <c r="F39" s="84">
        <v>11.7</v>
      </c>
      <c r="G39" s="84">
        <f>memorial!L133</f>
        <v>10.08</v>
      </c>
      <c r="H39" s="15">
        <f t="shared" si="8"/>
        <v>10.08</v>
      </c>
      <c r="I39" s="18">
        <f t="shared" si="9"/>
        <v>2079.79</v>
      </c>
      <c r="J39" s="18">
        <f t="shared" si="10"/>
        <v>1791.82</v>
      </c>
      <c r="K39" s="18">
        <f t="shared" si="11"/>
        <v>1791.82</v>
      </c>
      <c r="L39" s="19">
        <f t="shared" si="12"/>
        <v>0.86153890537025368</v>
      </c>
    </row>
    <row r="40" spans="1:12" ht="25.5" x14ac:dyDescent="0.2">
      <c r="A40" s="68" t="s">
        <v>730</v>
      </c>
      <c r="B40" s="115" t="s">
        <v>1383</v>
      </c>
      <c r="C40" s="69" t="s">
        <v>707</v>
      </c>
      <c r="D40" s="84">
        <f>'PLAN ORÇAM VENCEDORA'!J30</f>
        <v>26.990000000000002</v>
      </c>
      <c r="E40" s="84">
        <v>26.990000000000002</v>
      </c>
      <c r="F40" s="84">
        <v>348.7</v>
      </c>
      <c r="G40" s="84">
        <f>memorial!L148</f>
        <v>77.400000000000006</v>
      </c>
      <c r="H40" s="15">
        <f t="shared" si="8"/>
        <v>77.400000000000006</v>
      </c>
      <c r="I40" s="18">
        <f t="shared" si="9"/>
        <v>9411.41</v>
      </c>
      <c r="J40" s="18">
        <f t="shared" si="10"/>
        <v>2089.0300000000002</v>
      </c>
      <c r="K40" s="18">
        <f t="shared" si="11"/>
        <v>2089.0300000000002</v>
      </c>
      <c r="L40" s="19">
        <f t="shared" si="12"/>
        <v>0.22196780291157225</v>
      </c>
    </row>
    <row r="41" spans="1:12" x14ac:dyDescent="0.2">
      <c r="A41" s="16">
        <v>3</v>
      </c>
      <c r="B41" s="88" t="s">
        <v>1261</v>
      </c>
      <c r="C41" s="89"/>
      <c r="D41" s="89"/>
      <c r="E41" s="89"/>
      <c r="F41" s="89"/>
      <c r="G41" s="89"/>
      <c r="H41" s="89"/>
      <c r="I41" s="91"/>
      <c r="J41" s="89"/>
      <c r="K41" s="89"/>
      <c r="L41" s="90"/>
    </row>
    <row r="42" spans="1:12" s="24" customFormat="1" x14ac:dyDescent="0.2">
      <c r="A42" s="16" t="s">
        <v>685</v>
      </c>
      <c r="B42" s="88" t="s">
        <v>1262</v>
      </c>
      <c r="C42" s="89"/>
      <c r="D42" s="89"/>
      <c r="E42" s="89"/>
      <c r="F42" s="89"/>
      <c r="G42" s="89"/>
      <c r="H42" s="89"/>
      <c r="I42" s="91"/>
      <c r="J42" s="89"/>
      <c r="K42" s="89"/>
      <c r="L42" s="90"/>
    </row>
    <row r="43" spans="1:12" s="24" customFormat="1" ht="38.25" x14ac:dyDescent="0.2">
      <c r="A43" s="68" t="s">
        <v>731</v>
      </c>
      <c r="B43" s="70" t="s">
        <v>732</v>
      </c>
      <c r="C43" s="71" t="s">
        <v>726</v>
      </c>
      <c r="D43" s="84">
        <f>'PLAN ORÇAM VENCEDORA'!J33</f>
        <v>23.39</v>
      </c>
      <c r="E43" s="84">
        <v>23.39</v>
      </c>
      <c r="F43" s="84">
        <v>1117.4600000000009</v>
      </c>
      <c r="G43" s="15"/>
      <c r="H43" s="15">
        <f t="shared" ref="H43:H73" si="13">G43</f>
        <v>0</v>
      </c>
      <c r="I43" s="18">
        <f t="shared" ref="I43" si="14">ROUND(F43*E43,2)</f>
        <v>26137.39</v>
      </c>
      <c r="J43" s="18">
        <f t="shared" ref="J43" si="15">ROUND(G43*E43,2)</f>
        <v>0</v>
      </c>
      <c r="K43" s="18">
        <f t="shared" ref="K43" si="16">ROUND(H43*E43,2)</f>
        <v>0</v>
      </c>
      <c r="L43" s="19">
        <f t="shared" ref="L43" si="17">K43/I43</f>
        <v>0</v>
      </c>
    </row>
    <row r="44" spans="1:12" s="24" customFormat="1" ht="38.25" x14ac:dyDescent="0.2">
      <c r="A44" s="68" t="s">
        <v>733</v>
      </c>
      <c r="B44" s="68" t="s">
        <v>734</v>
      </c>
      <c r="C44" s="69" t="s">
        <v>726</v>
      </c>
      <c r="D44" s="84">
        <f>'PLAN ORÇAM VENCEDORA'!J34</f>
        <v>22.94</v>
      </c>
      <c r="E44" s="84">
        <v>22.94</v>
      </c>
      <c r="F44" s="84">
        <v>91.180000000001002</v>
      </c>
      <c r="G44" s="15"/>
      <c r="H44" s="15">
        <f t="shared" si="13"/>
        <v>0</v>
      </c>
      <c r="I44" s="18">
        <f t="shared" ref="I44:I49" si="18">ROUND(F44*E44,2)</f>
        <v>2091.67</v>
      </c>
      <c r="J44" s="18">
        <f t="shared" ref="J44:J49" si="19">ROUND(G44*E44,2)</f>
        <v>0</v>
      </c>
      <c r="K44" s="18">
        <f t="shared" ref="K44:K49" si="20">ROUND(H44*E44,2)</f>
        <v>0</v>
      </c>
      <c r="L44" s="19">
        <f t="shared" ref="L44:L49" si="21">K44/I44</f>
        <v>0</v>
      </c>
    </row>
    <row r="45" spans="1:12" s="24" customFormat="1" ht="38.25" x14ac:dyDescent="0.2">
      <c r="A45" s="68" t="s">
        <v>735</v>
      </c>
      <c r="B45" s="115" t="s">
        <v>1382</v>
      </c>
      <c r="C45" s="69" t="s">
        <v>726</v>
      </c>
      <c r="D45" s="84">
        <f>'PLAN ORÇAM VENCEDORA'!J35</f>
        <v>19.98</v>
      </c>
      <c r="E45" s="84">
        <v>19.98</v>
      </c>
      <c r="F45" s="84">
        <v>3353.18</v>
      </c>
      <c r="G45" s="15">
        <f>memorial!L165</f>
        <v>322.39</v>
      </c>
      <c r="H45" s="15">
        <f t="shared" si="13"/>
        <v>322.39</v>
      </c>
      <c r="I45" s="18">
        <f t="shared" si="18"/>
        <v>66996.539999999994</v>
      </c>
      <c r="J45" s="18">
        <f t="shared" si="19"/>
        <v>6441.35</v>
      </c>
      <c r="K45" s="18">
        <f t="shared" si="20"/>
        <v>6441.35</v>
      </c>
      <c r="L45" s="19">
        <f t="shared" si="21"/>
        <v>9.6144517313879213E-2</v>
      </c>
    </row>
    <row r="46" spans="1:12" ht="38.25" x14ac:dyDescent="0.2">
      <c r="A46" s="68" t="s">
        <v>736</v>
      </c>
      <c r="B46" s="68" t="s">
        <v>737</v>
      </c>
      <c r="C46" s="69" t="s">
        <v>726</v>
      </c>
      <c r="D46" s="84">
        <f>'PLAN ORÇAM VENCEDORA'!J36</f>
        <v>16.989999999999998</v>
      </c>
      <c r="E46" s="84">
        <v>16.989999999999998</v>
      </c>
      <c r="F46" s="84">
        <v>210.090000000001</v>
      </c>
      <c r="G46" s="15"/>
      <c r="H46" s="15">
        <f t="shared" si="13"/>
        <v>0</v>
      </c>
      <c r="I46" s="18">
        <f t="shared" si="18"/>
        <v>3569.43</v>
      </c>
      <c r="J46" s="18">
        <f t="shared" si="19"/>
        <v>0</v>
      </c>
      <c r="K46" s="18">
        <f t="shared" si="20"/>
        <v>0</v>
      </c>
      <c r="L46" s="19">
        <f t="shared" si="21"/>
        <v>0</v>
      </c>
    </row>
    <row r="47" spans="1:12" ht="25.5" x14ac:dyDescent="0.2">
      <c r="A47" s="68" t="s">
        <v>738</v>
      </c>
      <c r="B47" s="68" t="s">
        <v>739</v>
      </c>
      <c r="C47" s="69" t="s">
        <v>707</v>
      </c>
      <c r="D47" s="84">
        <f>'PLAN ORÇAM VENCEDORA'!J37</f>
        <v>48.69</v>
      </c>
      <c r="E47" s="84">
        <v>48.69</v>
      </c>
      <c r="F47" s="84">
        <v>1045.7</v>
      </c>
      <c r="G47" s="15">
        <f>memorial!L173</f>
        <v>79.8</v>
      </c>
      <c r="H47" s="15">
        <f t="shared" si="13"/>
        <v>79.8</v>
      </c>
      <c r="I47" s="18">
        <f t="shared" si="18"/>
        <v>50915.13</v>
      </c>
      <c r="J47" s="18">
        <f t="shared" si="19"/>
        <v>3885.46</v>
      </c>
      <c r="K47" s="18">
        <f t="shared" si="20"/>
        <v>3885.46</v>
      </c>
      <c r="L47" s="19">
        <f t="shared" si="21"/>
        <v>7.6312483145972526E-2</v>
      </c>
    </row>
    <row r="48" spans="1:12" ht="25.5" x14ac:dyDescent="0.2">
      <c r="A48" s="68" t="s">
        <v>740</v>
      </c>
      <c r="B48" s="115" t="s">
        <v>1371</v>
      </c>
      <c r="C48" s="69" t="s">
        <v>700</v>
      </c>
      <c r="D48" s="84">
        <f>'PLAN ORÇAM VENCEDORA'!J38</f>
        <v>444.59000000000003</v>
      </c>
      <c r="E48" s="84">
        <v>444.59000000000003</v>
      </c>
      <c r="F48" s="84">
        <v>63.600000000001003</v>
      </c>
      <c r="G48" s="15">
        <f>memorial!L181</f>
        <v>4.99</v>
      </c>
      <c r="H48" s="15">
        <f t="shared" si="13"/>
        <v>4.99</v>
      </c>
      <c r="I48" s="18">
        <f t="shared" si="18"/>
        <v>28275.919999999998</v>
      </c>
      <c r="J48" s="18">
        <f t="shared" si="19"/>
        <v>2218.5</v>
      </c>
      <c r="K48" s="18">
        <f t="shared" si="20"/>
        <v>2218.5</v>
      </c>
      <c r="L48" s="19">
        <f t="shared" si="21"/>
        <v>7.8458985596224634E-2</v>
      </c>
    </row>
    <row r="49" spans="1:12" ht="25.5" x14ac:dyDescent="0.2">
      <c r="A49" s="68" t="s">
        <v>741</v>
      </c>
      <c r="B49" s="72" t="s">
        <v>729</v>
      </c>
      <c r="C49" s="73" t="s">
        <v>700</v>
      </c>
      <c r="D49" s="84">
        <f>'PLAN ORÇAM VENCEDORA'!J39</f>
        <v>177.76000000000002</v>
      </c>
      <c r="E49" s="84">
        <v>177.76000000000002</v>
      </c>
      <c r="F49" s="84">
        <v>63.600000000001003</v>
      </c>
      <c r="G49" s="15">
        <f>memorial!L188</f>
        <v>4.99</v>
      </c>
      <c r="H49" s="15">
        <f t="shared" si="13"/>
        <v>4.99</v>
      </c>
      <c r="I49" s="18">
        <f t="shared" si="18"/>
        <v>11305.54</v>
      </c>
      <c r="J49" s="18">
        <f t="shared" si="19"/>
        <v>887.02</v>
      </c>
      <c r="K49" s="18">
        <f t="shared" si="20"/>
        <v>887.02</v>
      </c>
      <c r="L49" s="19">
        <f t="shared" si="21"/>
        <v>7.845887945202086E-2</v>
      </c>
    </row>
    <row r="50" spans="1:12" x14ac:dyDescent="0.2">
      <c r="A50" s="16" t="s">
        <v>686</v>
      </c>
      <c r="B50" s="88" t="s">
        <v>1263</v>
      </c>
      <c r="C50" s="89"/>
      <c r="D50" s="89"/>
      <c r="E50" s="89"/>
      <c r="F50" s="89"/>
      <c r="G50" s="89"/>
      <c r="H50" s="89"/>
      <c r="I50" s="91"/>
      <c r="J50" s="89"/>
      <c r="K50" s="89"/>
      <c r="L50" s="90"/>
    </row>
    <row r="51" spans="1:12" ht="38.25" x14ac:dyDescent="0.2">
      <c r="A51" s="74" t="s">
        <v>742</v>
      </c>
      <c r="B51" s="75" t="s">
        <v>743</v>
      </c>
      <c r="C51" s="14" t="s">
        <v>0</v>
      </c>
      <c r="D51" s="76">
        <f>'PLAN ORÇAM VENCEDORA'!J41</f>
        <v>190.06</v>
      </c>
      <c r="E51" s="76">
        <v>190.06</v>
      </c>
      <c r="F51" s="76">
        <v>51.070000000001002</v>
      </c>
      <c r="G51" s="15"/>
      <c r="H51" s="15">
        <f t="shared" si="13"/>
        <v>0</v>
      </c>
      <c r="I51" s="18">
        <f t="shared" ref="I51" si="22">ROUND(F51*E51,2)</f>
        <v>9706.36</v>
      </c>
      <c r="J51" s="18">
        <f t="shared" ref="J51" si="23">ROUND(G51*E51,2)</f>
        <v>0</v>
      </c>
      <c r="K51" s="18">
        <f t="shared" ref="K51" si="24">ROUND(H51*E51,2)</f>
        <v>0</v>
      </c>
      <c r="L51" s="19">
        <f t="shared" ref="L51" si="25">K51/I51</f>
        <v>0</v>
      </c>
    </row>
    <row r="52" spans="1:12" x14ac:dyDescent="0.2">
      <c r="A52" s="16" t="s">
        <v>744</v>
      </c>
      <c r="B52" s="88" t="s">
        <v>1264</v>
      </c>
      <c r="C52" s="89"/>
      <c r="D52" s="89"/>
      <c r="E52" s="89"/>
      <c r="F52" s="89"/>
      <c r="G52" s="89"/>
      <c r="H52" s="89"/>
      <c r="I52" s="91"/>
      <c r="J52" s="89"/>
      <c r="K52" s="89"/>
      <c r="L52" s="90"/>
    </row>
    <row r="53" spans="1:12" x14ac:dyDescent="0.2">
      <c r="A53" s="74" t="s">
        <v>750</v>
      </c>
      <c r="B53" s="74" t="s">
        <v>751</v>
      </c>
      <c r="C53" s="79" t="s">
        <v>752</v>
      </c>
      <c r="D53" s="170">
        <f>'PLAN ORÇAM VENCEDORA'!J43</f>
        <v>37.349999999999994</v>
      </c>
      <c r="E53" s="78">
        <v>37.349999999999994</v>
      </c>
      <c r="F53" s="84">
        <v>10</v>
      </c>
      <c r="G53" s="15"/>
      <c r="H53" s="15">
        <f t="shared" si="13"/>
        <v>0</v>
      </c>
      <c r="I53" s="18">
        <f>ROUND(F53*E53,2)</f>
        <v>373.5</v>
      </c>
      <c r="J53" s="18">
        <f t="shared" ref="J53" si="26">ROUND(G53*E53,2)</f>
        <v>0</v>
      </c>
      <c r="K53" s="18">
        <f t="shared" ref="K53" si="27">ROUND(H53*E53,2)</f>
        <v>0</v>
      </c>
      <c r="L53" s="19">
        <f t="shared" ref="L53" si="28">K53/I53</f>
        <v>0</v>
      </c>
    </row>
    <row r="54" spans="1:12" x14ac:dyDescent="0.2">
      <c r="A54" s="74" t="s">
        <v>753</v>
      </c>
      <c r="B54" s="74" t="s">
        <v>754</v>
      </c>
      <c r="C54" s="79" t="s">
        <v>752</v>
      </c>
      <c r="D54" s="170">
        <f>'PLAN ORÇAM VENCEDORA'!J44</f>
        <v>65.989999999999995</v>
      </c>
      <c r="E54" s="78">
        <v>65.989999999999995</v>
      </c>
      <c r="F54" s="84">
        <v>2</v>
      </c>
      <c r="G54" s="15"/>
      <c r="H54" s="15">
        <f t="shared" si="13"/>
        <v>0</v>
      </c>
      <c r="I54" s="18">
        <f t="shared" ref="I54:I58" si="29">ROUND(F54*E54,2)</f>
        <v>131.97999999999999</v>
      </c>
      <c r="J54" s="18">
        <f t="shared" ref="J54:J58" si="30">ROUND(G54*E54,2)</f>
        <v>0</v>
      </c>
      <c r="K54" s="18">
        <f t="shared" ref="K54:K58" si="31">ROUND(H54*E54,2)</f>
        <v>0</v>
      </c>
      <c r="L54" s="19">
        <f t="shared" ref="L54:L58" si="32">K54/I54</f>
        <v>0</v>
      </c>
    </row>
    <row r="55" spans="1:12" x14ac:dyDescent="0.2">
      <c r="A55" s="74" t="s">
        <v>755</v>
      </c>
      <c r="B55" s="74" t="s">
        <v>756</v>
      </c>
      <c r="C55" s="79" t="s">
        <v>752</v>
      </c>
      <c r="D55" s="170">
        <f>'PLAN ORÇAM VENCEDORA'!J45</f>
        <v>51.26</v>
      </c>
      <c r="E55" s="78">
        <v>51.26</v>
      </c>
      <c r="F55" s="84">
        <v>0.95</v>
      </c>
      <c r="G55" s="15"/>
      <c r="H55" s="15">
        <f t="shared" si="13"/>
        <v>0</v>
      </c>
      <c r="I55" s="18">
        <f t="shared" si="29"/>
        <v>48.7</v>
      </c>
      <c r="J55" s="18">
        <f t="shared" si="30"/>
        <v>0</v>
      </c>
      <c r="K55" s="18">
        <f t="shared" si="31"/>
        <v>0</v>
      </c>
      <c r="L55" s="19">
        <f t="shared" si="32"/>
        <v>0</v>
      </c>
    </row>
    <row r="56" spans="1:12" x14ac:dyDescent="0.2">
      <c r="A56" s="74" t="s">
        <v>757</v>
      </c>
      <c r="B56" s="74" t="s">
        <v>758</v>
      </c>
      <c r="C56" s="79" t="s">
        <v>752</v>
      </c>
      <c r="D56" s="170">
        <f>'PLAN ORÇAM VENCEDORA'!J46</f>
        <v>66.86</v>
      </c>
      <c r="E56" s="78">
        <v>66.86</v>
      </c>
      <c r="F56" s="84">
        <v>2.5</v>
      </c>
      <c r="G56" s="15"/>
      <c r="H56" s="15">
        <f t="shared" si="13"/>
        <v>0</v>
      </c>
      <c r="I56" s="18">
        <f t="shared" si="29"/>
        <v>167.15</v>
      </c>
      <c r="J56" s="18">
        <f t="shared" si="30"/>
        <v>0</v>
      </c>
      <c r="K56" s="18">
        <f t="shared" si="31"/>
        <v>0</v>
      </c>
      <c r="L56" s="19">
        <f t="shared" si="32"/>
        <v>0</v>
      </c>
    </row>
    <row r="57" spans="1:12" ht="25.5" x14ac:dyDescent="0.2">
      <c r="A57" s="74" t="s">
        <v>759</v>
      </c>
      <c r="B57" s="74" t="s">
        <v>760</v>
      </c>
      <c r="C57" s="79" t="s">
        <v>752</v>
      </c>
      <c r="D57" s="170">
        <f>'PLAN ORÇAM VENCEDORA'!J47</f>
        <v>50.24</v>
      </c>
      <c r="E57" s="78">
        <v>50.24</v>
      </c>
      <c r="F57" s="84">
        <v>0.95</v>
      </c>
      <c r="G57" s="15"/>
      <c r="H57" s="15">
        <f t="shared" si="13"/>
        <v>0</v>
      </c>
      <c r="I57" s="18">
        <f t="shared" si="29"/>
        <v>47.73</v>
      </c>
      <c r="J57" s="18">
        <f t="shared" si="30"/>
        <v>0</v>
      </c>
      <c r="K57" s="18">
        <f t="shared" si="31"/>
        <v>0</v>
      </c>
      <c r="L57" s="19">
        <f t="shared" si="32"/>
        <v>0</v>
      </c>
    </row>
    <row r="58" spans="1:12" ht="25.5" x14ac:dyDescent="0.2">
      <c r="A58" s="74" t="s">
        <v>761</v>
      </c>
      <c r="B58" s="74" t="s">
        <v>762</v>
      </c>
      <c r="C58" s="79" t="s">
        <v>752</v>
      </c>
      <c r="D58" s="170">
        <f>'PLAN ORÇAM VENCEDORA'!J48</f>
        <v>60.620000000000005</v>
      </c>
      <c r="E58" s="78">
        <v>60.620000000000005</v>
      </c>
      <c r="F58" s="84">
        <v>2.5</v>
      </c>
      <c r="G58" s="15"/>
      <c r="H58" s="15">
        <f t="shared" si="13"/>
        <v>0</v>
      </c>
      <c r="I58" s="18">
        <f t="shared" si="29"/>
        <v>151.55000000000001</v>
      </c>
      <c r="J58" s="18">
        <f t="shared" si="30"/>
        <v>0</v>
      </c>
      <c r="K58" s="18">
        <f t="shared" si="31"/>
        <v>0</v>
      </c>
      <c r="L58" s="19">
        <f t="shared" si="32"/>
        <v>0</v>
      </c>
    </row>
    <row r="59" spans="1:12" x14ac:dyDescent="0.2">
      <c r="A59" s="16">
        <v>4</v>
      </c>
      <c r="B59" s="88" t="s">
        <v>1265</v>
      </c>
      <c r="C59" s="89"/>
      <c r="D59" s="89"/>
      <c r="E59" s="89"/>
      <c r="F59" s="89"/>
      <c r="G59" s="89"/>
      <c r="H59" s="89"/>
      <c r="I59" s="91"/>
      <c r="J59" s="89"/>
      <c r="K59" s="89"/>
      <c r="L59" s="90"/>
    </row>
    <row r="60" spans="1:12" ht="51" x14ac:dyDescent="0.2">
      <c r="A60" s="74" t="s">
        <v>763</v>
      </c>
      <c r="B60" s="74" t="s">
        <v>764</v>
      </c>
      <c r="C60" s="79" t="s">
        <v>692</v>
      </c>
      <c r="D60" s="76">
        <f>'PLAN ORÇAM VENCEDORA'!J50</f>
        <v>70.34</v>
      </c>
      <c r="E60" s="76">
        <v>70.34</v>
      </c>
      <c r="F60" s="86">
        <v>560.11000000000104</v>
      </c>
      <c r="G60" s="15"/>
      <c r="H60" s="15">
        <f t="shared" si="13"/>
        <v>0</v>
      </c>
      <c r="I60" s="18">
        <f t="shared" ref="I60" si="33">ROUND(F60*E60,2)</f>
        <v>39398.14</v>
      </c>
      <c r="J60" s="18">
        <f t="shared" ref="J60" si="34">ROUND(G60*E60,2)</f>
        <v>0</v>
      </c>
      <c r="K60" s="18">
        <f t="shared" ref="K60" si="35">ROUND(H60*E60,2)</f>
        <v>0</v>
      </c>
      <c r="L60" s="19">
        <f t="shared" ref="L60" si="36">K60/I60</f>
        <v>0</v>
      </c>
    </row>
    <row r="61" spans="1:12" ht="25.5" x14ac:dyDescent="0.2">
      <c r="A61" s="74" t="s">
        <v>765</v>
      </c>
      <c r="B61" s="74" t="s">
        <v>766</v>
      </c>
      <c r="C61" s="79" t="s">
        <v>692</v>
      </c>
      <c r="D61" s="76">
        <f>'PLAN ORÇAM VENCEDORA'!J51</f>
        <v>89.97</v>
      </c>
      <c r="E61" s="76">
        <v>89.97</v>
      </c>
      <c r="F61" s="86">
        <v>146.69</v>
      </c>
      <c r="G61" s="15"/>
      <c r="H61" s="15">
        <f t="shared" si="13"/>
        <v>0</v>
      </c>
      <c r="I61" s="18">
        <f t="shared" ref="I61" si="37">ROUND(F61*E61,2)</f>
        <v>13197.7</v>
      </c>
      <c r="J61" s="18">
        <f t="shared" ref="J61" si="38">ROUND(G61*E61,2)</f>
        <v>0</v>
      </c>
      <c r="K61" s="18">
        <f t="shared" ref="K61" si="39">ROUND(H61*E61,2)</f>
        <v>0</v>
      </c>
      <c r="L61" s="19">
        <f t="shared" ref="L61" si="40">K61/I61</f>
        <v>0</v>
      </c>
    </row>
    <row r="62" spans="1:12" x14ac:dyDescent="0.2">
      <c r="A62" s="16">
        <v>5</v>
      </c>
      <c r="B62" s="88" t="s">
        <v>1266</v>
      </c>
      <c r="C62" s="89"/>
      <c r="D62" s="89"/>
      <c r="E62" s="89"/>
      <c r="F62" s="89"/>
      <c r="G62" s="89"/>
      <c r="H62" s="89"/>
      <c r="I62" s="91"/>
      <c r="J62" s="89"/>
      <c r="K62" s="89"/>
      <c r="L62" s="90"/>
    </row>
    <row r="63" spans="1:12" x14ac:dyDescent="0.2">
      <c r="A63" s="74" t="s">
        <v>767</v>
      </c>
      <c r="B63" s="74" t="s">
        <v>768</v>
      </c>
      <c r="C63" s="79" t="s">
        <v>692</v>
      </c>
      <c r="D63" s="76">
        <f>'PLAN ORÇAM VENCEDORA'!J53</f>
        <v>143.84</v>
      </c>
      <c r="E63" s="76">
        <v>143.84</v>
      </c>
      <c r="F63" s="86">
        <v>498.66000000000099</v>
      </c>
      <c r="G63" s="15"/>
      <c r="H63" s="15">
        <f t="shared" si="13"/>
        <v>0</v>
      </c>
      <c r="I63" s="18">
        <f t="shared" ref="I63:I64" si="41">ROUND(F63*E63,2)</f>
        <v>71727.25</v>
      </c>
      <c r="J63" s="18">
        <f t="shared" ref="J63:J64" si="42">ROUND(G63*E63,2)</f>
        <v>0</v>
      </c>
      <c r="K63" s="18">
        <f t="shared" ref="K63:K64" si="43">ROUND(H63*E63,2)</f>
        <v>0</v>
      </c>
      <c r="L63" s="19">
        <f t="shared" ref="L63" si="44">K63/I63</f>
        <v>0</v>
      </c>
    </row>
    <row r="64" spans="1:12" x14ac:dyDescent="0.2">
      <c r="A64" s="74" t="s">
        <v>769</v>
      </c>
      <c r="B64" s="74" t="s">
        <v>770</v>
      </c>
      <c r="C64" s="79" t="s">
        <v>692</v>
      </c>
      <c r="D64" s="76">
        <f>'PLAN ORÇAM VENCEDORA'!J54</f>
        <v>161.29000000000002</v>
      </c>
      <c r="E64" s="76">
        <v>161.29000000000002</v>
      </c>
      <c r="F64" s="86">
        <v>223.80000000000101</v>
      </c>
      <c r="G64" s="15"/>
      <c r="H64" s="15">
        <f t="shared" si="13"/>
        <v>0</v>
      </c>
      <c r="I64" s="18">
        <f t="shared" si="41"/>
        <v>36096.699999999997</v>
      </c>
      <c r="J64" s="18">
        <f t="shared" si="42"/>
        <v>0</v>
      </c>
      <c r="K64" s="18">
        <f t="shared" si="43"/>
        <v>0</v>
      </c>
      <c r="L64" s="19">
        <f t="shared" ref="L64:L73" si="45">K64/I64</f>
        <v>0</v>
      </c>
    </row>
    <row r="65" spans="1:12" x14ac:dyDescent="0.2">
      <c r="A65" s="74" t="s">
        <v>771</v>
      </c>
      <c r="B65" s="74" t="s">
        <v>772</v>
      </c>
      <c r="C65" s="79" t="s">
        <v>692</v>
      </c>
      <c r="D65" s="76">
        <f>'PLAN ORÇAM VENCEDORA'!J55</f>
        <v>75.849999999999994</v>
      </c>
      <c r="E65" s="76">
        <v>75.849999999999994</v>
      </c>
      <c r="F65" s="86">
        <v>274.86000000000098</v>
      </c>
      <c r="G65" s="15"/>
      <c r="H65" s="15">
        <f t="shared" si="13"/>
        <v>0</v>
      </c>
      <c r="I65" s="18">
        <f t="shared" ref="I65:I73" si="46">ROUND(F65*E65,2)</f>
        <v>20848.13</v>
      </c>
      <c r="J65" s="18">
        <f t="shared" ref="J65:J73" si="47">ROUND(G65*E65,2)</f>
        <v>0</v>
      </c>
      <c r="K65" s="18">
        <f t="shared" ref="K65:K73" si="48">ROUND(H65*E65,2)</f>
        <v>0</v>
      </c>
      <c r="L65" s="19">
        <f t="shared" si="45"/>
        <v>0</v>
      </c>
    </row>
    <row r="66" spans="1:12" ht="25.5" x14ac:dyDescent="0.2">
      <c r="A66" s="74" t="s">
        <v>773</v>
      </c>
      <c r="B66" s="74" t="s">
        <v>774</v>
      </c>
      <c r="C66" s="79" t="s">
        <v>692</v>
      </c>
      <c r="D66" s="76">
        <f>'PLAN ORÇAM VENCEDORA'!J56</f>
        <v>36.22</v>
      </c>
      <c r="E66" s="76">
        <v>36.22</v>
      </c>
      <c r="F66" s="86">
        <v>52.560000000000997</v>
      </c>
      <c r="G66" s="15"/>
      <c r="H66" s="15">
        <f t="shared" si="13"/>
        <v>0</v>
      </c>
      <c r="I66" s="18">
        <f t="shared" si="46"/>
        <v>1903.72</v>
      </c>
      <c r="J66" s="18">
        <f t="shared" si="47"/>
        <v>0</v>
      </c>
      <c r="K66" s="18">
        <f t="shared" si="48"/>
        <v>0</v>
      </c>
      <c r="L66" s="19">
        <f t="shared" si="45"/>
        <v>0</v>
      </c>
    </row>
    <row r="67" spans="1:12" x14ac:dyDescent="0.2">
      <c r="A67" s="74" t="s">
        <v>775</v>
      </c>
      <c r="B67" s="74" t="s">
        <v>776</v>
      </c>
      <c r="C67" s="79" t="s">
        <v>777</v>
      </c>
      <c r="D67" s="76">
        <f>'PLAN ORÇAM VENCEDORA'!J57</f>
        <v>110</v>
      </c>
      <c r="E67" s="76">
        <v>110</v>
      </c>
      <c r="F67" s="86">
        <v>27.49</v>
      </c>
      <c r="G67" s="15"/>
      <c r="H67" s="15">
        <f t="shared" si="13"/>
        <v>0</v>
      </c>
      <c r="I67" s="18">
        <f t="shared" si="46"/>
        <v>3023.9</v>
      </c>
      <c r="J67" s="18">
        <f t="shared" si="47"/>
        <v>0</v>
      </c>
      <c r="K67" s="18">
        <f t="shared" si="48"/>
        <v>0</v>
      </c>
      <c r="L67" s="19">
        <f t="shared" si="45"/>
        <v>0</v>
      </c>
    </row>
    <row r="68" spans="1:12" x14ac:dyDescent="0.2">
      <c r="A68" s="74" t="s">
        <v>778</v>
      </c>
      <c r="B68" s="74" t="s">
        <v>779</v>
      </c>
      <c r="C68" s="79" t="s">
        <v>752</v>
      </c>
      <c r="D68" s="76">
        <f>'PLAN ORÇAM VENCEDORA'!J58</f>
        <v>76.19</v>
      </c>
      <c r="E68" s="76">
        <v>76.19</v>
      </c>
      <c r="F68" s="86">
        <v>26.38</v>
      </c>
      <c r="G68" s="15"/>
      <c r="H68" s="15">
        <f t="shared" si="13"/>
        <v>0</v>
      </c>
      <c r="I68" s="18">
        <f t="shared" si="46"/>
        <v>2009.89</v>
      </c>
      <c r="J68" s="18">
        <f t="shared" si="47"/>
        <v>0</v>
      </c>
      <c r="K68" s="18">
        <f t="shared" si="48"/>
        <v>0</v>
      </c>
      <c r="L68" s="19">
        <f t="shared" si="45"/>
        <v>0</v>
      </c>
    </row>
    <row r="69" spans="1:12" x14ac:dyDescent="0.2">
      <c r="A69" s="74" t="s">
        <v>780</v>
      </c>
      <c r="B69" s="74" t="s">
        <v>781</v>
      </c>
      <c r="C69" s="79" t="s">
        <v>777</v>
      </c>
      <c r="D69" s="76">
        <f>'PLAN ORÇAM VENCEDORA'!J59</f>
        <v>44.650000000000006</v>
      </c>
      <c r="E69" s="76">
        <v>44.650000000000006</v>
      </c>
      <c r="F69" s="86">
        <v>42.030000000001003</v>
      </c>
      <c r="G69" s="15"/>
      <c r="H69" s="15">
        <f t="shared" si="13"/>
        <v>0</v>
      </c>
      <c r="I69" s="18">
        <f t="shared" si="46"/>
        <v>1876.64</v>
      </c>
      <c r="J69" s="18">
        <f t="shared" si="47"/>
        <v>0</v>
      </c>
      <c r="K69" s="18">
        <f t="shared" si="48"/>
        <v>0</v>
      </c>
      <c r="L69" s="19">
        <f t="shared" si="45"/>
        <v>0</v>
      </c>
    </row>
    <row r="70" spans="1:12" ht="25.5" x14ac:dyDescent="0.2">
      <c r="A70" s="74" t="s">
        <v>782</v>
      </c>
      <c r="B70" s="74" t="s">
        <v>783</v>
      </c>
      <c r="C70" s="79" t="s">
        <v>752</v>
      </c>
      <c r="D70" s="76">
        <f>'PLAN ORÇAM VENCEDORA'!J60</f>
        <v>69.760000000000005</v>
      </c>
      <c r="E70" s="76">
        <v>69.760000000000005</v>
      </c>
      <c r="F70" s="86">
        <v>9.0299999999999994</v>
      </c>
      <c r="G70" s="15"/>
      <c r="H70" s="15">
        <f t="shared" si="13"/>
        <v>0</v>
      </c>
      <c r="I70" s="18">
        <f t="shared" si="46"/>
        <v>629.92999999999995</v>
      </c>
      <c r="J70" s="18">
        <f t="shared" si="47"/>
        <v>0</v>
      </c>
      <c r="K70" s="18">
        <f t="shared" si="48"/>
        <v>0</v>
      </c>
      <c r="L70" s="19">
        <f t="shared" si="45"/>
        <v>0</v>
      </c>
    </row>
    <row r="71" spans="1:12" ht="25.5" x14ac:dyDescent="0.2">
      <c r="A71" s="74" t="s">
        <v>784</v>
      </c>
      <c r="B71" s="74" t="s">
        <v>785</v>
      </c>
      <c r="C71" s="79" t="s">
        <v>752</v>
      </c>
      <c r="D71" s="76">
        <f>'PLAN ORÇAM VENCEDORA'!J61</f>
        <v>201.91000000000003</v>
      </c>
      <c r="E71" s="76">
        <v>201.91000000000003</v>
      </c>
      <c r="F71" s="86">
        <v>52.76</v>
      </c>
      <c r="G71" s="15"/>
      <c r="H71" s="15">
        <f t="shared" si="13"/>
        <v>0</v>
      </c>
      <c r="I71" s="18">
        <f t="shared" si="46"/>
        <v>10652.77</v>
      </c>
      <c r="J71" s="18">
        <f t="shared" si="47"/>
        <v>0</v>
      </c>
      <c r="K71" s="18">
        <f t="shared" si="48"/>
        <v>0</v>
      </c>
      <c r="L71" s="19">
        <f t="shared" si="45"/>
        <v>0</v>
      </c>
    </row>
    <row r="72" spans="1:12" ht="25.5" x14ac:dyDescent="0.2">
      <c r="A72" s="74" t="s">
        <v>786</v>
      </c>
      <c r="B72" s="74" t="s">
        <v>787</v>
      </c>
      <c r="C72" s="79" t="s">
        <v>692</v>
      </c>
      <c r="D72" s="76">
        <f>'PLAN ORÇAM VENCEDORA'!J62</f>
        <v>88.25</v>
      </c>
      <c r="E72" s="76">
        <v>88.25</v>
      </c>
      <c r="F72" s="86">
        <v>338.69</v>
      </c>
      <c r="G72" s="15"/>
      <c r="H72" s="15">
        <f t="shared" si="13"/>
        <v>0</v>
      </c>
      <c r="I72" s="18">
        <f t="shared" si="46"/>
        <v>29889.39</v>
      </c>
      <c r="J72" s="18">
        <f t="shared" si="47"/>
        <v>0</v>
      </c>
      <c r="K72" s="18">
        <f t="shared" si="48"/>
        <v>0</v>
      </c>
      <c r="L72" s="19">
        <f t="shared" si="45"/>
        <v>0</v>
      </c>
    </row>
    <row r="73" spans="1:12" ht="25.5" x14ac:dyDescent="0.2">
      <c r="A73" s="74" t="s">
        <v>788</v>
      </c>
      <c r="B73" s="74" t="s">
        <v>789</v>
      </c>
      <c r="C73" s="79" t="s">
        <v>692</v>
      </c>
      <c r="D73" s="76">
        <f>'PLAN ORÇAM VENCEDORA'!J63</f>
        <v>172.1</v>
      </c>
      <c r="E73" s="76">
        <v>172.1</v>
      </c>
      <c r="F73" s="86">
        <v>51.25</v>
      </c>
      <c r="G73" s="15"/>
      <c r="H73" s="15">
        <f t="shared" si="13"/>
        <v>0</v>
      </c>
      <c r="I73" s="18">
        <f t="shared" si="46"/>
        <v>8820.1299999999992</v>
      </c>
      <c r="J73" s="18">
        <f t="shared" si="47"/>
        <v>0</v>
      </c>
      <c r="K73" s="18">
        <f t="shared" si="48"/>
        <v>0</v>
      </c>
      <c r="L73" s="19">
        <f t="shared" si="45"/>
        <v>0</v>
      </c>
    </row>
    <row r="74" spans="1:12" x14ac:dyDescent="0.2">
      <c r="A74" s="17">
        <v>6</v>
      </c>
      <c r="B74" s="104" t="s">
        <v>1267</v>
      </c>
      <c r="C74" s="14"/>
      <c r="D74" s="84"/>
      <c r="E74" s="84"/>
      <c r="F74" s="84"/>
      <c r="G74" s="15"/>
      <c r="H74" s="15"/>
      <c r="I74" s="18"/>
      <c r="J74" s="18"/>
      <c r="K74" s="18"/>
      <c r="L74" s="19"/>
    </row>
    <row r="75" spans="1:12" x14ac:dyDescent="0.2">
      <c r="A75" s="17" t="s">
        <v>745</v>
      </c>
      <c r="B75" s="88" t="s">
        <v>1268</v>
      </c>
      <c r="C75" s="89"/>
      <c r="D75" s="89"/>
      <c r="E75" s="89"/>
      <c r="F75" s="89"/>
      <c r="G75" s="89"/>
      <c r="H75" s="89"/>
      <c r="I75" s="91"/>
      <c r="J75" s="89"/>
      <c r="K75" s="89"/>
      <c r="L75" s="90"/>
    </row>
    <row r="76" spans="1:12" ht="25.5" x14ac:dyDescent="0.2">
      <c r="A76" s="74" t="s">
        <v>790</v>
      </c>
      <c r="B76" s="74" t="s">
        <v>791</v>
      </c>
      <c r="C76" s="79" t="s">
        <v>692</v>
      </c>
      <c r="D76" s="76">
        <f>'PLAN ORÇAM VENCEDORA'!J66</f>
        <v>56.470000000000006</v>
      </c>
      <c r="E76" s="76">
        <v>56.470000000000006</v>
      </c>
      <c r="F76" s="86">
        <v>56.12</v>
      </c>
      <c r="G76" s="15"/>
      <c r="H76" s="15">
        <f t="shared" ref="H76:H116" si="49">G76</f>
        <v>0</v>
      </c>
      <c r="I76" s="18">
        <f t="shared" ref="I76" si="50">ROUND(F76*E76,2)</f>
        <v>3169.1</v>
      </c>
      <c r="J76" s="18">
        <f t="shared" ref="J76" si="51">ROUND(G76*E76,2)</f>
        <v>0</v>
      </c>
      <c r="K76" s="18">
        <f t="shared" ref="K76" si="52">ROUND(H76*E76,2)</f>
        <v>0</v>
      </c>
      <c r="L76" s="19">
        <f t="shared" ref="L76" si="53">K76/I76</f>
        <v>0</v>
      </c>
    </row>
    <row r="77" spans="1:12" ht="25.5" x14ac:dyDescent="0.2">
      <c r="A77" s="74" t="s">
        <v>792</v>
      </c>
      <c r="B77" s="74" t="s">
        <v>793</v>
      </c>
      <c r="C77" s="79" t="s">
        <v>692</v>
      </c>
      <c r="D77" s="76">
        <f>'PLAN ORÇAM VENCEDORA'!J67</f>
        <v>50.55</v>
      </c>
      <c r="E77" s="76">
        <v>50.55</v>
      </c>
      <c r="F77" s="86">
        <v>60.640000000001002</v>
      </c>
      <c r="G77" s="15"/>
      <c r="H77" s="15">
        <f t="shared" si="49"/>
        <v>0</v>
      </c>
      <c r="I77" s="18">
        <f t="shared" ref="I77:I86" si="54">ROUND(F77*E77,2)</f>
        <v>3065.35</v>
      </c>
      <c r="J77" s="18">
        <f t="shared" ref="J77:J86" si="55">ROUND(G77*E77,2)</f>
        <v>0</v>
      </c>
      <c r="K77" s="18">
        <f t="shared" ref="K77:K86" si="56">ROUND(H77*E77,2)</f>
        <v>0</v>
      </c>
      <c r="L77" s="19">
        <f t="shared" ref="L77:L86" si="57">K77/I77</f>
        <v>0</v>
      </c>
    </row>
    <row r="78" spans="1:12" ht="25.5" x14ac:dyDescent="0.2">
      <c r="A78" s="74" t="s">
        <v>794</v>
      </c>
      <c r="B78" s="74" t="s">
        <v>795</v>
      </c>
      <c r="C78" s="79" t="s">
        <v>692</v>
      </c>
      <c r="D78" s="76">
        <f>'PLAN ORÇAM VENCEDORA'!J68</f>
        <v>62.58</v>
      </c>
      <c r="E78" s="76">
        <v>62.58</v>
      </c>
      <c r="F78" s="86">
        <v>596.91</v>
      </c>
      <c r="G78" s="15"/>
      <c r="H78" s="15">
        <f t="shared" si="49"/>
        <v>0</v>
      </c>
      <c r="I78" s="18">
        <f t="shared" si="54"/>
        <v>37354.629999999997</v>
      </c>
      <c r="J78" s="18">
        <f t="shared" si="55"/>
        <v>0</v>
      </c>
      <c r="K78" s="18">
        <f t="shared" si="56"/>
        <v>0</v>
      </c>
      <c r="L78" s="19">
        <f t="shared" si="57"/>
        <v>0</v>
      </c>
    </row>
    <row r="79" spans="1:12" ht="38.25" x14ac:dyDescent="0.2">
      <c r="A79" s="74" t="s">
        <v>796</v>
      </c>
      <c r="B79" s="74" t="s">
        <v>797</v>
      </c>
      <c r="C79" s="79" t="s">
        <v>707</v>
      </c>
      <c r="D79" s="76">
        <f>'PLAN ORÇAM VENCEDORA'!J69</f>
        <v>176.98999999999998</v>
      </c>
      <c r="E79" s="76">
        <v>176.98999999999998</v>
      </c>
      <c r="F79" s="86">
        <v>107.170000000001</v>
      </c>
      <c r="G79" s="15"/>
      <c r="H79" s="15">
        <f t="shared" si="49"/>
        <v>0</v>
      </c>
      <c r="I79" s="18">
        <f t="shared" si="54"/>
        <v>18968.02</v>
      </c>
      <c r="J79" s="18">
        <f t="shared" si="55"/>
        <v>0</v>
      </c>
      <c r="K79" s="18">
        <f t="shared" si="56"/>
        <v>0</v>
      </c>
      <c r="L79" s="19">
        <f t="shared" si="57"/>
        <v>0</v>
      </c>
    </row>
    <row r="80" spans="1:12" x14ac:dyDescent="0.2">
      <c r="A80" s="74" t="s">
        <v>798</v>
      </c>
      <c r="B80" s="74" t="s">
        <v>799</v>
      </c>
      <c r="C80" s="79" t="s">
        <v>692</v>
      </c>
      <c r="D80" s="76">
        <f>'PLAN ORÇAM VENCEDORA'!J70</f>
        <v>15.5</v>
      </c>
      <c r="E80" s="76">
        <v>15.5</v>
      </c>
      <c r="F80" s="86">
        <v>91.370000000000999</v>
      </c>
      <c r="G80" s="15"/>
      <c r="H80" s="15">
        <f t="shared" si="49"/>
        <v>0</v>
      </c>
      <c r="I80" s="18">
        <f t="shared" si="54"/>
        <v>1416.24</v>
      </c>
      <c r="J80" s="18">
        <f t="shared" si="55"/>
        <v>0</v>
      </c>
      <c r="K80" s="18">
        <f t="shared" si="56"/>
        <v>0</v>
      </c>
      <c r="L80" s="19">
        <f t="shared" si="57"/>
        <v>0</v>
      </c>
    </row>
    <row r="81" spans="1:12" ht="38.25" x14ac:dyDescent="0.2">
      <c r="A81" s="74" t="s">
        <v>800</v>
      </c>
      <c r="B81" s="74" t="s">
        <v>801</v>
      </c>
      <c r="C81" s="79" t="s">
        <v>707</v>
      </c>
      <c r="D81" s="76">
        <f>'PLAN ORÇAM VENCEDORA'!J71</f>
        <v>102.24000000000001</v>
      </c>
      <c r="E81" s="76">
        <v>102.24000000000001</v>
      </c>
      <c r="F81" s="86">
        <v>46.04</v>
      </c>
      <c r="G81" s="15"/>
      <c r="H81" s="15">
        <f t="shared" si="49"/>
        <v>0</v>
      </c>
      <c r="I81" s="18">
        <f t="shared" si="54"/>
        <v>4707.13</v>
      </c>
      <c r="J81" s="18">
        <f t="shared" si="55"/>
        <v>0</v>
      </c>
      <c r="K81" s="18">
        <f t="shared" si="56"/>
        <v>0</v>
      </c>
      <c r="L81" s="19">
        <f t="shared" si="57"/>
        <v>0</v>
      </c>
    </row>
    <row r="82" spans="1:12" ht="25.5" x14ac:dyDescent="0.2">
      <c r="A82" s="74" t="s">
        <v>802</v>
      </c>
      <c r="B82" s="74" t="s">
        <v>803</v>
      </c>
      <c r="C82" s="79" t="s">
        <v>689</v>
      </c>
      <c r="D82" s="76">
        <f>'PLAN ORÇAM VENCEDORA'!J72</f>
        <v>463.96</v>
      </c>
      <c r="E82" s="76">
        <v>463.96</v>
      </c>
      <c r="F82" s="86">
        <v>1</v>
      </c>
      <c r="G82" s="15"/>
      <c r="H82" s="15">
        <f t="shared" si="49"/>
        <v>0</v>
      </c>
      <c r="I82" s="18">
        <f t="shared" si="54"/>
        <v>463.96</v>
      </c>
      <c r="J82" s="18">
        <f t="shared" si="55"/>
        <v>0</v>
      </c>
      <c r="K82" s="18">
        <f t="shared" si="56"/>
        <v>0</v>
      </c>
      <c r="L82" s="19">
        <f t="shared" si="57"/>
        <v>0</v>
      </c>
    </row>
    <row r="83" spans="1:12" ht="51" x14ac:dyDescent="0.2">
      <c r="A83" s="74" t="s">
        <v>804</v>
      </c>
      <c r="B83" s="74" t="s">
        <v>805</v>
      </c>
      <c r="C83" s="79" t="s">
        <v>752</v>
      </c>
      <c r="D83" s="76">
        <f>'PLAN ORÇAM VENCEDORA'!J73</f>
        <v>58.480000000000004</v>
      </c>
      <c r="E83" s="76">
        <v>58.480000000000004</v>
      </c>
      <c r="F83" s="86">
        <v>118.530000000001</v>
      </c>
      <c r="G83" s="15"/>
      <c r="H83" s="15">
        <f t="shared" si="49"/>
        <v>0</v>
      </c>
      <c r="I83" s="18">
        <f t="shared" si="54"/>
        <v>6931.63</v>
      </c>
      <c r="J83" s="18">
        <f t="shared" si="55"/>
        <v>0</v>
      </c>
      <c r="K83" s="18">
        <f t="shared" si="56"/>
        <v>0</v>
      </c>
      <c r="L83" s="19">
        <f t="shared" si="57"/>
        <v>0</v>
      </c>
    </row>
    <row r="84" spans="1:12" ht="38.25" x14ac:dyDescent="0.2">
      <c r="A84" s="74" t="s">
        <v>806</v>
      </c>
      <c r="B84" s="74" t="s">
        <v>807</v>
      </c>
      <c r="C84" s="79" t="s">
        <v>700</v>
      </c>
      <c r="D84" s="76">
        <f>'PLAN ORÇAM VENCEDORA'!J74</f>
        <v>717.24</v>
      </c>
      <c r="E84" s="76">
        <v>717.24</v>
      </c>
      <c r="F84" s="86">
        <v>1.41</v>
      </c>
      <c r="G84" s="15"/>
      <c r="H84" s="15">
        <f t="shared" si="49"/>
        <v>0</v>
      </c>
      <c r="I84" s="18">
        <f t="shared" si="54"/>
        <v>1011.31</v>
      </c>
      <c r="J84" s="18">
        <f t="shared" si="55"/>
        <v>0</v>
      </c>
      <c r="K84" s="18">
        <f t="shared" si="56"/>
        <v>0</v>
      </c>
      <c r="L84" s="19">
        <f t="shared" si="57"/>
        <v>0</v>
      </c>
    </row>
    <row r="85" spans="1:12" ht="25.5" x14ac:dyDescent="0.2">
      <c r="A85" s="74" t="s">
        <v>808</v>
      </c>
      <c r="B85" s="74" t="s">
        <v>721</v>
      </c>
      <c r="C85" s="79" t="s">
        <v>692</v>
      </c>
      <c r="D85" s="76">
        <f>'PLAN ORÇAM VENCEDORA'!J75</f>
        <v>27.130000000000003</v>
      </c>
      <c r="E85" s="76">
        <v>27.130000000000003</v>
      </c>
      <c r="F85" s="86">
        <v>107.170000000001</v>
      </c>
      <c r="G85" s="15"/>
      <c r="H85" s="15">
        <f t="shared" si="49"/>
        <v>0</v>
      </c>
      <c r="I85" s="18">
        <f t="shared" si="54"/>
        <v>2907.52</v>
      </c>
      <c r="J85" s="18">
        <f t="shared" si="55"/>
        <v>0</v>
      </c>
      <c r="K85" s="18">
        <f t="shared" si="56"/>
        <v>0</v>
      </c>
      <c r="L85" s="19">
        <f t="shared" si="57"/>
        <v>0</v>
      </c>
    </row>
    <row r="86" spans="1:12" ht="25.5" x14ac:dyDescent="0.2">
      <c r="A86" s="74" t="s">
        <v>809</v>
      </c>
      <c r="B86" s="74" t="s">
        <v>810</v>
      </c>
      <c r="C86" s="79" t="s">
        <v>707</v>
      </c>
      <c r="D86" s="76">
        <f>'PLAN ORÇAM VENCEDORA'!J76</f>
        <v>44.04</v>
      </c>
      <c r="E86" s="76">
        <v>44.04</v>
      </c>
      <c r="F86" s="86">
        <v>107.170000000001</v>
      </c>
      <c r="G86" s="15"/>
      <c r="H86" s="15">
        <f t="shared" si="49"/>
        <v>0</v>
      </c>
      <c r="I86" s="18">
        <f t="shared" si="54"/>
        <v>4719.7700000000004</v>
      </c>
      <c r="J86" s="18">
        <f t="shared" si="55"/>
        <v>0</v>
      </c>
      <c r="K86" s="18">
        <f t="shared" si="56"/>
        <v>0</v>
      </c>
      <c r="L86" s="19">
        <f t="shared" si="57"/>
        <v>0</v>
      </c>
    </row>
    <row r="87" spans="1:12" x14ac:dyDescent="0.2">
      <c r="A87" s="16" t="s">
        <v>746</v>
      </c>
      <c r="B87" s="88" t="s">
        <v>1269</v>
      </c>
      <c r="C87" s="89"/>
      <c r="D87" s="89"/>
      <c r="E87" s="89"/>
      <c r="F87" s="89"/>
      <c r="G87" s="89"/>
      <c r="H87" s="89"/>
      <c r="I87" s="91"/>
      <c r="J87" s="89"/>
      <c r="K87" s="89"/>
      <c r="L87" s="90"/>
    </row>
    <row r="88" spans="1:12" s="24" customFormat="1" ht="25.5" x14ac:dyDescent="0.2">
      <c r="A88" s="74" t="s">
        <v>811</v>
      </c>
      <c r="B88" s="74" t="s">
        <v>812</v>
      </c>
      <c r="C88" s="79" t="s">
        <v>692</v>
      </c>
      <c r="D88" s="76">
        <f>'PLAN ORÇAM VENCEDORA'!J78</f>
        <v>2.83</v>
      </c>
      <c r="E88" s="76">
        <v>2.83</v>
      </c>
      <c r="F88" s="86">
        <v>447.41000000000099</v>
      </c>
      <c r="G88" s="15"/>
      <c r="H88" s="15">
        <f t="shared" si="49"/>
        <v>0</v>
      </c>
      <c r="I88" s="18">
        <f t="shared" ref="I88" si="58">ROUND(F88*E88,2)</f>
        <v>1266.17</v>
      </c>
      <c r="J88" s="18">
        <f t="shared" ref="J88" si="59">ROUND(G88*E88,2)</f>
        <v>0</v>
      </c>
      <c r="K88" s="18">
        <f t="shared" ref="K88" si="60">ROUND(H88*E88,2)</f>
        <v>0</v>
      </c>
      <c r="L88" s="19">
        <f t="shared" ref="L88" si="61">K88/I88</f>
        <v>0</v>
      </c>
    </row>
    <row r="89" spans="1:12" ht="25.5" x14ac:dyDescent="0.2">
      <c r="A89" s="74" t="s">
        <v>813</v>
      </c>
      <c r="B89" s="74" t="s">
        <v>721</v>
      </c>
      <c r="C89" s="79" t="s">
        <v>692</v>
      </c>
      <c r="D89" s="76">
        <f>'PLAN ORÇAM VENCEDORA'!J79</f>
        <v>27.130000000000003</v>
      </c>
      <c r="E89" s="76">
        <v>27.130000000000003</v>
      </c>
      <c r="F89" s="86">
        <v>447.41000000000099</v>
      </c>
      <c r="G89" s="15"/>
      <c r="H89" s="15">
        <f t="shared" si="49"/>
        <v>0</v>
      </c>
      <c r="I89" s="18">
        <f t="shared" ref="I89:I96" si="62">ROUND(F89*E89,2)</f>
        <v>12138.23</v>
      </c>
      <c r="J89" s="18">
        <f t="shared" ref="J89:J96" si="63">ROUND(G89*E89,2)</f>
        <v>0</v>
      </c>
      <c r="K89" s="18">
        <f t="shared" ref="K89:K96" si="64">ROUND(H89*E89,2)</f>
        <v>0</v>
      </c>
      <c r="L89" s="19">
        <f t="shared" ref="L89:L96" si="65">K89/I89</f>
        <v>0</v>
      </c>
    </row>
    <row r="90" spans="1:12" s="24" customFormat="1" ht="25.5" x14ac:dyDescent="0.2">
      <c r="A90" s="74" t="s">
        <v>814</v>
      </c>
      <c r="B90" s="74" t="s">
        <v>810</v>
      </c>
      <c r="C90" s="79" t="s">
        <v>707</v>
      </c>
      <c r="D90" s="76">
        <f>'PLAN ORÇAM VENCEDORA'!J80</f>
        <v>44.04</v>
      </c>
      <c r="E90" s="76">
        <v>44.04</v>
      </c>
      <c r="F90" s="86">
        <v>447.41000000000099</v>
      </c>
      <c r="G90" s="15"/>
      <c r="H90" s="15">
        <f t="shared" si="49"/>
        <v>0</v>
      </c>
      <c r="I90" s="18">
        <f t="shared" si="62"/>
        <v>19703.939999999999</v>
      </c>
      <c r="J90" s="18">
        <f t="shared" si="63"/>
        <v>0</v>
      </c>
      <c r="K90" s="18">
        <f t="shared" si="64"/>
        <v>0</v>
      </c>
      <c r="L90" s="19">
        <f t="shared" si="65"/>
        <v>0</v>
      </c>
    </row>
    <row r="91" spans="1:12" s="24" customFormat="1" ht="38.25" x14ac:dyDescent="0.2">
      <c r="A91" s="74" t="s">
        <v>815</v>
      </c>
      <c r="B91" s="74" t="s">
        <v>816</v>
      </c>
      <c r="C91" s="79" t="s">
        <v>692</v>
      </c>
      <c r="D91" s="76">
        <f>'PLAN ORÇAM VENCEDORA'!J81</f>
        <v>33.369999999999997</v>
      </c>
      <c r="E91" s="76">
        <v>33.369999999999997</v>
      </c>
      <c r="F91" s="86">
        <v>447.41000000000099</v>
      </c>
      <c r="G91" s="15"/>
      <c r="H91" s="15">
        <f t="shared" si="49"/>
        <v>0</v>
      </c>
      <c r="I91" s="18">
        <f t="shared" si="62"/>
        <v>14930.07</v>
      </c>
      <c r="J91" s="18">
        <f t="shared" si="63"/>
        <v>0</v>
      </c>
      <c r="K91" s="18">
        <f t="shared" si="64"/>
        <v>0</v>
      </c>
      <c r="L91" s="19">
        <f t="shared" si="65"/>
        <v>0</v>
      </c>
    </row>
    <row r="92" spans="1:12" ht="25.5" x14ac:dyDescent="0.2">
      <c r="A92" s="74" t="s">
        <v>817</v>
      </c>
      <c r="B92" s="74" t="s">
        <v>818</v>
      </c>
      <c r="C92" s="79" t="s">
        <v>692</v>
      </c>
      <c r="D92" s="76">
        <f>'PLAN ORÇAM VENCEDORA'!J82</f>
        <v>76.56</v>
      </c>
      <c r="E92" s="76">
        <v>76.56</v>
      </c>
      <c r="F92" s="86">
        <v>295.41000000000099</v>
      </c>
      <c r="G92" s="15"/>
      <c r="H92" s="15">
        <f t="shared" si="49"/>
        <v>0</v>
      </c>
      <c r="I92" s="18">
        <f t="shared" si="62"/>
        <v>22616.59</v>
      </c>
      <c r="J92" s="18">
        <f t="shared" si="63"/>
        <v>0</v>
      </c>
      <c r="K92" s="18">
        <f t="shared" si="64"/>
        <v>0</v>
      </c>
      <c r="L92" s="19">
        <f t="shared" si="65"/>
        <v>0</v>
      </c>
    </row>
    <row r="93" spans="1:12" ht="25.5" x14ac:dyDescent="0.2">
      <c r="A93" s="74" t="s">
        <v>819</v>
      </c>
      <c r="B93" s="74" t="s">
        <v>820</v>
      </c>
      <c r="C93" s="79" t="s">
        <v>752</v>
      </c>
      <c r="D93" s="76">
        <f>'PLAN ORÇAM VENCEDORA'!J83</f>
        <v>20.3</v>
      </c>
      <c r="E93" s="76">
        <v>20.3</v>
      </c>
      <c r="F93" s="86">
        <v>75</v>
      </c>
      <c r="G93" s="15"/>
      <c r="H93" s="15">
        <f t="shared" si="49"/>
        <v>0</v>
      </c>
      <c r="I93" s="18">
        <f t="shared" si="62"/>
        <v>1522.5</v>
      </c>
      <c r="J93" s="18">
        <f t="shared" si="63"/>
        <v>0</v>
      </c>
      <c r="K93" s="18">
        <f t="shared" si="64"/>
        <v>0</v>
      </c>
      <c r="L93" s="19">
        <f t="shared" si="65"/>
        <v>0</v>
      </c>
    </row>
    <row r="94" spans="1:12" s="24" customFormat="1" x14ac:dyDescent="0.2">
      <c r="A94" s="74" t="s">
        <v>821</v>
      </c>
      <c r="B94" s="74" t="s">
        <v>822</v>
      </c>
      <c r="C94" s="79" t="s">
        <v>752</v>
      </c>
      <c r="D94" s="76">
        <f>'PLAN ORÇAM VENCEDORA'!J84</f>
        <v>92.240000000000009</v>
      </c>
      <c r="E94" s="76">
        <v>92.240000000000009</v>
      </c>
      <c r="F94" s="86">
        <v>22.800000000000999</v>
      </c>
      <c r="G94" s="15"/>
      <c r="H94" s="15">
        <f t="shared" si="49"/>
        <v>0</v>
      </c>
      <c r="I94" s="18">
        <f t="shared" si="62"/>
        <v>2103.0700000000002</v>
      </c>
      <c r="J94" s="18">
        <f t="shared" si="63"/>
        <v>0</v>
      </c>
      <c r="K94" s="18">
        <f t="shared" si="64"/>
        <v>0</v>
      </c>
      <c r="L94" s="19">
        <f t="shared" si="65"/>
        <v>0</v>
      </c>
    </row>
    <row r="95" spans="1:12" s="24" customFormat="1" x14ac:dyDescent="0.2">
      <c r="A95" s="74" t="s">
        <v>823</v>
      </c>
      <c r="B95" s="74" t="s">
        <v>824</v>
      </c>
      <c r="C95" s="79" t="s">
        <v>692</v>
      </c>
      <c r="D95" s="76">
        <f>'PLAN ORÇAM VENCEDORA'!J85</f>
        <v>365.47</v>
      </c>
      <c r="E95" s="76">
        <v>365.47</v>
      </c>
      <c r="F95" s="86">
        <v>8.4100000000010002</v>
      </c>
      <c r="G95" s="15"/>
      <c r="H95" s="15">
        <f t="shared" si="49"/>
        <v>0</v>
      </c>
      <c r="I95" s="18">
        <f t="shared" si="62"/>
        <v>3073.6</v>
      </c>
      <c r="J95" s="18">
        <f t="shared" si="63"/>
        <v>0</v>
      </c>
      <c r="K95" s="18">
        <f t="shared" si="64"/>
        <v>0</v>
      </c>
      <c r="L95" s="19">
        <f t="shared" si="65"/>
        <v>0</v>
      </c>
    </row>
    <row r="96" spans="1:12" x14ac:dyDescent="0.2">
      <c r="A96" s="74" t="s">
        <v>825</v>
      </c>
      <c r="B96" s="74" t="s">
        <v>826</v>
      </c>
      <c r="C96" s="79" t="s">
        <v>692</v>
      </c>
      <c r="D96" s="76">
        <f>'PLAN ORÇAM VENCEDORA'!J86</f>
        <v>155.20999999999998</v>
      </c>
      <c r="E96" s="76">
        <v>155.20999999999998</v>
      </c>
      <c r="F96" s="86">
        <v>159.79</v>
      </c>
      <c r="G96" s="15"/>
      <c r="H96" s="15">
        <f t="shared" si="49"/>
        <v>0</v>
      </c>
      <c r="I96" s="18">
        <f t="shared" si="62"/>
        <v>24801.01</v>
      </c>
      <c r="J96" s="18">
        <f t="shared" si="63"/>
        <v>0</v>
      </c>
      <c r="K96" s="18">
        <f t="shared" si="64"/>
        <v>0</v>
      </c>
      <c r="L96" s="19">
        <f t="shared" si="65"/>
        <v>0</v>
      </c>
    </row>
    <row r="97" spans="1:12" x14ac:dyDescent="0.2">
      <c r="A97" s="16">
        <v>7</v>
      </c>
      <c r="B97" s="88" t="s">
        <v>1270</v>
      </c>
      <c r="C97" s="89"/>
      <c r="D97" s="89"/>
      <c r="E97" s="89"/>
      <c r="F97" s="89"/>
      <c r="G97" s="89"/>
      <c r="H97" s="89"/>
      <c r="I97" s="91"/>
      <c r="J97" s="89"/>
      <c r="K97" s="89"/>
      <c r="L97" s="90"/>
    </row>
    <row r="98" spans="1:12" ht="38.25" x14ac:dyDescent="0.2">
      <c r="A98" s="74" t="s">
        <v>827</v>
      </c>
      <c r="B98" s="74" t="s">
        <v>828</v>
      </c>
      <c r="C98" s="79" t="s">
        <v>692</v>
      </c>
      <c r="D98" s="76">
        <f>'PLAN ORÇAM VENCEDORA'!J88</f>
        <v>3.58</v>
      </c>
      <c r="E98" s="76">
        <v>3.58</v>
      </c>
      <c r="F98" s="86">
        <v>1226</v>
      </c>
      <c r="G98" s="15"/>
      <c r="H98" s="15">
        <f t="shared" si="49"/>
        <v>0</v>
      </c>
      <c r="I98" s="18">
        <f t="shared" ref="I98" si="66">ROUND(F98*E98,2)</f>
        <v>4389.08</v>
      </c>
      <c r="J98" s="18">
        <f t="shared" ref="J98" si="67">ROUND(G98*E98,2)</f>
        <v>0</v>
      </c>
      <c r="K98" s="18">
        <f t="shared" ref="K98" si="68">ROUND(H98*E98,2)</f>
        <v>0</v>
      </c>
      <c r="L98" s="19">
        <f t="shared" ref="L98" si="69">K98/I98</f>
        <v>0</v>
      </c>
    </row>
    <row r="99" spans="1:12" ht="51" x14ac:dyDescent="0.2">
      <c r="A99" s="74" t="s">
        <v>829</v>
      </c>
      <c r="B99" s="74" t="s">
        <v>830</v>
      </c>
      <c r="C99" s="79" t="s">
        <v>692</v>
      </c>
      <c r="D99" s="76">
        <f>'PLAN ORÇAM VENCEDORA'!J89</f>
        <v>30.02</v>
      </c>
      <c r="E99" s="76">
        <v>30.02</v>
      </c>
      <c r="F99" s="86">
        <v>1029.680000000001</v>
      </c>
      <c r="G99" s="15"/>
      <c r="H99" s="15">
        <f t="shared" si="49"/>
        <v>0</v>
      </c>
      <c r="I99" s="18">
        <f t="shared" ref="I99:I104" si="70">ROUND(F99*E99,2)</f>
        <v>30910.99</v>
      </c>
      <c r="J99" s="18">
        <f t="shared" ref="J99:J104" si="71">ROUND(G99*E99,2)</f>
        <v>0</v>
      </c>
      <c r="K99" s="18">
        <f t="shared" ref="K99:K104" si="72">ROUND(H99*E99,2)</f>
        <v>0</v>
      </c>
      <c r="L99" s="19">
        <f t="shared" ref="L99:L104" si="73">K99/I99</f>
        <v>0</v>
      </c>
    </row>
    <row r="100" spans="1:12" ht="38.25" x14ac:dyDescent="0.2">
      <c r="A100" s="74" t="s">
        <v>831</v>
      </c>
      <c r="B100" s="74" t="s">
        <v>832</v>
      </c>
      <c r="C100" s="79" t="s">
        <v>692</v>
      </c>
      <c r="D100" s="76">
        <f>'PLAN ORÇAM VENCEDORA'!J90</f>
        <v>54.81</v>
      </c>
      <c r="E100" s="76">
        <v>54.81</v>
      </c>
      <c r="F100" s="86">
        <v>146</v>
      </c>
      <c r="G100" s="15"/>
      <c r="H100" s="15">
        <f t="shared" si="49"/>
        <v>0</v>
      </c>
      <c r="I100" s="18">
        <f t="shared" si="70"/>
        <v>8002.26</v>
      </c>
      <c r="J100" s="18">
        <f t="shared" si="71"/>
        <v>0</v>
      </c>
      <c r="K100" s="18">
        <f t="shared" si="72"/>
        <v>0</v>
      </c>
      <c r="L100" s="19">
        <f t="shared" si="73"/>
        <v>0</v>
      </c>
    </row>
    <row r="101" spans="1:12" ht="51" x14ac:dyDescent="0.2">
      <c r="A101" s="74" t="s">
        <v>833</v>
      </c>
      <c r="B101" s="74" t="s">
        <v>834</v>
      </c>
      <c r="C101" s="79" t="s">
        <v>692</v>
      </c>
      <c r="D101" s="76">
        <f>'PLAN ORÇAM VENCEDORA'!J91</f>
        <v>28.92</v>
      </c>
      <c r="E101" s="76">
        <v>28.92</v>
      </c>
      <c r="F101" s="86">
        <v>50.320000000001002</v>
      </c>
      <c r="G101" s="15"/>
      <c r="H101" s="15">
        <f t="shared" si="49"/>
        <v>0</v>
      </c>
      <c r="I101" s="18">
        <f t="shared" si="70"/>
        <v>1455.25</v>
      </c>
      <c r="J101" s="18">
        <f t="shared" si="71"/>
        <v>0</v>
      </c>
      <c r="K101" s="18">
        <f t="shared" si="72"/>
        <v>0</v>
      </c>
      <c r="L101" s="19">
        <f t="shared" si="73"/>
        <v>0</v>
      </c>
    </row>
    <row r="102" spans="1:12" ht="38.25" x14ac:dyDescent="0.2">
      <c r="A102" s="74" t="s">
        <v>835</v>
      </c>
      <c r="B102" s="74" t="s">
        <v>836</v>
      </c>
      <c r="C102" s="79" t="s">
        <v>692</v>
      </c>
      <c r="D102" s="76">
        <f>'PLAN ORÇAM VENCEDORA'!J92</f>
        <v>82.03</v>
      </c>
      <c r="E102" s="76">
        <v>82.03</v>
      </c>
      <c r="F102" s="86">
        <v>50.320000000001002</v>
      </c>
      <c r="G102" s="15"/>
      <c r="H102" s="15">
        <f t="shared" si="49"/>
        <v>0</v>
      </c>
      <c r="I102" s="18">
        <f t="shared" si="70"/>
        <v>4127.75</v>
      </c>
      <c r="J102" s="18">
        <f t="shared" si="71"/>
        <v>0</v>
      </c>
      <c r="K102" s="18">
        <f t="shared" si="72"/>
        <v>0</v>
      </c>
      <c r="L102" s="19">
        <f t="shared" si="73"/>
        <v>0</v>
      </c>
    </row>
    <row r="103" spans="1:12" ht="38.25" x14ac:dyDescent="0.2">
      <c r="A103" s="74" t="s">
        <v>837</v>
      </c>
      <c r="B103" s="74" t="s">
        <v>838</v>
      </c>
      <c r="C103" s="79" t="s">
        <v>707</v>
      </c>
      <c r="D103" s="76">
        <f>'PLAN ORÇAM VENCEDORA'!J93</f>
        <v>91.13</v>
      </c>
      <c r="E103" s="76">
        <v>91.13</v>
      </c>
      <c r="F103" s="86">
        <v>266.86000000000098</v>
      </c>
      <c r="G103" s="15"/>
      <c r="H103" s="15">
        <f t="shared" si="49"/>
        <v>0</v>
      </c>
      <c r="I103" s="18">
        <f t="shared" si="70"/>
        <v>24318.95</v>
      </c>
      <c r="J103" s="18">
        <f t="shared" si="71"/>
        <v>0</v>
      </c>
      <c r="K103" s="18">
        <f t="shared" si="72"/>
        <v>0</v>
      </c>
      <c r="L103" s="19">
        <f t="shared" si="73"/>
        <v>0</v>
      </c>
    </row>
    <row r="104" spans="1:12" ht="25.5" x14ac:dyDescent="0.2">
      <c r="A104" s="80" t="s">
        <v>839</v>
      </c>
      <c r="B104" s="80" t="s">
        <v>840</v>
      </c>
      <c r="C104" s="81" t="s">
        <v>692</v>
      </c>
      <c r="D104" s="77">
        <f>'PLAN ORÇAM VENCEDORA'!J94</f>
        <v>155.20999999999998</v>
      </c>
      <c r="E104" s="77">
        <v>155.20999999999998</v>
      </c>
      <c r="F104" s="87">
        <v>232.520000000001</v>
      </c>
      <c r="G104" s="15"/>
      <c r="H104" s="15">
        <f t="shared" si="49"/>
        <v>0</v>
      </c>
      <c r="I104" s="18">
        <f t="shared" si="70"/>
        <v>36089.43</v>
      </c>
      <c r="J104" s="18">
        <f t="shared" si="71"/>
        <v>0</v>
      </c>
      <c r="K104" s="18">
        <f t="shared" si="72"/>
        <v>0</v>
      </c>
      <c r="L104" s="19">
        <f t="shared" si="73"/>
        <v>0</v>
      </c>
    </row>
    <row r="105" spans="1:12" s="24" customFormat="1" x14ac:dyDescent="0.2">
      <c r="A105" s="16">
        <v>8</v>
      </c>
      <c r="B105" s="88" t="s">
        <v>1271</v>
      </c>
      <c r="C105" s="89"/>
      <c r="D105" s="89"/>
      <c r="E105" s="89"/>
      <c r="F105" s="89"/>
      <c r="G105" s="89"/>
      <c r="H105" s="89"/>
      <c r="I105" s="91"/>
      <c r="J105" s="89"/>
      <c r="K105" s="89"/>
      <c r="L105" s="90"/>
    </row>
    <row r="106" spans="1:12" s="24" customFormat="1" x14ac:dyDescent="0.2">
      <c r="A106" s="82" t="s">
        <v>841</v>
      </c>
      <c r="B106" s="82" t="s">
        <v>842</v>
      </c>
      <c r="C106" s="83" t="s">
        <v>692</v>
      </c>
      <c r="D106" s="78">
        <f>'PLAN ORÇAM VENCEDORA'!J96</f>
        <v>2.61</v>
      </c>
      <c r="E106" s="78">
        <v>2.61</v>
      </c>
      <c r="F106" s="78">
        <v>797.16</v>
      </c>
      <c r="G106" s="15"/>
      <c r="H106" s="15">
        <f t="shared" si="49"/>
        <v>0</v>
      </c>
      <c r="I106" s="18">
        <f t="shared" ref="I106" si="74">ROUND(F106*E106,2)</f>
        <v>2080.59</v>
      </c>
      <c r="J106" s="18">
        <f t="shared" ref="J106" si="75">ROUND(G106*E106,2)</f>
        <v>0</v>
      </c>
      <c r="K106" s="18">
        <f t="shared" ref="K106" si="76">ROUND(H106*E106,2)</f>
        <v>0</v>
      </c>
      <c r="L106" s="19">
        <f t="shared" ref="L106:L107" si="77">K106/I106</f>
        <v>0</v>
      </c>
    </row>
    <row r="107" spans="1:12" s="24" customFormat="1" x14ac:dyDescent="0.2">
      <c r="A107" s="82" t="s">
        <v>843</v>
      </c>
      <c r="B107" s="82" t="s">
        <v>844</v>
      </c>
      <c r="C107" s="83" t="s">
        <v>692</v>
      </c>
      <c r="D107" s="78">
        <f>'PLAN ORÇAM VENCEDORA'!J97</f>
        <v>2.97</v>
      </c>
      <c r="E107" s="78">
        <v>2.97</v>
      </c>
      <c r="F107" s="78">
        <v>338.69</v>
      </c>
      <c r="G107" s="15"/>
      <c r="H107" s="15">
        <f t="shared" si="49"/>
        <v>0</v>
      </c>
      <c r="I107" s="18">
        <f t="shared" ref="I107:I116" si="78">ROUND(F107*E107,2)</f>
        <v>1005.91</v>
      </c>
      <c r="J107" s="18">
        <f t="shared" ref="J107:J116" si="79">ROUND(G107*E107,2)</f>
        <v>0</v>
      </c>
      <c r="K107" s="18">
        <f t="shared" ref="K107:K116" si="80">ROUND(H107*E107,2)</f>
        <v>0</v>
      </c>
      <c r="L107" s="19">
        <f t="shared" si="77"/>
        <v>0</v>
      </c>
    </row>
    <row r="108" spans="1:12" s="24" customFormat="1" ht="25.5" x14ac:dyDescent="0.2">
      <c r="A108" s="82" t="s">
        <v>845</v>
      </c>
      <c r="B108" s="82" t="s">
        <v>846</v>
      </c>
      <c r="C108" s="83" t="s">
        <v>707</v>
      </c>
      <c r="D108" s="78">
        <f>'PLAN ORÇAM VENCEDORA'!J98</f>
        <v>18.34</v>
      </c>
      <c r="E108" s="78">
        <v>18.34</v>
      </c>
      <c r="F108" s="78">
        <v>364.06000000000103</v>
      </c>
      <c r="G108" s="15"/>
      <c r="H108" s="15">
        <f t="shared" si="49"/>
        <v>0</v>
      </c>
      <c r="I108" s="18">
        <f t="shared" si="78"/>
        <v>6676.86</v>
      </c>
      <c r="J108" s="18">
        <f t="shared" si="79"/>
        <v>0</v>
      </c>
      <c r="K108" s="18">
        <f t="shared" si="80"/>
        <v>0</v>
      </c>
      <c r="L108" s="19">
        <f t="shared" ref="L108:L116" si="81">K108/I108</f>
        <v>0</v>
      </c>
    </row>
    <row r="109" spans="1:12" s="24" customFormat="1" x14ac:dyDescent="0.2">
      <c r="A109" s="82" t="s">
        <v>847</v>
      </c>
      <c r="B109" s="82" t="s">
        <v>848</v>
      </c>
      <c r="C109" s="83" t="s">
        <v>692</v>
      </c>
      <c r="D109" s="78">
        <f>'PLAN ORÇAM VENCEDORA'!J99</f>
        <v>13.08</v>
      </c>
      <c r="E109" s="78">
        <v>13.08</v>
      </c>
      <c r="F109" s="78">
        <v>433.10000000000099</v>
      </c>
      <c r="G109" s="15"/>
      <c r="H109" s="15">
        <f t="shared" si="49"/>
        <v>0</v>
      </c>
      <c r="I109" s="18">
        <f t="shared" si="78"/>
        <v>5664.95</v>
      </c>
      <c r="J109" s="18">
        <f t="shared" si="79"/>
        <v>0</v>
      </c>
      <c r="K109" s="18">
        <f t="shared" si="80"/>
        <v>0</v>
      </c>
      <c r="L109" s="19">
        <f t="shared" si="81"/>
        <v>0</v>
      </c>
    </row>
    <row r="110" spans="1:12" s="24" customFormat="1" x14ac:dyDescent="0.2">
      <c r="A110" s="82" t="s">
        <v>849</v>
      </c>
      <c r="B110" s="82" t="s">
        <v>850</v>
      </c>
      <c r="C110" s="83" t="s">
        <v>692</v>
      </c>
      <c r="D110" s="78">
        <f>'PLAN ORÇAM VENCEDORA'!J100</f>
        <v>17.43</v>
      </c>
      <c r="E110" s="78">
        <v>17.43</v>
      </c>
      <c r="F110" s="78">
        <v>338.69</v>
      </c>
      <c r="G110" s="15"/>
      <c r="H110" s="15">
        <f t="shared" si="49"/>
        <v>0</v>
      </c>
      <c r="I110" s="18">
        <f t="shared" si="78"/>
        <v>5903.37</v>
      </c>
      <c r="J110" s="18">
        <f t="shared" si="79"/>
        <v>0</v>
      </c>
      <c r="K110" s="18">
        <f t="shared" si="80"/>
        <v>0</v>
      </c>
      <c r="L110" s="19">
        <f t="shared" si="81"/>
        <v>0</v>
      </c>
    </row>
    <row r="111" spans="1:12" s="24" customFormat="1" ht="25.5" x14ac:dyDescent="0.2">
      <c r="A111" s="82" t="s">
        <v>851</v>
      </c>
      <c r="B111" s="82" t="s">
        <v>852</v>
      </c>
      <c r="C111" s="83" t="s">
        <v>692</v>
      </c>
      <c r="D111" s="78">
        <f>'PLAN ORÇAM VENCEDORA'!J101</f>
        <v>15.43</v>
      </c>
      <c r="E111" s="78">
        <v>15.43</v>
      </c>
      <c r="F111" s="78">
        <v>338.69</v>
      </c>
      <c r="G111" s="15"/>
      <c r="H111" s="15">
        <f t="shared" si="49"/>
        <v>0</v>
      </c>
      <c r="I111" s="18">
        <f t="shared" si="78"/>
        <v>5225.99</v>
      </c>
      <c r="J111" s="18">
        <f t="shared" si="79"/>
        <v>0</v>
      </c>
      <c r="K111" s="18">
        <f t="shared" si="80"/>
        <v>0</v>
      </c>
      <c r="L111" s="19">
        <f t="shared" si="81"/>
        <v>0</v>
      </c>
    </row>
    <row r="112" spans="1:12" s="24" customFormat="1" ht="25.5" x14ac:dyDescent="0.2">
      <c r="A112" s="82" t="s">
        <v>853</v>
      </c>
      <c r="B112" s="82" t="s">
        <v>854</v>
      </c>
      <c r="C112" s="83" t="s">
        <v>692</v>
      </c>
      <c r="D112" s="78">
        <f>'PLAN ORÇAM VENCEDORA'!J102</f>
        <v>13.77</v>
      </c>
      <c r="E112" s="78">
        <v>13.77</v>
      </c>
      <c r="F112" s="78">
        <v>797.16</v>
      </c>
      <c r="G112" s="15"/>
      <c r="H112" s="15">
        <f t="shared" si="49"/>
        <v>0</v>
      </c>
      <c r="I112" s="18">
        <f t="shared" si="78"/>
        <v>10976.89</v>
      </c>
      <c r="J112" s="18">
        <f t="shared" si="79"/>
        <v>0</v>
      </c>
      <c r="K112" s="18">
        <f t="shared" si="80"/>
        <v>0</v>
      </c>
      <c r="L112" s="19">
        <f t="shared" si="81"/>
        <v>0</v>
      </c>
    </row>
    <row r="113" spans="1:12" s="24" customFormat="1" ht="38.25" x14ac:dyDescent="0.2">
      <c r="A113" s="82" t="s">
        <v>855</v>
      </c>
      <c r="B113" s="82" t="s">
        <v>856</v>
      </c>
      <c r="C113" s="83" t="s">
        <v>692</v>
      </c>
      <c r="D113" s="78">
        <f>'PLAN ORÇAM VENCEDORA'!J103</f>
        <v>20.54</v>
      </c>
      <c r="E113" s="78">
        <v>20.54</v>
      </c>
      <c r="F113" s="78">
        <v>7.56</v>
      </c>
      <c r="G113" s="15"/>
      <c r="H113" s="15">
        <f t="shared" si="49"/>
        <v>0</v>
      </c>
      <c r="I113" s="18">
        <f t="shared" si="78"/>
        <v>155.28</v>
      </c>
      <c r="J113" s="18">
        <f t="shared" si="79"/>
        <v>0</v>
      </c>
      <c r="K113" s="18">
        <f t="shared" si="80"/>
        <v>0</v>
      </c>
      <c r="L113" s="19">
        <f t="shared" si="81"/>
        <v>0</v>
      </c>
    </row>
    <row r="114" spans="1:12" s="24" customFormat="1" x14ac:dyDescent="0.2">
      <c r="A114" s="82" t="s">
        <v>857</v>
      </c>
      <c r="B114" s="82" t="s">
        <v>858</v>
      </c>
      <c r="C114" s="83" t="s">
        <v>692</v>
      </c>
      <c r="D114" s="78">
        <f>'PLAN ORÇAM VENCEDORA'!J104</f>
        <v>17.940000000000001</v>
      </c>
      <c r="E114" s="78">
        <v>17.940000000000001</v>
      </c>
      <c r="F114" s="78">
        <v>29</v>
      </c>
      <c r="G114" s="15"/>
      <c r="H114" s="15">
        <f t="shared" si="49"/>
        <v>0</v>
      </c>
      <c r="I114" s="18">
        <f t="shared" si="78"/>
        <v>520.26</v>
      </c>
      <c r="J114" s="18">
        <f t="shared" si="79"/>
        <v>0</v>
      </c>
      <c r="K114" s="18">
        <f t="shared" si="80"/>
        <v>0</v>
      </c>
      <c r="L114" s="19">
        <f t="shared" si="81"/>
        <v>0</v>
      </c>
    </row>
    <row r="115" spans="1:12" s="24" customFormat="1" ht="25.5" x14ac:dyDescent="0.2">
      <c r="A115" s="82" t="s">
        <v>859</v>
      </c>
      <c r="B115" s="82" t="s">
        <v>860</v>
      </c>
      <c r="C115" s="83" t="s">
        <v>692</v>
      </c>
      <c r="D115" s="78">
        <f>'PLAN ORÇAM VENCEDORA'!J105</f>
        <v>12.959999999999999</v>
      </c>
      <c r="E115" s="78">
        <v>12.959999999999999</v>
      </c>
      <c r="F115" s="78">
        <v>29</v>
      </c>
      <c r="G115" s="15"/>
      <c r="H115" s="15">
        <f t="shared" si="49"/>
        <v>0</v>
      </c>
      <c r="I115" s="18">
        <f t="shared" si="78"/>
        <v>375.84</v>
      </c>
      <c r="J115" s="18">
        <f t="shared" si="79"/>
        <v>0</v>
      </c>
      <c r="K115" s="18">
        <f t="shared" si="80"/>
        <v>0</v>
      </c>
      <c r="L115" s="19">
        <f t="shared" si="81"/>
        <v>0</v>
      </c>
    </row>
    <row r="116" spans="1:12" s="24" customFormat="1" ht="25.5" x14ac:dyDescent="0.2">
      <c r="A116" s="82" t="s">
        <v>861</v>
      </c>
      <c r="B116" s="82" t="s">
        <v>862</v>
      </c>
      <c r="C116" s="83" t="s">
        <v>692</v>
      </c>
      <c r="D116" s="78">
        <f>'PLAN ORÇAM VENCEDORA'!J106</f>
        <v>17.04</v>
      </c>
      <c r="E116" s="78">
        <v>17.04</v>
      </c>
      <c r="F116" s="78">
        <v>30.36</v>
      </c>
      <c r="G116" s="15"/>
      <c r="H116" s="15">
        <f t="shared" si="49"/>
        <v>0</v>
      </c>
      <c r="I116" s="18">
        <f t="shared" si="78"/>
        <v>517.33000000000004</v>
      </c>
      <c r="J116" s="18">
        <f t="shared" si="79"/>
        <v>0</v>
      </c>
      <c r="K116" s="18">
        <f t="shared" si="80"/>
        <v>0</v>
      </c>
      <c r="L116" s="19">
        <f t="shared" si="81"/>
        <v>0</v>
      </c>
    </row>
    <row r="117" spans="1:12" s="24" customFormat="1" x14ac:dyDescent="0.2">
      <c r="A117" s="16">
        <v>9</v>
      </c>
      <c r="B117" s="92" t="s">
        <v>1272</v>
      </c>
      <c r="C117" s="92"/>
      <c r="D117" s="92"/>
      <c r="E117" s="92"/>
      <c r="F117" s="92"/>
      <c r="G117" s="92"/>
      <c r="H117" s="92"/>
      <c r="I117" s="93"/>
      <c r="J117" s="92"/>
      <c r="K117" s="92"/>
      <c r="L117" s="92"/>
    </row>
    <row r="118" spans="1:12" s="24" customFormat="1" x14ac:dyDescent="0.2">
      <c r="A118" s="16" t="s">
        <v>748</v>
      </c>
      <c r="B118" s="88" t="s">
        <v>1273</v>
      </c>
      <c r="C118" s="89"/>
      <c r="D118" s="89"/>
      <c r="E118" s="89"/>
      <c r="F118" s="89"/>
      <c r="G118" s="89"/>
      <c r="H118" s="89"/>
      <c r="I118" s="91"/>
      <c r="J118" s="89"/>
      <c r="K118" s="89"/>
      <c r="L118" s="90"/>
    </row>
    <row r="119" spans="1:12" s="24" customFormat="1" ht="38.25" x14ac:dyDescent="0.2">
      <c r="A119" s="82" t="s">
        <v>863</v>
      </c>
      <c r="B119" s="82" t="s">
        <v>864</v>
      </c>
      <c r="C119" s="83" t="s">
        <v>697</v>
      </c>
      <c r="D119" s="78">
        <f>'PLAN ORÇAM VENCEDORA'!J109</f>
        <v>125.42999999999999</v>
      </c>
      <c r="E119" s="78">
        <v>125.42999999999999</v>
      </c>
      <c r="F119" s="78">
        <v>8</v>
      </c>
      <c r="G119" s="15"/>
      <c r="H119" s="15">
        <f t="shared" ref="H119:H182" si="82">G119</f>
        <v>0</v>
      </c>
      <c r="I119" s="18">
        <f t="shared" ref="I119" si="83">ROUND(F119*E119,2)</f>
        <v>1003.44</v>
      </c>
      <c r="J119" s="18">
        <f t="shared" ref="J119" si="84">ROUND(G119*E119,2)</f>
        <v>0</v>
      </c>
      <c r="K119" s="18">
        <f t="shared" ref="K119" si="85">ROUND(H119*E119,2)</f>
        <v>0</v>
      </c>
      <c r="L119" s="19">
        <f t="shared" ref="L119" si="86">K119/I119</f>
        <v>0</v>
      </c>
    </row>
    <row r="120" spans="1:12" s="24" customFormat="1" ht="25.5" x14ac:dyDescent="0.2">
      <c r="A120" s="82" t="s">
        <v>865</v>
      </c>
      <c r="B120" s="82" t="s">
        <v>866</v>
      </c>
      <c r="C120" s="83" t="s">
        <v>697</v>
      </c>
      <c r="D120" s="78">
        <f>'PLAN ORÇAM VENCEDORA'!J110</f>
        <v>112.72</v>
      </c>
      <c r="E120" s="78">
        <v>112.72</v>
      </c>
      <c r="F120" s="78">
        <v>4</v>
      </c>
      <c r="G120" s="15"/>
      <c r="H120" s="15">
        <f t="shared" si="82"/>
        <v>0</v>
      </c>
      <c r="I120" s="18">
        <f t="shared" ref="I120:I126" si="87">ROUND(F120*E120,2)</f>
        <v>450.88</v>
      </c>
      <c r="J120" s="18">
        <f t="shared" ref="J120:J126" si="88">ROUND(G120*E120,2)</f>
        <v>0</v>
      </c>
      <c r="K120" s="18">
        <f t="shared" ref="K120:K126" si="89">ROUND(H120*E120,2)</f>
        <v>0</v>
      </c>
      <c r="L120" s="19">
        <f t="shared" ref="L120:L126" si="90">K120/I120</f>
        <v>0</v>
      </c>
    </row>
    <row r="121" spans="1:12" s="24" customFormat="1" ht="25.5" x14ac:dyDescent="0.2">
      <c r="A121" s="82" t="s">
        <v>867</v>
      </c>
      <c r="B121" s="82" t="s">
        <v>868</v>
      </c>
      <c r="C121" s="83" t="s">
        <v>752</v>
      </c>
      <c r="D121" s="78">
        <f>'PLAN ORÇAM VENCEDORA'!J111</f>
        <v>18.5</v>
      </c>
      <c r="E121" s="78">
        <v>18.5</v>
      </c>
      <c r="F121" s="78">
        <v>15</v>
      </c>
      <c r="G121" s="15"/>
      <c r="H121" s="15">
        <f t="shared" si="82"/>
        <v>0</v>
      </c>
      <c r="I121" s="18">
        <f t="shared" si="87"/>
        <v>277.5</v>
      </c>
      <c r="J121" s="18">
        <f t="shared" si="88"/>
        <v>0</v>
      </c>
      <c r="K121" s="18">
        <f t="shared" si="89"/>
        <v>0</v>
      </c>
      <c r="L121" s="19">
        <f t="shared" si="90"/>
        <v>0</v>
      </c>
    </row>
    <row r="122" spans="1:12" s="24" customFormat="1" ht="25.5" x14ac:dyDescent="0.2">
      <c r="A122" s="82" t="s">
        <v>869</v>
      </c>
      <c r="B122" s="82" t="s">
        <v>870</v>
      </c>
      <c r="C122" s="83" t="s">
        <v>697</v>
      </c>
      <c r="D122" s="78">
        <f>'PLAN ORÇAM VENCEDORA'!J112</f>
        <v>4.24</v>
      </c>
      <c r="E122" s="78">
        <v>4.24</v>
      </c>
      <c r="F122" s="78">
        <v>2</v>
      </c>
      <c r="G122" s="15"/>
      <c r="H122" s="15">
        <f t="shared" si="82"/>
        <v>0</v>
      </c>
      <c r="I122" s="18">
        <f t="shared" si="87"/>
        <v>8.48</v>
      </c>
      <c r="J122" s="18">
        <f t="shared" si="88"/>
        <v>0</v>
      </c>
      <c r="K122" s="18">
        <f t="shared" si="89"/>
        <v>0</v>
      </c>
      <c r="L122" s="19">
        <f t="shared" si="90"/>
        <v>0</v>
      </c>
    </row>
    <row r="123" spans="1:12" s="24" customFormat="1" ht="25.5" x14ac:dyDescent="0.2">
      <c r="A123" s="82" t="s">
        <v>871</v>
      </c>
      <c r="B123" s="82" t="s">
        <v>872</v>
      </c>
      <c r="C123" s="83" t="s">
        <v>697</v>
      </c>
      <c r="D123" s="78">
        <f>'PLAN ORÇAM VENCEDORA'!J113</f>
        <v>7.26</v>
      </c>
      <c r="E123" s="78">
        <v>7.26</v>
      </c>
      <c r="F123" s="78">
        <v>4</v>
      </c>
      <c r="G123" s="15"/>
      <c r="H123" s="15">
        <f t="shared" si="82"/>
        <v>0</v>
      </c>
      <c r="I123" s="18">
        <f t="shared" si="87"/>
        <v>29.04</v>
      </c>
      <c r="J123" s="18">
        <f t="shared" si="88"/>
        <v>0</v>
      </c>
      <c r="K123" s="18">
        <f t="shared" si="89"/>
        <v>0</v>
      </c>
      <c r="L123" s="19">
        <f t="shared" si="90"/>
        <v>0</v>
      </c>
    </row>
    <row r="124" spans="1:12" s="24" customFormat="1" ht="25.5" x14ac:dyDescent="0.2">
      <c r="A124" s="82" t="s">
        <v>873</v>
      </c>
      <c r="B124" s="82" t="s">
        <v>874</v>
      </c>
      <c r="C124" s="83" t="s">
        <v>697</v>
      </c>
      <c r="D124" s="78">
        <f>'PLAN ORÇAM VENCEDORA'!J114</f>
        <v>11.82</v>
      </c>
      <c r="E124" s="78">
        <v>11.82</v>
      </c>
      <c r="F124" s="78">
        <v>2</v>
      </c>
      <c r="G124" s="15"/>
      <c r="H124" s="15">
        <f t="shared" si="82"/>
        <v>0</v>
      </c>
      <c r="I124" s="18">
        <f t="shared" si="87"/>
        <v>23.64</v>
      </c>
      <c r="J124" s="18">
        <f t="shared" si="88"/>
        <v>0</v>
      </c>
      <c r="K124" s="18">
        <f t="shared" si="89"/>
        <v>0</v>
      </c>
      <c r="L124" s="19">
        <f t="shared" si="90"/>
        <v>0</v>
      </c>
    </row>
    <row r="125" spans="1:12" s="24" customFormat="1" ht="25.5" x14ac:dyDescent="0.2">
      <c r="A125" s="82" t="s">
        <v>875</v>
      </c>
      <c r="B125" s="82" t="s">
        <v>876</v>
      </c>
      <c r="C125" s="83" t="s">
        <v>697</v>
      </c>
      <c r="D125" s="78">
        <f>'PLAN ORÇAM VENCEDORA'!J115</f>
        <v>7.81</v>
      </c>
      <c r="E125" s="78">
        <v>7.81</v>
      </c>
      <c r="F125" s="78">
        <v>2</v>
      </c>
      <c r="G125" s="15"/>
      <c r="H125" s="15">
        <f t="shared" si="82"/>
        <v>0</v>
      </c>
      <c r="I125" s="18">
        <f t="shared" si="87"/>
        <v>15.62</v>
      </c>
      <c r="J125" s="18">
        <f t="shared" si="88"/>
        <v>0</v>
      </c>
      <c r="K125" s="18">
        <f t="shared" si="89"/>
        <v>0</v>
      </c>
      <c r="L125" s="19">
        <f t="shared" si="90"/>
        <v>0</v>
      </c>
    </row>
    <row r="126" spans="1:12" ht="38.25" x14ac:dyDescent="0.2">
      <c r="A126" s="82" t="s">
        <v>877</v>
      </c>
      <c r="B126" s="82" t="s">
        <v>878</v>
      </c>
      <c r="C126" s="83" t="s">
        <v>697</v>
      </c>
      <c r="D126" s="78">
        <f>'PLAN ORÇAM VENCEDORA'!J116</f>
        <v>6.05</v>
      </c>
      <c r="E126" s="78">
        <v>6.05</v>
      </c>
      <c r="F126" s="78">
        <v>3</v>
      </c>
      <c r="G126" s="15"/>
      <c r="H126" s="15">
        <f t="shared" si="82"/>
        <v>0</v>
      </c>
      <c r="I126" s="18">
        <f t="shared" si="87"/>
        <v>18.149999999999999</v>
      </c>
      <c r="J126" s="18">
        <f t="shared" si="88"/>
        <v>0</v>
      </c>
      <c r="K126" s="18">
        <f t="shared" si="89"/>
        <v>0</v>
      </c>
      <c r="L126" s="19">
        <f t="shared" si="90"/>
        <v>0</v>
      </c>
    </row>
    <row r="127" spans="1:12" s="24" customFormat="1" x14ac:dyDescent="0.2">
      <c r="A127" s="16" t="s">
        <v>747</v>
      </c>
      <c r="B127" s="88" t="s">
        <v>1274</v>
      </c>
      <c r="C127" s="89"/>
      <c r="D127" s="89"/>
      <c r="E127" s="89"/>
      <c r="F127" s="89"/>
      <c r="G127" s="89"/>
      <c r="H127" s="89"/>
      <c r="I127" s="91"/>
      <c r="J127" s="89"/>
      <c r="K127" s="89"/>
      <c r="L127" s="90"/>
    </row>
    <row r="128" spans="1:12" s="24" customFormat="1" x14ac:dyDescent="0.2">
      <c r="A128" s="82" t="s">
        <v>879</v>
      </c>
      <c r="B128" s="82" t="s">
        <v>880</v>
      </c>
      <c r="C128" s="83" t="s">
        <v>881</v>
      </c>
      <c r="D128" s="78">
        <f>'PLAN ORÇAM VENCEDORA'!J118</f>
        <v>148.91</v>
      </c>
      <c r="E128" s="78">
        <v>148.91</v>
      </c>
      <c r="F128" s="78">
        <v>2</v>
      </c>
      <c r="G128" s="15"/>
      <c r="H128" s="15">
        <f t="shared" si="82"/>
        <v>0</v>
      </c>
      <c r="I128" s="18">
        <f t="shared" ref="I128:I135" si="91">ROUND(F128*E128,2)</f>
        <v>297.82</v>
      </c>
      <c r="J128" s="18">
        <f t="shared" ref="J128:J135" si="92">ROUND(G128*E128,2)</f>
        <v>0</v>
      </c>
      <c r="K128" s="18">
        <f t="shared" ref="K128:K135" si="93">ROUND(H128*E128,2)</f>
        <v>0</v>
      </c>
      <c r="L128" s="19">
        <f t="shared" ref="L128" si="94">K128/I128</f>
        <v>0</v>
      </c>
    </row>
    <row r="129" spans="1:12" s="24" customFormat="1" ht="25.5" x14ac:dyDescent="0.2">
      <c r="A129" s="82" t="s">
        <v>882</v>
      </c>
      <c r="B129" s="82" t="s">
        <v>883</v>
      </c>
      <c r="C129" s="83" t="s">
        <v>689</v>
      </c>
      <c r="D129" s="78">
        <f>'PLAN ORÇAM VENCEDORA'!J119</f>
        <v>145.68</v>
      </c>
      <c r="E129" s="78">
        <v>145.68</v>
      </c>
      <c r="F129" s="78">
        <v>1</v>
      </c>
      <c r="G129" s="15"/>
      <c r="H129" s="15">
        <f t="shared" si="82"/>
        <v>0</v>
      </c>
      <c r="I129" s="18">
        <f t="shared" si="91"/>
        <v>145.68</v>
      </c>
      <c r="J129" s="18">
        <f t="shared" si="92"/>
        <v>0</v>
      </c>
      <c r="K129" s="18">
        <f t="shared" si="93"/>
        <v>0</v>
      </c>
      <c r="L129" s="19">
        <f t="shared" ref="L129:L136" si="95">K129/I129</f>
        <v>0</v>
      </c>
    </row>
    <row r="130" spans="1:12" s="24" customFormat="1" ht="25.5" x14ac:dyDescent="0.2">
      <c r="A130" s="82" t="s">
        <v>884</v>
      </c>
      <c r="B130" s="82" t="s">
        <v>885</v>
      </c>
      <c r="C130" s="83" t="s">
        <v>689</v>
      </c>
      <c r="D130" s="78">
        <f>'PLAN ORÇAM VENCEDORA'!J120</f>
        <v>91.070000000000007</v>
      </c>
      <c r="E130" s="78">
        <v>91.070000000000007</v>
      </c>
      <c r="F130" s="78">
        <v>2</v>
      </c>
      <c r="G130" s="15"/>
      <c r="H130" s="15">
        <f t="shared" si="82"/>
        <v>0</v>
      </c>
      <c r="I130" s="18">
        <f t="shared" si="91"/>
        <v>182.14</v>
      </c>
      <c r="J130" s="18">
        <f t="shared" si="92"/>
        <v>0</v>
      </c>
      <c r="K130" s="18">
        <f t="shared" si="93"/>
        <v>0</v>
      </c>
      <c r="L130" s="19">
        <f t="shared" si="95"/>
        <v>0</v>
      </c>
    </row>
    <row r="131" spans="1:12" s="24" customFormat="1" ht="25.5" x14ac:dyDescent="0.2">
      <c r="A131" s="82" t="s">
        <v>886</v>
      </c>
      <c r="B131" s="82" t="s">
        <v>887</v>
      </c>
      <c r="C131" s="83" t="s">
        <v>697</v>
      </c>
      <c r="D131" s="78">
        <f>'PLAN ORÇAM VENCEDORA'!J121</f>
        <v>325.86</v>
      </c>
      <c r="E131" s="78">
        <v>325.86</v>
      </c>
      <c r="F131" s="78">
        <v>1</v>
      </c>
      <c r="G131" s="15"/>
      <c r="H131" s="15">
        <f t="shared" si="82"/>
        <v>0</v>
      </c>
      <c r="I131" s="18">
        <f t="shared" si="91"/>
        <v>325.86</v>
      </c>
      <c r="J131" s="18">
        <f t="shared" si="92"/>
        <v>0</v>
      </c>
      <c r="K131" s="18">
        <f t="shared" si="93"/>
        <v>0</v>
      </c>
      <c r="L131" s="19">
        <f t="shared" si="95"/>
        <v>0</v>
      </c>
    </row>
    <row r="132" spans="1:12" s="24" customFormat="1" ht="38.25" x14ac:dyDescent="0.2">
      <c r="A132" s="82" t="s">
        <v>888</v>
      </c>
      <c r="B132" s="82" t="s">
        <v>889</v>
      </c>
      <c r="C132" s="83" t="s">
        <v>697</v>
      </c>
      <c r="D132" s="78">
        <f>'PLAN ORÇAM VENCEDORA'!J122</f>
        <v>414.77</v>
      </c>
      <c r="E132" s="78">
        <v>414.77</v>
      </c>
      <c r="F132" s="78">
        <v>1</v>
      </c>
      <c r="G132" s="15"/>
      <c r="H132" s="15">
        <f t="shared" si="82"/>
        <v>0</v>
      </c>
      <c r="I132" s="18">
        <f t="shared" si="91"/>
        <v>414.77</v>
      </c>
      <c r="J132" s="18">
        <f t="shared" si="92"/>
        <v>0</v>
      </c>
      <c r="K132" s="18">
        <f t="shared" si="93"/>
        <v>0</v>
      </c>
      <c r="L132" s="19">
        <f t="shared" si="95"/>
        <v>0</v>
      </c>
    </row>
    <row r="133" spans="1:12" s="24" customFormat="1" ht="38.25" x14ac:dyDescent="0.2">
      <c r="A133" s="82" t="s">
        <v>890</v>
      </c>
      <c r="B133" s="82" t="s">
        <v>891</v>
      </c>
      <c r="C133" s="83" t="s">
        <v>697</v>
      </c>
      <c r="D133" s="78">
        <f>'PLAN ORÇAM VENCEDORA'!J123</f>
        <v>33.739999999999995</v>
      </c>
      <c r="E133" s="78">
        <v>33.739999999999995</v>
      </c>
      <c r="F133" s="78">
        <v>4</v>
      </c>
      <c r="G133" s="15"/>
      <c r="H133" s="15">
        <f t="shared" si="82"/>
        <v>0</v>
      </c>
      <c r="I133" s="18">
        <f t="shared" si="91"/>
        <v>134.96</v>
      </c>
      <c r="J133" s="18">
        <f t="shared" si="92"/>
        <v>0</v>
      </c>
      <c r="K133" s="18">
        <f t="shared" si="93"/>
        <v>0</v>
      </c>
      <c r="L133" s="19">
        <f t="shared" si="95"/>
        <v>0</v>
      </c>
    </row>
    <row r="134" spans="1:12" s="24" customFormat="1" ht="25.5" x14ac:dyDescent="0.2">
      <c r="A134" s="82" t="s">
        <v>892</v>
      </c>
      <c r="B134" s="82" t="s">
        <v>893</v>
      </c>
      <c r="C134" s="83" t="s">
        <v>752</v>
      </c>
      <c r="D134" s="78">
        <f>'PLAN ORÇAM VENCEDORA'!J124</f>
        <v>15.59</v>
      </c>
      <c r="E134" s="78">
        <v>15.59</v>
      </c>
      <c r="F134" s="78">
        <v>17</v>
      </c>
      <c r="G134" s="15"/>
      <c r="H134" s="15">
        <f t="shared" si="82"/>
        <v>0</v>
      </c>
      <c r="I134" s="18">
        <f t="shared" si="91"/>
        <v>265.02999999999997</v>
      </c>
      <c r="J134" s="18">
        <f t="shared" si="92"/>
        <v>0</v>
      </c>
      <c r="K134" s="18">
        <f t="shared" si="93"/>
        <v>0</v>
      </c>
      <c r="L134" s="19">
        <f t="shared" si="95"/>
        <v>0</v>
      </c>
    </row>
    <row r="135" spans="1:12" s="24" customFormat="1" x14ac:dyDescent="0.2">
      <c r="A135" s="82" t="s">
        <v>894</v>
      </c>
      <c r="B135" s="82" t="s">
        <v>895</v>
      </c>
      <c r="C135" s="83" t="s">
        <v>689</v>
      </c>
      <c r="D135" s="78">
        <f>'PLAN ORÇAM VENCEDORA'!J125</f>
        <v>11.63</v>
      </c>
      <c r="E135" s="78">
        <v>11.63</v>
      </c>
      <c r="F135" s="78">
        <v>1</v>
      </c>
      <c r="G135" s="15"/>
      <c r="H135" s="15">
        <f t="shared" si="82"/>
        <v>0</v>
      </c>
      <c r="I135" s="18">
        <f t="shared" si="91"/>
        <v>11.63</v>
      </c>
      <c r="J135" s="18">
        <f t="shared" si="92"/>
        <v>0</v>
      </c>
      <c r="K135" s="18">
        <f t="shared" si="93"/>
        <v>0</v>
      </c>
      <c r="L135" s="19">
        <f t="shared" si="95"/>
        <v>0</v>
      </c>
    </row>
    <row r="136" spans="1:12" s="24" customFormat="1" ht="25.5" x14ac:dyDescent="0.2">
      <c r="A136" s="82" t="s">
        <v>896</v>
      </c>
      <c r="B136" s="82" t="s">
        <v>897</v>
      </c>
      <c r="C136" s="83" t="s">
        <v>752</v>
      </c>
      <c r="D136" s="78">
        <f>'PLAN ORÇAM VENCEDORA'!J126</f>
        <v>29.46</v>
      </c>
      <c r="E136" s="78">
        <v>29.46</v>
      </c>
      <c r="F136" s="78">
        <v>15</v>
      </c>
      <c r="G136" s="15"/>
      <c r="H136" s="15">
        <f t="shared" si="82"/>
        <v>0</v>
      </c>
      <c r="I136" s="18">
        <f t="shared" ref="I136" si="96">ROUND(F136*E136,2)</f>
        <v>441.9</v>
      </c>
      <c r="J136" s="18">
        <f t="shared" ref="J136" si="97">ROUND(G136*E136,2)</f>
        <v>0</v>
      </c>
      <c r="K136" s="18">
        <f t="shared" ref="K136" si="98">ROUND(H136*E136,2)</f>
        <v>0</v>
      </c>
      <c r="L136" s="19">
        <f t="shared" si="95"/>
        <v>0</v>
      </c>
    </row>
    <row r="137" spans="1:12" s="24" customFormat="1" x14ac:dyDescent="0.2">
      <c r="A137" s="16" t="s">
        <v>749</v>
      </c>
      <c r="B137" s="88" t="s">
        <v>1275</v>
      </c>
      <c r="C137" s="89"/>
      <c r="D137" s="89"/>
      <c r="E137" s="89"/>
      <c r="F137" s="89"/>
      <c r="G137" s="89"/>
      <c r="H137" s="89"/>
      <c r="I137" s="91"/>
      <c r="J137" s="89"/>
      <c r="K137" s="89"/>
      <c r="L137" s="90"/>
    </row>
    <row r="138" spans="1:12" s="24" customFormat="1" ht="25.5" x14ac:dyDescent="0.2">
      <c r="A138" s="82" t="s">
        <v>898</v>
      </c>
      <c r="B138" s="82" t="s">
        <v>899</v>
      </c>
      <c r="C138" s="83" t="s">
        <v>752</v>
      </c>
      <c r="D138" s="78">
        <f>'PLAN ORÇAM VENCEDORA'!J128</f>
        <v>33.15</v>
      </c>
      <c r="E138" s="78">
        <v>33.15</v>
      </c>
      <c r="F138" s="78">
        <v>70.5</v>
      </c>
      <c r="G138" s="15"/>
      <c r="H138" s="15">
        <f t="shared" si="82"/>
        <v>0</v>
      </c>
      <c r="I138" s="18">
        <f t="shared" ref="I138" si="99">ROUND(F138*E138,2)</f>
        <v>2337.08</v>
      </c>
      <c r="J138" s="18">
        <f t="shared" ref="J138" si="100">ROUND(G138*E138,2)</f>
        <v>0</v>
      </c>
      <c r="K138" s="18">
        <f t="shared" ref="K138" si="101">ROUND(H138*E138,2)</f>
        <v>0</v>
      </c>
      <c r="L138" s="19">
        <f t="shared" ref="L138" si="102">K138/I138</f>
        <v>0</v>
      </c>
    </row>
    <row r="139" spans="1:12" s="24" customFormat="1" ht="38.25" x14ac:dyDescent="0.2">
      <c r="A139" s="82" t="s">
        <v>900</v>
      </c>
      <c r="B139" s="82" t="s">
        <v>901</v>
      </c>
      <c r="C139" s="83" t="s">
        <v>697</v>
      </c>
      <c r="D139" s="78">
        <f>'PLAN ORÇAM VENCEDORA'!J129</f>
        <v>33.950000000000003</v>
      </c>
      <c r="E139" s="78">
        <v>33.950000000000003</v>
      </c>
      <c r="F139" s="78">
        <v>5</v>
      </c>
      <c r="G139" s="15"/>
      <c r="H139" s="15">
        <f t="shared" si="82"/>
        <v>0</v>
      </c>
      <c r="I139" s="18">
        <f t="shared" ref="I139:I143" si="103">ROUND(F139*E139,2)</f>
        <v>169.75</v>
      </c>
      <c r="J139" s="18">
        <f t="shared" ref="J139:J143" si="104">ROUND(G139*E139,2)</f>
        <v>0</v>
      </c>
      <c r="K139" s="18">
        <f t="shared" ref="K139:K143" si="105">ROUND(H139*E139,2)</f>
        <v>0</v>
      </c>
      <c r="L139" s="19">
        <f t="shared" ref="L139:L143" si="106">K139/I139</f>
        <v>0</v>
      </c>
    </row>
    <row r="140" spans="1:12" s="24" customFormat="1" ht="38.25" x14ac:dyDescent="0.2">
      <c r="A140" s="82" t="s">
        <v>902</v>
      </c>
      <c r="B140" s="82" t="s">
        <v>903</v>
      </c>
      <c r="C140" s="83" t="s">
        <v>697</v>
      </c>
      <c r="D140" s="78">
        <f>'PLAN ORÇAM VENCEDORA'!J130</f>
        <v>27.51</v>
      </c>
      <c r="E140" s="78">
        <v>27.51</v>
      </c>
      <c r="F140" s="78">
        <v>10</v>
      </c>
      <c r="G140" s="15"/>
      <c r="H140" s="15">
        <f t="shared" si="82"/>
        <v>0</v>
      </c>
      <c r="I140" s="18">
        <f t="shared" si="103"/>
        <v>275.10000000000002</v>
      </c>
      <c r="J140" s="18">
        <f t="shared" si="104"/>
        <v>0</v>
      </c>
      <c r="K140" s="18">
        <f t="shared" si="105"/>
        <v>0</v>
      </c>
      <c r="L140" s="19">
        <f t="shared" si="106"/>
        <v>0</v>
      </c>
    </row>
    <row r="141" spans="1:12" s="24" customFormat="1" ht="25.5" x14ac:dyDescent="0.2">
      <c r="A141" s="82" t="s">
        <v>904</v>
      </c>
      <c r="B141" s="82" t="s">
        <v>905</v>
      </c>
      <c r="C141" s="83" t="s">
        <v>697</v>
      </c>
      <c r="D141" s="78">
        <f>'PLAN ORÇAM VENCEDORA'!J131</f>
        <v>53.25</v>
      </c>
      <c r="E141" s="78">
        <v>53.25</v>
      </c>
      <c r="F141" s="78">
        <v>6</v>
      </c>
      <c r="G141" s="15"/>
      <c r="H141" s="15">
        <f t="shared" si="82"/>
        <v>0</v>
      </c>
      <c r="I141" s="18">
        <f t="shared" si="103"/>
        <v>319.5</v>
      </c>
      <c r="J141" s="18">
        <f t="shared" si="104"/>
        <v>0</v>
      </c>
      <c r="K141" s="18">
        <f t="shared" si="105"/>
        <v>0</v>
      </c>
      <c r="L141" s="19">
        <f t="shared" si="106"/>
        <v>0</v>
      </c>
    </row>
    <row r="142" spans="1:12" s="24" customFormat="1" ht="38.25" x14ac:dyDescent="0.2">
      <c r="A142" s="82" t="s">
        <v>906</v>
      </c>
      <c r="B142" s="82" t="s">
        <v>903</v>
      </c>
      <c r="C142" s="83" t="s">
        <v>697</v>
      </c>
      <c r="D142" s="78">
        <f>'PLAN ORÇAM VENCEDORA'!J132</f>
        <v>27.51</v>
      </c>
      <c r="E142" s="78">
        <v>27.51</v>
      </c>
      <c r="F142" s="78">
        <v>3</v>
      </c>
      <c r="G142" s="15"/>
      <c r="H142" s="15">
        <f t="shared" si="82"/>
        <v>0</v>
      </c>
      <c r="I142" s="18">
        <f t="shared" si="103"/>
        <v>82.53</v>
      </c>
      <c r="J142" s="18">
        <f t="shared" si="104"/>
        <v>0</v>
      </c>
      <c r="K142" s="18">
        <f t="shared" si="105"/>
        <v>0</v>
      </c>
      <c r="L142" s="19">
        <f t="shared" si="106"/>
        <v>0</v>
      </c>
    </row>
    <row r="143" spans="1:12" s="24" customFormat="1" ht="38.25" x14ac:dyDescent="0.2">
      <c r="A143" s="82" t="s">
        <v>907</v>
      </c>
      <c r="B143" s="82" t="s">
        <v>908</v>
      </c>
      <c r="C143" s="83" t="s">
        <v>697</v>
      </c>
      <c r="D143" s="78">
        <f>'PLAN ORÇAM VENCEDORA'!J133</f>
        <v>762.46</v>
      </c>
      <c r="E143" s="78">
        <v>762.46</v>
      </c>
      <c r="F143" s="78">
        <v>2</v>
      </c>
      <c r="G143" s="15"/>
      <c r="H143" s="15">
        <f t="shared" si="82"/>
        <v>0</v>
      </c>
      <c r="I143" s="18">
        <f t="shared" si="103"/>
        <v>1524.92</v>
      </c>
      <c r="J143" s="18">
        <f t="shared" si="104"/>
        <v>0</v>
      </c>
      <c r="K143" s="18">
        <f t="shared" si="105"/>
        <v>0</v>
      </c>
      <c r="L143" s="19">
        <f t="shared" si="106"/>
        <v>0</v>
      </c>
    </row>
    <row r="144" spans="1:12" s="24" customFormat="1" x14ac:dyDescent="0.2">
      <c r="A144" s="16">
        <v>10</v>
      </c>
      <c r="B144" s="88" t="s">
        <v>1276</v>
      </c>
      <c r="C144" s="89"/>
      <c r="D144" s="89"/>
      <c r="E144" s="89"/>
      <c r="F144" s="89"/>
      <c r="G144" s="89"/>
      <c r="H144" s="89"/>
      <c r="I144" s="91"/>
      <c r="J144" s="89"/>
      <c r="K144" s="89"/>
      <c r="L144" s="90"/>
    </row>
    <row r="145" spans="1:12" s="24" customFormat="1" ht="25.5" x14ac:dyDescent="0.2">
      <c r="A145" s="82" t="s">
        <v>909</v>
      </c>
      <c r="B145" s="82" t="s">
        <v>910</v>
      </c>
      <c r="C145" s="83" t="s">
        <v>752</v>
      </c>
      <c r="D145" s="78">
        <f>'PLAN ORÇAM VENCEDORA'!J135</f>
        <v>5.3599999999999994</v>
      </c>
      <c r="E145" s="78">
        <v>5.3599999999999994</v>
      </c>
      <c r="F145" s="78">
        <v>150</v>
      </c>
      <c r="G145" s="15"/>
      <c r="H145" s="15">
        <f t="shared" si="82"/>
        <v>0</v>
      </c>
      <c r="I145" s="18">
        <f t="shared" ref="I145" si="107">ROUND(F145*E145,2)</f>
        <v>804</v>
      </c>
      <c r="J145" s="18">
        <f t="shared" ref="J145" si="108">ROUND(G145*E145,2)</f>
        <v>0</v>
      </c>
      <c r="K145" s="18">
        <f t="shared" ref="K145" si="109">ROUND(H145*E145,2)</f>
        <v>0</v>
      </c>
      <c r="L145" s="19">
        <f t="shared" ref="L145" si="110">K145/I145</f>
        <v>0</v>
      </c>
    </row>
    <row r="146" spans="1:12" s="24" customFormat="1" ht="25.5" x14ac:dyDescent="0.2">
      <c r="A146" s="82" t="s">
        <v>911</v>
      </c>
      <c r="B146" s="82" t="s">
        <v>912</v>
      </c>
      <c r="C146" s="83" t="s">
        <v>752</v>
      </c>
      <c r="D146" s="78">
        <f>'PLAN ORÇAM VENCEDORA'!J136</f>
        <v>7.53</v>
      </c>
      <c r="E146" s="78">
        <v>7.53</v>
      </c>
      <c r="F146" s="78">
        <v>220</v>
      </c>
      <c r="G146" s="15"/>
      <c r="H146" s="15">
        <f t="shared" si="82"/>
        <v>0</v>
      </c>
      <c r="I146" s="18">
        <f t="shared" ref="I146:I177" si="111">ROUND(F146*E146,2)</f>
        <v>1656.6</v>
      </c>
      <c r="J146" s="18">
        <f t="shared" ref="J146:J177" si="112">ROUND(G146*E146,2)</f>
        <v>0</v>
      </c>
      <c r="K146" s="18">
        <f t="shared" ref="K146:K177" si="113">ROUND(H146*E146,2)</f>
        <v>0</v>
      </c>
      <c r="L146" s="19">
        <f t="shared" ref="L146:L177" si="114">K146/I146</f>
        <v>0</v>
      </c>
    </row>
    <row r="147" spans="1:12" s="24" customFormat="1" ht="25.5" x14ac:dyDescent="0.2">
      <c r="A147" s="82" t="s">
        <v>913</v>
      </c>
      <c r="B147" s="82" t="s">
        <v>914</v>
      </c>
      <c r="C147" s="83" t="s">
        <v>752</v>
      </c>
      <c r="D147" s="78">
        <f>'PLAN ORÇAM VENCEDORA'!J137</f>
        <v>8.85</v>
      </c>
      <c r="E147" s="78">
        <v>8.85</v>
      </c>
      <c r="F147" s="78">
        <v>25</v>
      </c>
      <c r="G147" s="15"/>
      <c r="H147" s="15">
        <f t="shared" si="82"/>
        <v>0</v>
      </c>
      <c r="I147" s="18">
        <f t="shared" si="111"/>
        <v>221.25</v>
      </c>
      <c r="J147" s="18">
        <f t="shared" si="112"/>
        <v>0</v>
      </c>
      <c r="K147" s="18">
        <f t="shared" si="113"/>
        <v>0</v>
      </c>
      <c r="L147" s="19">
        <f t="shared" si="114"/>
        <v>0</v>
      </c>
    </row>
    <row r="148" spans="1:12" s="24" customFormat="1" ht="25.5" x14ac:dyDescent="0.2">
      <c r="A148" s="82" t="s">
        <v>915</v>
      </c>
      <c r="B148" s="82" t="s">
        <v>916</v>
      </c>
      <c r="C148" s="83" t="s">
        <v>752</v>
      </c>
      <c r="D148" s="78">
        <f>'PLAN ORÇAM VENCEDORA'!J138</f>
        <v>12.81</v>
      </c>
      <c r="E148" s="78">
        <v>12.81</v>
      </c>
      <c r="F148" s="78">
        <v>21</v>
      </c>
      <c r="G148" s="15"/>
      <c r="H148" s="15">
        <f t="shared" si="82"/>
        <v>0</v>
      </c>
      <c r="I148" s="18">
        <f t="shared" si="111"/>
        <v>269.01</v>
      </c>
      <c r="J148" s="18">
        <f t="shared" si="112"/>
        <v>0</v>
      </c>
      <c r="K148" s="18">
        <f t="shared" si="113"/>
        <v>0</v>
      </c>
      <c r="L148" s="19">
        <f t="shared" si="114"/>
        <v>0</v>
      </c>
    </row>
    <row r="149" spans="1:12" s="24" customFormat="1" ht="25.5" x14ac:dyDescent="0.2">
      <c r="A149" s="82" t="s">
        <v>917</v>
      </c>
      <c r="B149" s="82" t="s">
        <v>918</v>
      </c>
      <c r="C149" s="83" t="s">
        <v>697</v>
      </c>
      <c r="D149" s="78">
        <f>'PLAN ORÇAM VENCEDORA'!J139</f>
        <v>11.829999999999998</v>
      </c>
      <c r="E149" s="78">
        <v>11.829999999999998</v>
      </c>
      <c r="F149" s="78">
        <v>7</v>
      </c>
      <c r="G149" s="15"/>
      <c r="H149" s="15">
        <f t="shared" si="82"/>
        <v>0</v>
      </c>
      <c r="I149" s="18">
        <f t="shared" si="111"/>
        <v>82.81</v>
      </c>
      <c r="J149" s="18">
        <f t="shared" si="112"/>
        <v>0</v>
      </c>
      <c r="K149" s="18">
        <f t="shared" si="113"/>
        <v>0</v>
      </c>
      <c r="L149" s="19">
        <f t="shared" si="114"/>
        <v>0</v>
      </c>
    </row>
    <row r="150" spans="1:12" s="24" customFormat="1" ht="25.5" x14ac:dyDescent="0.2">
      <c r="A150" s="82" t="s">
        <v>919</v>
      </c>
      <c r="B150" s="82" t="s">
        <v>920</v>
      </c>
      <c r="C150" s="83" t="s">
        <v>697</v>
      </c>
      <c r="D150" s="78">
        <f>'PLAN ORÇAM VENCEDORA'!J140</f>
        <v>12.2</v>
      </c>
      <c r="E150" s="78">
        <v>12.2</v>
      </c>
      <c r="F150" s="78">
        <v>45</v>
      </c>
      <c r="G150" s="15"/>
      <c r="H150" s="15">
        <f t="shared" si="82"/>
        <v>0</v>
      </c>
      <c r="I150" s="18">
        <f t="shared" si="111"/>
        <v>549</v>
      </c>
      <c r="J150" s="18">
        <f t="shared" si="112"/>
        <v>0</v>
      </c>
      <c r="K150" s="18">
        <f t="shared" si="113"/>
        <v>0</v>
      </c>
      <c r="L150" s="19">
        <f t="shared" si="114"/>
        <v>0</v>
      </c>
    </row>
    <row r="151" spans="1:12" s="24" customFormat="1" ht="25.5" x14ac:dyDescent="0.2">
      <c r="A151" s="82" t="s">
        <v>921</v>
      </c>
      <c r="B151" s="82" t="s">
        <v>922</v>
      </c>
      <c r="C151" s="83" t="s">
        <v>697</v>
      </c>
      <c r="D151" s="78">
        <f>'PLAN ORÇAM VENCEDORA'!J141</f>
        <v>15.86</v>
      </c>
      <c r="E151" s="78">
        <v>15.86</v>
      </c>
      <c r="F151" s="78">
        <v>16</v>
      </c>
      <c r="G151" s="15"/>
      <c r="H151" s="15">
        <f t="shared" si="82"/>
        <v>0</v>
      </c>
      <c r="I151" s="18">
        <f t="shared" si="111"/>
        <v>253.76</v>
      </c>
      <c r="J151" s="18">
        <f t="shared" si="112"/>
        <v>0</v>
      </c>
      <c r="K151" s="18">
        <f t="shared" si="113"/>
        <v>0</v>
      </c>
      <c r="L151" s="19">
        <f t="shared" si="114"/>
        <v>0</v>
      </c>
    </row>
    <row r="152" spans="1:12" s="24" customFormat="1" ht="25.5" x14ac:dyDescent="0.2">
      <c r="A152" s="82" t="s">
        <v>923</v>
      </c>
      <c r="B152" s="82" t="s">
        <v>924</v>
      </c>
      <c r="C152" s="83" t="s">
        <v>697</v>
      </c>
      <c r="D152" s="78">
        <f>'PLAN ORÇAM VENCEDORA'!J142</f>
        <v>10.959999999999999</v>
      </c>
      <c r="E152" s="78">
        <v>10.959999999999999</v>
      </c>
      <c r="F152" s="78">
        <v>32</v>
      </c>
      <c r="G152" s="15"/>
      <c r="H152" s="15">
        <f t="shared" si="82"/>
        <v>0</v>
      </c>
      <c r="I152" s="18">
        <f t="shared" si="111"/>
        <v>350.72</v>
      </c>
      <c r="J152" s="18">
        <f t="shared" si="112"/>
        <v>0</v>
      </c>
      <c r="K152" s="18">
        <f t="shared" si="113"/>
        <v>0</v>
      </c>
      <c r="L152" s="19">
        <f t="shared" si="114"/>
        <v>0</v>
      </c>
    </row>
    <row r="153" spans="1:12" s="24" customFormat="1" x14ac:dyDescent="0.2">
      <c r="A153" s="82" t="s">
        <v>925</v>
      </c>
      <c r="B153" s="82" t="s">
        <v>926</v>
      </c>
      <c r="C153" s="83" t="s">
        <v>689</v>
      </c>
      <c r="D153" s="78">
        <f>'PLAN ORÇAM VENCEDORA'!J143</f>
        <v>45.449999999999996</v>
      </c>
      <c r="E153" s="78">
        <v>45.449999999999996</v>
      </c>
      <c r="F153" s="78">
        <v>2</v>
      </c>
      <c r="G153" s="15"/>
      <c r="H153" s="15">
        <f t="shared" si="82"/>
        <v>0</v>
      </c>
      <c r="I153" s="18">
        <f t="shared" si="111"/>
        <v>90.9</v>
      </c>
      <c r="J153" s="18">
        <f t="shared" si="112"/>
        <v>0</v>
      </c>
      <c r="K153" s="18">
        <f t="shared" si="113"/>
        <v>0</v>
      </c>
      <c r="L153" s="19">
        <f t="shared" si="114"/>
        <v>0</v>
      </c>
    </row>
    <row r="154" spans="1:12" s="24" customFormat="1" ht="25.5" x14ac:dyDescent="0.2">
      <c r="A154" s="82" t="s">
        <v>927</v>
      </c>
      <c r="B154" s="82" t="s">
        <v>928</v>
      </c>
      <c r="C154" s="83" t="s">
        <v>752</v>
      </c>
      <c r="D154" s="78">
        <f>'PLAN ORÇAM VENCEDORA'!J144</f>
        <v>3.04</v>
      </c>
      <c r="E154" s="78">
        <v>3.04</v>
      </c>
      <c r="F154" s="78">
        <v>1050</v>
      </c>
      <c r="G154" s="15"/>
      <c r="H154" s="15">
        <f t="shared" si="82"/>
        <v>0</v>
      </c>
      <c r="I154" s="18">
        <f t="shared" si="111"/>
        <v>3192</v>
      </c>
      <c r="J154" s="18">
        <f t="shared" si="112"/>
        <v>0</v>
      </c>
      <c r="K154" s="18">
        <f t="shared" si="113"/>
        <v>0</v>
      </c>
      <c r="L154" s="19">
        <f t="shared" si="114"/>
        <v>0</v>
      </c>
    </row>
    <row r="155" spans="1:12" s="24" customFormat="1" ht="25.5" x14ac:dyDescent="0.2">
      <c r="A155" s="82" t="s">
        <v>929</v>
      </c>
      <c r="B155" s="82" t="s">
        <v>930</v>
      </c>
      <c r="C155" s="83" t="s">
        <v>752</v>
      </c>
      <c r="D155" s="78">
        <f>'PLAN ORÇAM VENCEDORA'!J145</f>
        <v>4.55</v>
      </c>
      <c r="E155" s="78">
        <v>4.55</v>
      </c>
      <c r="F155" s="78">
        <v>750</v>
      </c>
      <c r="G155" s="15"/>
      <c r="H155" s="15">
        <f t="shared" si="82"/>
        <v>0</v>
      </c>
      <c r="I155" s="18">
        <f t="shared" si="111"/>
        <v>3412.5</v>
      </c>
      <c r="J155" s="18">
        <f t="shared" si="112"/>
        <v>0</v>
      </c>
      <c r="K155" s="18">
        <f t="shared" si="113"/>
        <v>0</v>
      </c>
      <c r="L155" s="19">
        <f t="shared" si="114"/>
        <v>0</v>
      </c>
    </row>
    <row r="156" spans="1:12" s="24" customFormat="1" ht="25.5" x14ac:dyDescent="0.2">
      <c r="A156" s="82" t="s">
        <v>931</v>
      </c>
      <c r="B156" s="82" t="s">
        <v>932</v>
      </c>
      <c r="C156" s="83" t="s">
        <v>752</v>
      </c>
      <c r="D156" s="78">
        <f>'PLAN ORÇAM VENCEDORA'!J146</f>
        <v>7.59</v>
      </c>
      <c r="E156" s="78">
        <v>7.59</v>
      </c>
      <c r="F156" s="78">
        <v>450</v>
      </c>
      <c r="G156" s="15"/>
      <c r="H156" s="15">
        <f t="shared" si="82"/>
        <v>0</v>
      </c>
      <c r="I156" s="18">
        <f t="shared" si="111"/>
        <v>3415.5</v>
      </c>
      <c r="J156" s="18">
        <f t="shared" si="112"/>
        <v>0</v>
      </c>
      <c r="K156" s="18">
        <f t="shared" si="113"/>
        <v>0</v>
      </c>
      <c r="L156" s="19">
        <f t="shared" si="114"/>
        <v>0</v>
      </c>
    </row>
    <row r="157" spans="1:12" s="24" customFormat="1" x14ac:dyDescent="0.2">
      <c r="A157" s="82" t="s">
        <v>933</v>
      </c>
      <c r="B157" s="82" t="s">
        <v>934</v>
      </c>
      <c r="C157" s="83" t="s">
        <v>777</v>
      </c>
      <c r="D157" s="78">
        <f>'PLAN ORÇAM VENCEDORA'!J147</f>
        <v>21.11</v>
      </c>
      <c r="E157" s="78">
        <v>21.11</v>
      </c>
      <c r="F157" s="78">
        <v>150</v>
      </c>
      <c r="G157" s="15"/>
      <c r="H157" s="15">
        <f t="shared" si="82"/>
        <v>0</v>
      </c>
      <c r="I157" s="18">
        <f t="shared" si="111"/>
        <v>3166.5</v>
      </c>
      <c r="J157" s="18">
        <f t="shared" si="112"/>
        <v>0</v>
      </c>
      <c r="K157" s="18">
        <f t="shared" si="113"/>
        <v>0</v>
      </c>
      <c r="L157" s="19">
        <f t="shared" si="114"/>
        <v>0</v>
      </c>
    </row>
    <row r="158" spans="1:12" s="24" customFormat="1" ht="25.5" x14ac:dyDescent="0.2">
      <c r="A158" s="82" t="s">
        <v>935</v>
      </c>
      <c r="B158" s="82" t="s">
        <v>936</v>
      </c>
      <c r="C158" s="83" t="s">
        <v>697</v>
      </c>
      <c r="D158" s="78">
        <f>'PLAN ORÇAM VENCEDORA'!J148</f>
        <v>23.53</v>
      </c>
      <c r="E158" s="78">
        <v>23.53</v>
      </c>
      <c r="F158" s="78">
        <v>5</v>
      </c>
      <c r="G158" s="15"/>
      <c r="H158" s="15">
        <f t="shared" si="82"/>
        <v>0</v>
      </c>
      <c r="I158" s="18">
        <f t="shared" si="111"/>
        <v>117.65</v>
      </c>
      <c r="J158" s="18">
        <f t="shared" si="112"/>
        <v>0</v>
      </c>
      <c r="K158" s="18">
        <f t="shared" si="113"/>
        <v>0</v>
      </c>
      <c r="L158" s="19">
        <f t="shared" si="114"/>
        <v>0</v>
      </c>
    </row>
    <row r="159" spans="1:12" s="24" customFormat="1" ht="25.5" x14ac:dyDescent="0.2">
      <c r="A159" s="82" t="s">
        <v>937</v>
      </c>
      <c r="B159" s="82" t="s">
        <v>938</v>
      </c>
      <c r="C159" s="83" t="s">
        <v>697</v>
      </c>
      <c r="D159" s="78">
        <f>'PLAN ORÇAM VENCEDORA'!J149</f>
        <v>37.299999999999997</v>
      </c>
      <c r="E159" s="78">
        <v>37.299999999999997</v>
      </c>
      <c r="F159" s="78">
        <v>2</v>
      </c>
      <c r="G159" s="15"/>
      <c r="H159" s="15">
        <f t="shared" si="82"/>
        <v>0</v>
      </c>
      <c r="I159" s="18">
        <f t="shared" si="111"/>
        <v>74.599999999999994</v>
      </c>
      <c r="J159" s="18">
        <f t="shared" si="112"/>
        <v>0</v>
      </c>
      <c r="K159" s="18">
        <f t="shared" si="113"/>
        <v>0</v>
      </c>
      <c r="L159" s="19">
        <f t="shared" si="114"/>
        <v>0</v>
      </c>
    </row>
    <row r="160" spans="1:12" s="24" customFormat="1" ht="25.5" x14ac:dyDescent="0.2">
      <c r="A160" s="82" t="s">
        <v>939</v>
      </c>
      <c r="B160" s="82" t="s">
        <v>940</v>
      </c>
      <c r="C160" s="83" t="s">
        <v>697</v>
      </c>
      <c r="D160" s="78">
        <f>'PLAN ORÇAM VENCEDORA'!J150</f>
        <v>51.050000000000004</v>
      </c>
      <c r="E160" s="78">
        <v>51.050000000000004</v>
      </c>
      <c r="F160" s="78">
        <v>1</v>
      </c>
      <c r="G160" s="15"/>
      <c r="H160" s="15">
        <f t="shared" si="82"/>
        <v>0</v>
      </c>
      <c r="I160" s="18">
        <f t="shared" si="111"/>
        <v>51.05</v>
      </c>
      <c r="J160" s="18">
        <f t="shared" si="112"/>
        <v>0</v>
      </c>
      <c r="K160" s="18">
        <f t="shared" si="113"/>
        <v>0</v>
      </c>
      <c r="L160" s="19">
        <f t="shared" si="114"/>
        <v>0</v>
      </c>
    </row>
    <row r="161" spans="1:12" s="24" customFormat="1" ht="25.5" x14ac:dyDescent="0.2">
      <c r="A161" s="82" t="s">
        <v>941</v>
      </c>
      <c r="B161" s="82" t="s">
        <v>942</v>
      </c>
      <c r="C161" s="83" t="s">
        <v>697</v>
      </c>
      <c r="D161" s="78">
        <f>'PLAN ORÇAM VENCEDORA'!J151</f>
        <v>48.14</v>
      </c>
      <c r="E161" s="78">
        <v>48.14</v>
      </c>
      <c r="F161" s="78">
        <v>2</v>
      </c>
      <c r="G161" s="15"/>
      <c r="H161" s="15">
        <f t="shared" si="82"/>
        <v>0</v>
      </c>
      <c r="I161" s="18">
        <f t="shared" si="111"/>
        <v>96.28</v>
      </c>
      <c r="J161" s="18">
        <f t="shared" si="112"/>
        <v>0</v>
      </c>
      <c r="K161" s="18">
        <f t="shared" si="113"/>
        <v>0</v>
      </c>
      <c r="L161" s="19">
        <f t="shared" si="114"/>
        <v>0</v>
      </c>
    </row>
    <row r="162" spans="1:12" s="24" customFormat="1" ht="25.5" x14ac:dyDescent="0.2">
      <c r="A162" s="82" t="s">
        <v>943</v>
      </c>
      <c r="B162" s="82" t="s">
        <v>944</v>
      </c>
      <c r="C162" s="83" t="s">
        <v>697</v>
      </c>
      <c r="D162" s="78">
        <f>'PLAN ORÇAM VENCEDORA'!J152</f>
        <v>24.939999999999998</v>
      </c>
      <c r="E162" s="78">
        <v>24.939999999999998</v>
      </c>
      <c r="F162" s="78">
        <v>26</v>
      </c>
      <c r="G162" s="15"/>
      <c r="H162" s="15">
        <f t="shared" si="82"/>
        <v>0</v>
      </c>
      <c r="I162" s="18">
        <f t="shared" si="111"/>
        <v>648.44000000000005</v>
      </c>
      <c r="J162" s="18">
        <f t="shared" si="112"/>
        <v>0</v>
      </c>
      <c r="K162" s="18">
        <f t="shared" si="113"/>
        <v>0</v>
      </c>
      <c r="L162" s="19">
        <f t="shared" si="114"/>
        <v>0</v>
      </c>
    </row>
    <row r="163" spans="1:12" s="24" customFormat="1" ht="25.5" x14ac:dyDescent="0.2">
      <c r="A163" s="82" t="s">
        <v>945</v>
      </c>
      <c r="B163" s="82" t="s">
        <v>946</v>
      </c>
      <c r="C163" s="83" t="s">
        <v>697</v>
      </c>
      <c r="D163" s="78">
        <f>'PLAN ORÇAM VENCEDORA'!J153</f>
        <v>37.43</v>
      </c>
      <c r="E163" s="78">
        <v>37.43</v>
      </c>
      <c r="F163" s="78">
        <v>6</v>
      </c>
      <c r="G163" s="15"/>
      <c r="H163" s="15">
        <f t="shared" si="82"/>
        <v>0</v>
      </c>
      <c r="I163" s="18">
        <f t="shared" si="111"/>
        <v>224.58</v>
      </c>
      <c r="J163" s="18">
        <f t="shared" si="112"/>
        <v>0</v>
      </c>
      <c r="K163" s="18">
        <f t="shared" si="113"/>
        <v>0</v>
      </c>
      <c r="L163" s="19">
        <f t="shared" si="114"/>
        <v>0</v>
      </c>
    </row>
    <row r="164" spans="1:12" s="24" customFormat="1" ht="25.5" x14ac:dyDescent="0.2">
      <c r="A164" s="82" t="s">
        <v>947</v>
      </c>
      <c r="B164" s="82" t="s">
        <v>948</v>
      </c>
      <c r="C164" s="83" t="s">
        <v>697</v>
      </c>
      <c r="D164" s="78">
        <f>'PLAN ORÇAM VENCEDORA'!J154</f>
        <v>157.72</v>
      </c>
      <c r="E164" s="78">
        <v>157.72</v>
      </c>
      <c r="F164" s="78">
        <v>36</v>
      </c>
      <c r="G164" s="15"/>
      <c r="H164" s="15">
        <f t="shared" si="82"/>
        <v>0</v>
      </c>
      <c r="I164" s="18">
        <f t="shared" si="111"/>
        <v>5677.92</v>
      </c>
      <c r="J164" s="18">
        <f t="shared" si="112"/>
        <v>0</v>
      </c>
      <c r="K164" s="18">
        <f t="shared" si="113"/>
        <v>0</v>
      </c>
      <c r="L164" s="19">
        <f t="shared" si="114"/>
        <v>0</v>
      </c>
    </row>
    <row r="165" spans="1:12" s="24" customFormat="1" ht="25.5" x14ac:dyDescent="0.2">
      <c r="A165" s="82" t="s">
        <v>949</v>
      </c>
      <c r="B165" s="82" t="s">
        <v>950</v>
      </c>
      <c r="C165" s="83" t="s">
        <v>697</v>
      </c>
      <c r="D165" s="78">
        <f>'PLAN ORÇAM VENCEDORA'!J155</f>
        <v>95.72</v>
      </c>
      <c r="E165" s="78">
        <v>95.72</v>
      </c>
      <c r="F165" s="78">
        <v>26</v>
      </c>
      <c r="G165" s="15"/>
      <c r="H165" s="15">
        <f t="shared" si="82"/>
        <v>0</v>
      </c>
      <c r="I165" s="18">
        <f t="shared" si="111"/>
        <v>2488.7199999999998</v>
      </c>
      <c r="J165" s="18">
        <f t="shared" si="112"/>
        <v>0</v>
      </c>
      <c r="K165" s="18">
        <f t="shared" si="113"/>
        <v>0</v>
      </c>
      <c r="L165" s="19">
        <f t="shared" si="114"/>
        <v>0</v>
      </c>
    </row>
    <row r="166" spans="1:12" s="24" customFormat="1" ht="25.5" x14ac:dyDescent="0.2">
      <c r="A166" s="82" t="s">
        <v>951</v>
      </c>
      <c r="B166" s="82" t="s">
        <v>952</v>
      </c>
      <c r="C166" s="83" t="s">
        <v>689</v>
      </c>
      <c r="D166" s="78">
        <f>'PLAN ORÇAM VENCEDORA'!J156</f>
        <v>127.92</v>
      </c>
      <c r="E166" s="78">
        <v>127.92</v>
      </c>
      <c r="F166" s="78">
        <v>39</v>
      </c>
      <c r="G166" s="15"/>
      <c r="H166" s="15">
        <f t="shared" si="82"/>
        <v>0</v>
      </c>
      <c r="I166" s="18">
        <f t="shared" si="111"/>
        <v>4988.88</v>
      </c>
      <c r="J166" s="18">
        <f t="shared" si="112"/>
        <v>0</v>
      </c>
      <c r="K166" s="18">
        <f t="shared" si="113"/>
        <v>0</v>
      </c>
      <c r="L166" s="19">
        <f t="shared" si="114"/>
        <v>0</v>
      </c>
    </row>
    <row r="167" spans="1:12" s="24" customFormat="1" ht="25.5" x14ac:dyDescent="0.2">
      <c r="A167" s="82" t="s">
        <v>953</v>
      </c>
      <c r="B167" s="82" t="s">
        <v>954</v>
      </c>
      <c r="C167" s="83" t="s">
        <v>689</v>
      </c>
      <c r="D167" s="78">
        <f>'PLAN ORÇAM VENCEDORA'!J157</f>
        <v>143.57</v>
      </c>
      <c r="E167" s="78">
        <v>143.57</v>
      </c>
      <c r="F167" s="78">
        <v>16</v>
      </c>
      <c r="G167" s="15"/>
      <c r="H167" s="15">
        <f t="shared" si="82"/>
        <v>0</v>
      </c>
      <c r="I167" s="18">
        <f t="shared" si="111"/>
        <v>2297.12</v>
      </c>
      <c r="J167" s="18">
        <f t="shared" si="112"/>
        <v>0</v>
      </c>
      <c r="K167" s="18">
        <f t="shared" si="113"/>
        <v>0</v>
      </c>
      <c r="L167" s="19">
        <f t="shared" si="114"/>
        <v>0</v>
      </c>
    </row>
    <row r="168" spans="1:12" s="24" customFormat="1" x14ac:dyDescent="0.2">
      <c r="A168" s="82" t="s">
        <v>955</v>
      </c>
      <c r="B168" s="82" t="s">
        <v>956</v>
      </c>
      <c r="C168" s="83" t="s">
        <v>697</v>
      </c>
      <c r="D168" s="78">
        <f>'PLAN ORÇAM VENCEDORA'!J158</f>
        <v>56.28</v>
      </c>
      <c r="E168" s="78">
        <v>56.28</v>
      </c>
      <c r="F168" s="78">
        <v>8</v>
      </c>
      <c r="G168" s="15"/>
      <c r="H168" s="15">
        <f t="shared" si="82"/>
        <v>0</v>
      </c>
      <c r="I168" s="18">
        <f t="shared" si="111"/>
        <v>450.24</v>
      </c>
      <c r="J168" s="18">
        <f t="shared" si="112"/>
        <v>0</v>
      </c>
      <c r="K168" s="18">
        <f t="shared" si="113"/>
        <v>0</v>
      </c>
      <c r="L168" s="19">
        <f t="shared" si="114"/>
        <v>0</v>
      </c>
    </row>
    <row r="169" spans="1:12" s="24" customFormat="1" x14ac:dyDescent="0.2">
      <c r="A169" s="82" t="s">
        <v>957</v>
      </c>
      <c r="B169" s="82" t="s">
        <v>958</v>
      </c>
      <c r="C169" s="83" t="s">
        <v>697</v>
      </c>
      <c r="D169" s="78">
        <f>'PLAN ORÇAM VENCEDORA'!J159</f>
        <v>807.2</v>
      </c>
      <c r="E169" s="78">
        <v>807.2</v>
      </c>
      <c r="F169" s="78">
        <v>8</v>
      </c>
      <c r="G169" s="15"/>
      <c r="H169" s="15">
        <f t="shared" si="82"/>
        <v>0</v>
      </c>
      <c r="I169" s="18">
        <f t="shared" si="111"/>
        <v>6457.6</v>
      </c>
      <c r="J169" s="18">
        <f t="shared" si="112"/>
        <v>0</v>
      </c>
      <c r="K169" s="18">
        <f t="shared" si="113"/>
        <v>0</v>
      </c>
      <c r="L169" s="19">
        <f t="shared" si="114"/>
        <v>0</v>
      </c>
    </row>
    <row r="170" spans="1:12" s="24" customFormat="1" x14ac:dyDescent="0.2">
      <c r="A170" s="82" t="s">
        <v>959</v>
      </c>
      <c r="B170" s="82" t="s">
        <v>960</v>
      </c>
      <c r="C170" s="83" t="s">
        <v>752</v>
      </c>
      <c r="D170" s="78">
        <f>'PLAN ORÇAM VENCEDORA'!J160</f>
        <v>104.94</v>
      </c>
      <c r="E170" s="78">
        <v>104.94</v>
      </c>
      <c r="F170" s="78">
        <v>111.8</v>
      </c>
      <c r="G170" s="15"/>
      <c r="H170" s="15">
        <f t="shared" si="82"/>
        <v>0</v>
      </c>
      <c r="I170" s="18">
        <f t="shared" si="111"/>
        <v>11732.29</v>
      </c>
      <c r="J170" s="18">
        <f t="shared" si="112"/>
        <v>0</v>
      </c>
      <c r="K170" s="18">
        <f t="shared" si="113"/>
        <v>0</v>
      </c>
      <c r="L170" s="19">
        <f t="shared" si="114"/>
        <v>0</v>
      </c>
    </row>
    <row r="171" spans="1:12" s="24" customFormat="1" ht="25.5" x14ac:dyDescent="0.2">
      <c r="A171" s="82" t="s">
        <v>961</v>
      </c>
      <c r="B171" s="82" t="s">
        <v>962</v>
      </c>
      <c r="C171" s="83" t="s">
        <v>697</v>
      </c>
      <c r="D171" s="78">
        <f>'PLAN ORÇAM VENCEDORA'!J161</f>
        <v>10.66</v>
      </c>
      <c r="E171" s="78">
        <v>10.66</v>
      </c>
      <c r="F171" s="78">
        <v>3</v>
      </c>
      <c r="G171" s="15"/>
      <c r="H171" s="15">
        <f t="shared" si="82"/>
        <v>0</v>
      </c>
      <c r="I171" s="18">
        <f t="shared" si="111"/>
        <v>31.98</v>
      </c>
      <c r="J171" s="18">
        <f t="shared" si="112"/>
        <v>0</v>
      </c>
      <c r="K171" s="18">
        <f t="shared" si="113"/>
        <v>0</v>
      </c>
      <c r="L171" s="19">
        <f t="shared" si="114"/>
        <v>0</v>
      </c>
    </row>
    <row r="172" spans="1:12" s="24" customFormat="1" ht="25.5" x14ac:dyDescent="0.2">
      <c r="A172" s="82" t="s">
        <v>963</v>
      </c>
      <c r="B172" s="82" t="s">
        <v>964</v>
      </c>
      <c r="C172" s="83" t="s">
        <v>697</v>
      </c>
      <c r="D172" s="78">
        <f>'PLAN ORÇAM VENCEDORA'!J162</f>
        <v>11.14</v>
      </c>
      <c r="E172" s="78">
        <v>11.14</v>
      </c>
      <c r="F172" s="78">
        <v>3</v>
      </c>
      <c r="G172" s="15"/>
      <c r="H172" s="15">
        <f t="shared" si="82"/>
        <v>0</v>
      </c>
      <c r="I172" s="18">
        <f t="shared" si="111"/>
        <v>33.42</v>
      </c>
      <c r="J172" s="18">
        <f t="shared" si="112"/>
        <v>0</v>
      </c>
      <c r="K172" s="18">
        <f t="shared" si="113"/>
        <v>0</v>
      </c>
      <c r="L172" s="19">
        <f t="shared" si="114"/>
        <v>0</v>
      </c>
    </row>
    <row r="173" spans="1:12" s="24" customFormat="1" ht="25.5" x14ac:dyDescent="0.2">
      <c r="A173" s="82" t="s">
        <v>965</v>
      </c>
      <c r="B173" s="82" t="s">
        <v>966</v>
      </c>
      <c r="C173" s="83" t="s">
        <v>697</v>
      </c>
      <c r="D173" s="78">
        <f>'PLAN ORÇAM VENCEDORA'!J163</f>
        <v>12.09</v>
      </c>
      <c r="E173" s="78">
        <v>12.09</v>
      </c>
      <c r="F173" s="78">
        <v>2</v>
      </c>
      <c r="G173" s="15"/>
      <c r="H173" s="15">
        <f t="shared" si="82"/>
        <v>0</v>
      </c>
      <c r="I173" s="18">
        <f t="shared" si="111"/>
        <v>24.18</v>
      </c>
      <c r="J173" s="18">
        <f t="shared" si="112"/>
        <v>0</v>
      </c>
      <c r="K173" s="18">
        <f t="shared" si="113"/>
        <v>0</v>
      </c>
      <c r="L173" s="19">
        <f t="shared" si="114"/>
        <v>0</v>
      </c>
    </row>
    <row r="174" spans="1:12" s="24" customFormat="1" ht="25.5" x14ac:dyDescent="0.2">
      <c r="A174" s="82" t="s">
        <v>967</v>
      </c>
      <c r="B174" s="82" t="s">
        <v>968</v>
      </c>
      <c r="C174" s="83" t="s">
        <v>697</v>
      </c>
      <c r="D174" s="78">
        <f>'PLAN ORÇAM VENCEDORA'!J164</f>
        <v>13.209999999999999</v>
      </c>
      <c r="E174" s="78">
        <v>13.209999999999999</v>
      </c>
      <c r="F174" s="78">
        <v>5</v>
      </c>
      <c r="G174" s="15"/>
      <c r="H174" s="15">
        <f t="shared" si="82"/>
        <v>0</v>
      </c>
      <c r="I174" s="18">
        <f t="shared" si="111"/>
        <v>66.05</v>
      </c>
      <c r="J174" s="18">
        <f t="shared" si="112"/>
        <v>0</v>
      </c>
      <c r="K174" s="18">
        <f t="shared" si="113"/>
        <v>0</v>
      </c>
      <c r="L174" s="19">
        <f t="shared" si="114"/>
        <v>0</v>
      </c>
    </row>
    <row r="175" spans="1:12" s="24" customFormat="1" ht="25.5" x14ac:dyDescent="0.2">
      <c r="A175" s="82" t="s">
        <v>969</v>
      </c>
      <c r="B175" s="82" t="s">
        <v>970</v>
      </c>
      <c r="C175" s="83" t="s">
        <v>697</v>
      </c>
      <c r="D175" s="78">
        <f>'PLAN ORÇAM VENCEDORA'!J165</f>
        <v>385.5</v>
      </c>
      <c r="E175" s="78">
        <v>385.5</v>
      </c>
      <c r="F175" s="78">
        <v>1</v>
      </c>
      <c r="G175" s="15"/>
      <c r="H175" s="15">
        <f t="shared" si="82"/>
        <v>0</v>
      </c>
      <c r="I175" s="18">
        <f t="shared" si="111"/>
        <v>385.5</v>
      </c>
      <c r="J175" s="18">
        <f t="shared" si="112"/>
        <v>0</v>
      </c>
      <c r="K175" s="18">
        <f t="shared" si="113"/>
        <v>0</v>
      </c>
      <c r="L175" s="19">
        <f t="shared" si="114"/>
        <v>0</v>
      </c>
    </row>
    <row r="176" spans="1:12" s="24" customFormat="1" x14ac:dyDescent="0.2">
      <c r="A176" s="82" t="s">
        <v>971</v>
      </c>
      <c r="B176" s="82" t="s">
        <v>972</v>
      </c>
      <c r="C176" s="83" t="s">
        <v>689</v>
      </c>
      <c r="D176" s="78">
        <f>'PLAN ORÇAM VENCEDORA'!J166</f>
        <v>185.29</v>
      </c>
      <c r="E176" s="78">
        <v>185.29</v>
      </c>
      <c r="F176" s="78">
        <v>6</v>
      </c>
      <c r="G176" s="15"/>
      <c r="H176" s="15">
        <f t="shared" si="82"/>
        <v>0</v>
      </c>
      <c r="I176" s="18">
        <f t="shared" si="111"/>
        <v>1111.74</v>
      </c>
      <c r="J176" s="18">
        <f t="shared" si="112"/>
        <v>0</v>
      </c>
      <c r="K176" s="18">
        <f t="shared" si="113"/>
        <v>0</v>
      </c>
      <c r="L176" s="19">
        <f t="shared" si="114"/>
        <v>0</v>
      </c>
    </row>
    <row r="177" spans="1:12" s="24" customFormat="1" x14ac:dyDescent="0.2">
      <c r="A177" s="82" t="s">
        <v>973</v>
      </c>
      <c r="B177" s="82" t="s">
        <v>974</v>
      </c>
      <c r="C177" s="83" t="s">
        <v>689</v>
      </c>
      <c r="D177" s="78">
        <f>'PLAN ORÇAM VENCEDORA'!J167</f>
        <v>175.39</v>
      </c>
      <c r="E177" s="78">
        <v>175.39</v>
      </c>
      <c r="F177" s="78">
        <v>6</v>
      </c>
      <c r="G177" s="15"/>
      <c r="H177" s="15">
        <f t="shared" si="82"/>
        <v>0</v>
      </c>
      <c r="I177" s="18">
        <f t="shared" si="111"/>
        <v>1052.3399999999999</v>
      </c>
      <c r="J177" s="18">
        <f t="shared" si="112"/>
        <v>0</v>
      </c>
      <c r="K177" s="18">
        <f t="shared" si="113"/>
        <v>0</v>
      </c>
      <c r="L177" s="19">
        <f t="shared" si="114"/>
        <v>0</v>
      </c>
    </row>
    <row r="178" spans="1:12" s="24" customFormat="1" x14ac:dyDescent="0.2">
      <c r="A178" s="16">
        <v>11</v>
      </c>
      <c r="B178" s="88" t="s">
        <v>1277</v>
      </c>
      <c r="C178" s="89"/>
      <c r="D178" s="89"/>
      <c r="E178" s="89"/>
      <c r="F178" s="89"/>
      <c r="G178" s="89"/>
      <c r="H178" s="89"/>
      <c r="I178" s="91"/>
      <c r="J178" s="89"/>
      <c r="K178" s="89"/>
      <c r="L178" s="90"/>
    </row>
    <row r="179" spans="1:12" s="24" customFormat="1" ht="25.5" x14ac:dyDescent="0.2">
      <c r="A179" s="82" t="s">
        <v>975</v>
      </c>
      <c r="B179" s="82" t="s">
        <v>976</v>
      </c>
      <c r="C179" s="83" t="s">
        <v>697</v>
      </c>
      <c r="D179" s="78">
        <f>'PLAN ORÇAM VENCEDORA'!J169</f>
        <v>6732.1399999999994</v>
      </c>
      <c r="E179" s="78">
        <v>6732.1399999999994</v>
      </c>
      <c r="F179" s="78">
        <v>1</v>
      </c>
      <c r="G179" s="15"/>
      <c r="H179" s="15">
        <f t="shared" si="82"/>
        <v>0</v>
      </c>
      <c r="I179" s="18">
        <f t="shared" ref="I179" si="115">ROUND(F179*E179,2)</f>
        <v>6732.14</v>
      </c>
      <c r="J179" s="18">
        <f t="shared" ref="J179" si="116">ROUND(G179*E179,2)</f>
        <v>0</v>
      </c>
      <c r="K179" s="18">
        <f t="shared" ref="K179" si="117">ROUND(H179*E179,2)</f>
        <v>0</v>
      </c>
      <c r="L179" s="19">
        <f t="shared" ref="L179" si="118">K179/I179</f>
        <v>0</v>
      </c>
    </row>
    <row r="180" spans="1:12" s="24" customFormat="1" ht="25.5" x14ac:dyDescent="0.2">
      <c r="A180" s="82" t="s">
        <v>977</v>
      </c>
      <c r="B180" s="82" t="s">
        <v>978</v>
      </c>
      <c r="C180" s="83" t="s">
        <v>689</v>
      </c>
      <c r="D180" s="78">
        <f>'PLAN ORÇAM VENCEDORA'!J170</f>
        <v>221.51</v>
      </c>
      <c r="E180" s="78">
        <v>221.51</v>
      </c>
      <c r="F180" s="78">
        <v>2</v>
      </c>
      <c r="G180" s="15"/>
      <c r="H180" s="15">
        <f t="shared" si="82"/>
        <v>0</v>
      </c>
      <c r="I180" s="18">
        <f t="shared" ref="I180:I208" si="119">ROUND(F180*E180,2)</f>
        <v>443.02</v>
      </c>
      <c r="J180" s="18">
        <f t="shared" ref="J180:J208" si="120">ROUND(G180*E180,2)</f>
        <v>0</v>
      </c>
      <c r="K180" s="18">
        <f t="shared" ref="K180:K208" si="121">ROUND(H180*E180,2)</f>
        <v>0</v>
      </c>
      <c r="L180" s="19">
        <f t="shared" ref="L180:L208" si="122">K180/I180</f>
        <v>0</v>
      </c>
    </row>
    <row r="181" spans="1:12" s="24" customFormat="1" ht="25.5" x14ac:dyDescent="0.2">
      <c r="A181" s="82" t="s">
        <v>979</v>
      </c>
      <c r="B181" s="82" t="s">
        <v>980</v>
      </c>
      <c r="C181" s="83" t="s">
        <v>697</v>
      </c>
      <c r="D181" s="78">
        <f>'PLAN ORÇAM VENCEDORA'!J171</f>
        <v>430.46</v>
      </c>
      <c r="E181" s="78">
        <v>430.46</v>
      </c>
      <c r="F181" s="78">
        <v>6</v>
      </c>
      <c r="G181" s="15"/>
      <c r="H181" s="15">
        <f t="shared" si="82"/>
        <v>0</v>
      </c>
      <c r="I181" s="18">
        <f t="shared" si="119"/>
        <v>2582.7600000000002</v>
      </c>
      <c r="J181" s="18">
        <f t="shared" si="120"/>
        <v>0</v>
      </c>
      <c r="K181" s="18">
        <f t="shared" si="121"/>
        <v>0</v>
      </c>
      <c r="L181" s="19">
        <f t="shared" si="122"/>
        <v>0</v>
      </c>
    </row>
    <row r="182" spans="1:12" s="24" customFormat="1" ht="25.5" x14ac:dyDescent="0.2">
      <c r="A182" s="82" t="s">
        <v>981</v>
      </c>
      <c r="B182" s="82" t="s">
        <v>982</v>
      </c>
      <c r="C182" s="83" t="s">
        <v>697</v>
      </c>
      <c r="D182" s="78">
        <f>'PLAN ORÇAM VENCEDORA'!J172</f>
        <v>278.60000000000002</v>
      </c>
      <c r="E182" s="78">
        <v>278.60000000000002</v>
      </c>
      <c r="F182" s="78">
        <v>5</v>
      </c>
      <c r="G182" s="15"/>
      <c r="H182" s="15">
        <f t="shared" si="82"/>
        <v>0</v>
      </c>
      <c r="I182" s="18">
        <f t="shared" si="119"/>
        <v>1393</v>
      </c>
      <c r="J182" s="18">
        <f t="shared" si="120"/>
        <v>0</v>
      </c>
      <c r="K182" s="18">
        <f t="shared" si="121"/>
        <v>0</v>
      </c>
      <c r="L182" s="19">
        <f t="shared" si="122"/>
        <v>0</v>
      </c>
    </row>
    <row r="183" spans="1:12" s="24" customFormat="1" ht="38.25" x14ac:dyDescent="0.2">
      <c r="A183" s="82" t="s">
        <v>983</v>
      </c>
      <c r="B183" s="82" t="s">
        <v>984</v>
      </c>
      <c r="C183" s="83" t="s">
        <v>697</v>
      </c>
      <c r="D183" s="78">
        <f>'PLAN ORÇAM VENCEDORA'!J173</f>
        <v>34.72</v>
      </c>
      <c r="E183" s="78">
        <v>34.72</v>
      </c>
      <c r="F183" s="78">
        <v>17</v>
      </c>
      <c r="G183" s="15"/>
      <c r="H183" s="15">
        <f t="shared" ref="H183:H245" si="123">G183</f>
        <v>0</v>
      </c>
      <c r="I183" s="18">
        <f t="shared" si="119"/>
        <v>590.24</v>
      </c>
      <c r="J183" s="18">
        <f t="shared" si="120"/>
        <v>0</v>
      </c>
      <c r="K183" s="18">
        <f t="shared" si="121"/>
        <v>0</v>
      </c>
      <c r="L183" s="19">
        <f t="shared" si="122"/>
        <v>0</v>
      </c>
    </row>
    <row r="184" spans="1:12" s="24" customFormat="1" ht="38.25" x14ac:dyDescent="0.2">
      <c r="A184" s="82" t="s">
        <v>985</v>
      </c>
      <c r="B184" s="82" t="s">
        <v>986</v>
      </c>
      <c r="C184" s="83" t="s">
        <v>697</v>
      </c>
      <c r="D184" s="78">
        <f>'PLAN ORÇAM VENCEDORA'!J174</f>
        <v>21.55</v>
      </c>
      <c r="E184" s="78">
        <v>21.55</v>
      </c>
      <c r="F184" s="78">
        <v>17</v>
      </c>
      <c r="G184" s="15"/>
      <c r="H184" s="15">
        <f t="shared" si="123"/>
        <v>0</v>
      </c>
      <c r="I184" s="18">
        <f t="shared" si="119"/>
        <v>366.35</v>
      </c>
      <c r="J184" s="18">
        <f t="shared" si="120"/>
        <v>0</v>
      </c>
      <c r="K184" s="18">
        <f t="shared" si="121"/>
        <v>0</v>
      </c>
      <c r="L184" s="19">
        <f t="shared" si="122"/>
        <v>0</v>
      </c>
    </row>
    <row r="185" spans="1:12" s="24" customFormat="1" ht="25.5" x14ac:dyDescent="0.2">
      <c r="A185" s="82" t="s">
        <v>987</v>
      </c>
      <c r="B185" s="82" t="s">
        <v>988</v>
      </c>
      <c r="C185" s="83" t="s">
        <v>689</v>
      </c>
      <c r="D185" s="78">
        <f>'PLAN ORÇAM VENCEDORA'!J175</f>
        <v>180.42</v>
      </c>
      <c r="E185" s="78">
        <v>180.42</v>
      </c>
      <c r="F185" s="78">
        <v>8</v>
      </c>
      <c r="G185" s="15"/>
      <c r="H185" s="15">
        <f t="shared" si="123"/>
        <v>0</v>
      </c>
      <c r="I185" s="18">
        <f t="shared" si="119"/>
        <v>1443.36</v>
      </c>
      <c r="J185" s="18">
        <f t="shared" si="120"/>
        <v>0</v>
      </c>
      <c r="K185" s="18">
        <f t="shared" si="121"/>
        <v>0</v>
      </c>
      <c r="L185" s="19">
        <f t="shared" si="122"/>
        <v>0</v>
      </c>
    </row>
    <row r="186" spans="1:12" s="24" customFormat="1" ht="25.5" x14ac:dyDescent="0.2">
      <c r="A186" s="82" t="s">
        <v>989</v>
      </c>
      <c r="B186" s="82" t="s">
        <v>990</v>
      </c>
      <c r="C186" s="83" t="s">
        <v>697</v>
      </c>
      <c r="D186" s="78">
        <f>'PLAN ORÇAM VENCEDORA'!J176</f>
        <v>31.709999999999997</v>
      </c>
      <c r="E186" s="78">
        <v>31.709999999999997</v>
      </c>
      <c r="F186" s="78">
        <v>2</v>
      </c>
      <c r="G186" s="15"/>
      <c r="H186" s="15">
        <f t="shared" si="123"/>
        <v>0</v>
      </c>
      <c r="I186" s="18">
        <f t="shared" si="119"/>
        <v>63.42</v>
      </c>
      <c r="J186" s="18">
        <f t="shared" si="120"/>
        <v>0</v>
      </c>
      <c r="K186" s="18">
        <f t="shared" si="121"/>
        <v>0</v>
      </c>
      <c r="L186" s="19">
        <f t="shared" si="122"/>
        <v>0</v>
      </c>
    </row>
    <row r="187" spans="1:12" s="24" customFormat="1" x14ac:dyDescent="0.2">
      <c r="A187" s="82" t="s">
        <v>991</v>
      </c>
      <c r="B187" s="82" t="s">
        <v>992</v>
      </c>
      <c r="C187" s="83" t="s">
        <v>697</v>
      </c>
      <c r="D187" s="78">
        <f>'PLAN ORÇAM VENCEDORA'!J177</f>
        <v>719.26</v>
      </c>
      <c r="E187" s="78">
        <v>719.26</v>
      </c>
      <c r="F187" s="78">
        <v>4</v>
      </c>
      <c r="G187" s="15"/>
      <c r="H187" s="15">
        <f t="shared" si="123"/>
        <v>0</v>
      </c>
      <c r="I187" s="18">
        <f t="shared" si="119"/>
        <v>2877.04</v>
      </c>
      <c r="J187" s="18">
        <f t="shared" si="120"/>
        <v>0</v>
      </c>
      <c r="K187" s="18">
        <f t="shared" si="121"/>
        <v>0</v>
      </c>
      <c r="L187" s="19">
        <f t="shared" si="122"/>
        <v>0</v>
      </c>
    </row>
    <row r="188" spans="1:12" s="24" customFormat="1" ht="38.25" x14ac:dyDescent="0.2">
      <c r="A188" s="82" t="s">
        <v>993</v>
      </c>
      <c r="B188" s="82" t="s">
        <v>994</v>
      </c>
      <c r="C188" s="83" t="s">
        <v>697</v>
      </c>
      <c r="D188" s="78">
        <f>'PLAN ORÇAM VENCEDORA'!J178</f>
        <v>551.36</v>
      </c>
      <c r="E188" s="78">
        <v>551.36</v>
      </c>
      <c r="F188" s="78">
        <v>8</v>
      </c>
      <c r="G188" s="15"/>
      <c r="H188" s="15">
        <f t="shared" si="123"/>
        <v>0</v>
      </c>
      <c r="I188" s="18">
        <f t="shared" si="119"/>
        <v>4410.88</v>
      </c>
      <c r="J188" s="18">
        <f t="shared" si="120"/>
        <v>0</v>
      </c>
      <c r="K188" s="18">
        <f t="shared" si="121"/>
        <v>0</v>
      </c>
      <c r="L188" s="19">
        <f t="shared" si="122"/>
        <v>0</v>
      </c>
    </row>
    <row r="189" spans="1:12" s="24" customFormat="1" ht="25.5" x14ac:dyDescent="0.2">
      <c r="A189" s="82" t="s">
        <v>995</v>
      </c>
      <c r="B189" s="82" t="s">
        <v>996</v>
      </c>
      <c r="C189" s="83" t="s">
        <v>697</v>
      </c>
      <c r="D189" s="78">
        <f>'PLAN ORÇAM VENCEDORA'!J179</f>
        <v>291.63</v>
      </c>
      <c r="E189" s="78">
        <v>291.63</v>
      </c>
      <c r="F189" s="78">
        <v>4</v>
      </c>
      <c r="G189" s="15"/>
      <c r="H189" s="15">
        <f t="shared" si="123"/>
        <v>0</v>
      </c>
      <c r="I189" s="18">
        <f t="shared" si="119"/>
        <v>1166.52</v>
      </c>
      <c r="J189" s="18">
        <f t="shared" si="120"/>
        <v>0</v>
      </c>
      <c r="K189" s="18">
        <f t="shared" si="121"/>
        <v>0</v>
      </c>
      <c r="L189" s="19">
        <f t="shared" si="122"/>
        <v>0</v>
      </c>
    </row>
    <row r="190" spans="1:12" s="24" customFormat="1" ht="25.5" x14ac:dyDescent="0.2">
      <c r="A190" s="82" t="s">
        <v>997</v>
      </c>
      <c r="B190" s="82" t="s">
        <v>998</v>
      </c>
      <c r="C190" s="83" t="s">
        <v>697</v>
      </c>
      <c r="D190" s="78">
        <f>'PLAN ORÇAM VENCEDORA'!J180</f>
        <v>23.64</v>
      </c>
      <c r="E190" s="78">
        <v>23.64</v>
      </c>
      <c r="F190" s="78">
        <v>4</v>
      </c>
      <c r="G190" s="15"/>
      <c r="H190" s="15">
        <f t="shared" si="123"/>
        <v>0</v>
      </c>
      <c r="I190" s="18">
        <f t="shared" si="119"/>
        <v>94.56</v>
      </c>
      <c r="J190" s="18">
        <f t="shared" si="120"/>
        <v>0</v>
      </c>
      <c r="K190" s="18">
        <f t="shared" si="121"/>
        <v>0</v>
      </c>
      <c r="L190" s="19">
        <f t="shared" si="122"/>
        <v>0</v>
      </c>
    </row>
    <row r="191" spans="1:12" s="24" customFormat="1" ht="38.25" x14ac:dyDescent="0.2">
      <c r="A191" s="82" t="s">
        <v>999</v>
      </c>
      <c r="B191" s="82" t="s">
        <v>1000</v>
      </c>
      <c r="C191" s="83" t="s">
        <v>697</v>
      </c>
      <c r="D191" s="78">
        <f>'PLAN ORÇAM VENCEDORA'!J181</f>
        <v>248.32999999999998</v>
      </c>
      <c r="E191" s="78">
        <v>248.32999999999998</v>
      </c>
      <c r="F191" s="78">
        <v>5</v>
      </c>
      <c r="G191" s="15"/>
      <c r="H191" s="15">
        <f t="shared" si="123"/>
        <v>0</v>
      </c>
      <c r="I191" s="18">
        <f t="shared" si="119"/>
        <v>1241.6500000000001</v>
      </c>
      <c r="J191" s="18">
        <f t="shared" si="120"/>
        <v>0</v>
      </c>
      <c r="K191" s="18">
        <f t="shared" si="121"/>
        <v>0</v>
      </c>
      <c r="L191" s="19">
        <f t="shared" si="122"/>
        <v>0</v>
      </c>
    </row>
    <row r="192" spans="1:12" s="24" customFormat="1" ht="25.5" x14ac:dyDescent="0.2">
      <c r="A192" s="82" t="s">
        <v>1001</v>
      </c>
      <c r="B192" s="82" t="s">
        <v>1002</v>
      </c>
      <c r="C192" s="83" t="s">
        <v>689</v>
      </c>
      <c r="D192" s="78">
        <f>'PLAN ORÇAM VENCEDORA'!J182</f>
        <v>235.19</v>
      </c>
      <c r="E192" s="78">
        <v>235.19</v>
      </c>
      <c r="F192" s="78">
        <v>1</v>
      </c>
      <c r="G192" s="15"/>
      <c r="H192" s="15">
        <f t="shared" si="123"/>
        <v>0</v>
      </c>
      <c r="I192" s="18">
        <f t="shared" si="119"/>
        <v>235.19</v>
      </c>
      <c r="J192" s="18">
        <f t="shared" si="120"/>
        <v>0</v>
      </c>
      <c r="K192" s="18">
        <f t="shared" si="121"/>
        <v>0</v>
      </c>
      <c r="L192" s="19">
        <f t="shared" si="122"/>
        <v>0</v>
      </c>
    </row>
    <row r="193" spans="1:12" s="24" customFormat="1" ht="25.5" x14ac:dyDescent="0.2">
      <c r="A193" s="82" t="s">
        <v>1003</v>
      </c>
      <c r="B193" s="82" t="s">
        <v>1004</v>
      </c>
      <c r="C193" s="83" t="s">
        <v>697</v>
      </c>
      <c r="D193" s="78">
        <f>'PLAN ORÇAM VENCEDORA'!J183</f>
        <v>85.15</v>
      </c>
      <c r="E193" s="78">
        <v>85.15</v>
      </c>
      <c r="F193" s="78">
        <v>4</v>
      </c>
      <c r="G193" s="15"/>
      <c r="H193" s="15">
        <f t="shared" si="123"/>
        <v>0</v>
      </c>
      <c r="I193" s="18">
        <f t="shared" si="119"/>
        <v>340.6</v>
      </c>
      <c r="J193" s="18">
        <f t="shared" si="120"/>
        <v>0</v>
      </c>
      <c r="K193" s="18">
        <f t="shared" si="121"/>
        <v>0</v>
      </c>
      <c r="L193" s="19">
        <f t="shared" si="122"/>
        <v>0</v>
      </c>
    </row>
    <row r="194" spans="1:12" s="24" customFormat="1" ht="25.5" x14ac:dyDescent="0.2">
      <c r="A194" s="82" t="s">
        <v>1005</v>
      </c>
      <c r="B194" s="82" t="s">
        <v>1006</v>
      </c>
      <c r="C194" s="83" t="s">
        <v>697</v>
      </c>
      <c r="D194" s="78">
        <f>'PLAN ORÇAM VENCEDORA'!J184</f>
        <v>130.08000000000001</v>
      </c>
      <c r="E194" s="78">
        <v>130.08000000000001</v>
      </c>
      <c r="F194" s="78">
        <v>4</v>
      </c>
      <c r="G194" s="15"/>
      <c r="H194" s="15">
        <f t="shared" si="123"/>
        <v>0</v>
      </c>
      <c r="I194" s="18">
        <f t="shared" si="119"/>
        <v>520.32000000000005</v>
      </c>
      <c r="J194" s="18">
        <f t="shared" si="120"/>
        <v>0</v>
      </c>
      <c r="K194" s="18">
        <f t="shared" si="121"/>
        <v>0</v>
      </c>
      <c r="L194" s="19">
        <f t="shared" si="122"/>
        <v>0</v>
      </c>
    </row>
    <row r="195" spans="1:12" s="24" customFormat="1" x14ac:dyDescent="0.2">
      <c r="A195" s="82" t="s">
        <v>1007</v>
      </c>
      <c r="B195" s="82" t="s">
        <v>1008</v>
      </c>
      <c r="C195" s="83" t="s">
        <v>689</v>
      </c>
      <c r="D195" s="78">
        <f>'PLAN ORÇAM VENCEDORA'!J185</f>
        <v>6966.52</v>
      </c>
      <c r="E195" s="78">
        <v>6966.52</v>
      </c>
      <c r="F195" s="78">
        <v>2</v>
      </c>
      <c r="G195" s="15"/>
      <c r="H195" s="15">
        <f t="shared" si="123"/>
        <v>0</v>
      </c>
      <c r="I195" s="18">
        <f t="shared" si="119"/>
        <v>13933.04</v>
      </c>
      <c r="J195" s="18">
        <f t="shared" si="120"/>
        <v>0</v>
      </c>
      <c r="K195" s="18">
        <f t="shared" si="121"/>
        <v>0</v>
      </c>
      <c r="L195" s="19">
        <f t="shared" si="122"/>
        <v>0</v>
      </c>
    </row>
    <row r="196" spans="1:12" s="24" customFormat="1" x14ac:dyDescent="0.2">
      <c r="A196" s="82" t="s">
        <v>1009</v>
      </c>
      <c r="B196" s="82" t="s">
        <v>1010</v>
      </c>
      <c r="C196" s="83" t="s">
        <v>689</v>
      </c>
      <c r="D196" s="78">
        <f>'PLAN ORÇAM VENCEDORA'!J186</f>
        <v>2393</v>
      </c>
      <c r="E196" s="78">
        <v>2393</v>
      </c>
      <c r="F196" s="78">
        <v>1</v>
      </c>
      <c r="G196" s="15"/>
      <c r="H196" s="15">
        <f t="shared" si="123"/>
        <v>0</v>
      </c>
      <c r="I196" s="18">
        <f t="shared" si="119"/>
        <v>2393</v>
      </c>
      <c r="J196" s="18">
        <f t="shared" si="120"/>
        <v>0</v>
      </c>
      <c r="K196" s="18">
        <f t="shared" si="121"/>
        <v>0</v>
      </c>
      <c r="L196" s="19">
        <f t="shared" si="122"/>
        <v>0</v>
      </c>
    </row>
    <row r="197" spans="1:12" s="24" customFormat="1" ht="25.5" x14ac:dyDescent="0.2">
      <c r="A197" s="82" t="s">
        <v>1011</v>
      </c>
      <c r="B197" s="82" t="s">
        <v>1012</v>
      </c>
      <c r="C197" s="83" t="s">
        <v>697</v>
      </c>
      <c r="D197" s="78">
        <f>'PLAN ORÇAM VENCEDORA'!J187</f>
        <v>141.22</v>
      </c>
      <c r="E197" s="78">
        <v>141.22</v>
      </c>
      <c r="F197" s="78">
        <v>1</v>
      </c>
      <c r="G197" s="15"/>
      <c r="H197" s="15">
        <f t="shared" si="123"/>
        <v>0</v>
      </c>
      <c r="I197" s="18">
        <f t="shared" si="119"/>
        <v>141.22</v>
      </c>
      <c r="J197" s="18">
        <f t="shared" si="120"/>
        <v>0</v>
      </c>
      <c r="K197" s="18">
        <f t="shared" si="121"/>
        <v>0</v>
      </c>
      <c r="L197" s="19">
        <f t="shared" si="122"/>
        <v>0</v>
      </c>
    </row>
    <row r="198" spans="1:12" s="24" customFormat="1" x14ac:dyDescent="0.2">
      <c r="A198" s="82" t="s">
        <v>1013</v>
      </c>
      <c r="B198" s="82" t="s">
        <v>1014</v>
      </c>
      <c r="C198" s="83" t="s">
        <v>697</v>
      </c>
      <c r="D198" s="78">
        <f>'PLAN ORÇAM VENCEDORA'!J188</f>
        <v>241.39000000000001</v>
      </c>
      <c r="E198" s="78">
        <v>241.39000000000001</v>
      </c>
      <c r="F198" s="78">
        <v>1</v>
      </c>
      <c r="G198" s="15"/>
      <c r="H198" s="15">
        <f t="shared" si="123"/>
        <v>0</v>
      </c>
      <c r="I198" s="18">
        <f t="shared" si="119"/>
        <v>241.39</v>
      </c>
      <c r="J198" s="18">
        <f t="shared" si="120"/>
        <v>0</v>
      </c>
      <c r="K198" s="18">
        <f t="shared" si="121"/>
        <v>0</v>
      </c>
      <c r="L198" s="19">
        <f t="shared" si="122"/>
        <v>0</v>
      </c>
    </row>
    <row r="199" spans="1:12" s="24" customFormat="1" x14ac:dyDescent="0.2">
      <c r="A199" s="82" t="s">
        <v>1015</v>
      </c>
      <c r="B199" s="82" t="s">
        <v>1016</v>
      </c>
      <c r="C199" s="83" t="s">
        <v>689</v>
      </c>
      <c r="D199" s="78">
        <f>'PLAN ORÇAM VENCEDORA'!J189</f>
        <v>209.97</v>
      </c>
      <c r="E199" s="78">
        <v>209.97</v>
      </c>
      <c r="F199" s="78">
        <v>1</v>
      </c>
      <c r="G199" s="15"/>
      <c r="H199" s="15">
        <f t="shared" si="123"/>
        <v>0</v>
      </c>
      <c r="I199" s="18">
        <f t="shared" si="119"/>
        <v>209.97</v>
      </c>
      <c r="J199" s="18">
        <f t="shared" si="120"/>
        <v>0</v>
      </c>
      <c r="K199" s="18">
        <f t="shared" si="121"/>
        <v>0</v>
      </c>
      <c r="L199" s="19">
        <f t="shared" si="122"/>
        <v>0</v>
      </c>
    </row>
    <row r="200" spans="1:12" s="24" customFormat="1" ht="25.5" x14ac:dyDescent="0.2">
      <c r="A200" s="82" t="s">
        <v>1017</v>
      </c>
      <c r="B200" s="82" t="s">
        <v>1018</v>
      </c>
      <c r="C200" s="83" t="s">
        <v>697</v>
      </c>
      <c r="D200" s="78">
        <f>'PLAN ORÇAM VENCEDORA'!J190</f>
        <v>352.85</v>
      </c>
      <c r="E200" s="78">
        <v>352.85</v>
      </c>
      <c r="F200" s="78">
        <v>5</v>
      </c>
      <c r="G200" s="15"/>
      <c r="H200" s="15">
        <f t="shared" si="123"/>
        <v>0</v>
      </c>
      <c r="I200" s="18">
        <f t="shared" si="119"/>
        <v>1764.25</v>
      </c>
      <c r="J200" s="18">
        <f t="shared" si="120"/>
        <v>0</v>
      </c>
      <c r="K200" s="18">
        <f t="shared" si="121"/>
        <v>0</v>
      </c>
      <c r="L200" s="19">
        <f t="shared" si="122"/>
        <v>0</v>
      </c>
    </row>
    <row r="201" spans="1:12" s="24" customFormat="1" ht="25.5" x14ac:dyDescent="0.2">
      <c r="A201" s="82" t="s">
        <v>1019</v>
      </c>
      <c r="B201" s="82" t="s">
        <v>1020</v>
      </c>
      <c r="C201" s="83" t="s">
        <v>697</v>
      </c>
      <c r="D201" s="78">
        <f>'PLAN ORÇAM VENCEDORA'!J191</f>
        <v>329.38</v>
      </c>
      <c r="E201" s="78">
        <v>329.38</v>
      </c>
      <c r="F201" s="78">
        <v>1</v>
      </c>
      <c r="G201" s="15"/>
      <c r="H201" s="15">
        <f t="shared" si="123"/>
        <v>0</v>
      </c>
      <c r="I201" s="18">
        <f t="shared" si="119"/>
        <v>329.38</v>
      </c>
      <c r="J201" s="18">
        <f t="shared" si="120"/>
        <v>0</v>
      </c>
      <c r="K201" s="18">
        <f t="shared" si="121"/>
        <v>0</v>
      </c>
      <c r="L201" s="19">
        <f t="shared" si="122"/>
        <v>0</v>
      </c>
    </row>
    <row r="202" spans="1:12" s="24" customFormat="1" ht="25.5" x14ac:dyDescent="0.2">
      <c r="A202" s="82" t="s">
        <v>1021</v>
      </c>
      <c r="B202" s="82" t="s">
        <v>1022</v>
      </c>
      <c r="C202" s="83" t="s">
        <v>697</v>
      </c>
      <c r="D202" s="78">
        <f>'PLAN ORÇAM VENCEDORA'!J192</f>
        <v>530.9</v>
      </c>
      <c r="E202" s="78">
        <v>530.9</v>
      </c>
      <c r="F202" s="78">
        <v>1</v>
      </c>
      <c r="G202" s="15"/>
      <c r="H202" s="15">
        <f t="shared" si="123"/>
        <v>0</v>
      </c>
      <c r="I202" s="18">
        <f t="shared" si="119"/>
        <v>530.9</v>
      </c>
      <c r="J202" s="18">
        <f t="shared" si="120"/>
        <v>0</v>
      </c>
      <c r="K202" s="18">
        <f t="shared" si="121"/>
        <v>0</v>
      </c>
      <c r="L202" s="19">
        <f t="shared" si="122"/>
        <v>0</v>
      </c>
    </row>
    <row r="203" spans="1:12" s="24" customFormat="1" x14ac:dyDescent="0.2">
      <c r="A203" s="82" t="s">
        <v>1023</v>
      </c>
      <c r="B203" s="82" t="s">
        <v>1024</v>
      </c>
      <c r="C203" s="83" t="s">
        <v>689</v>
      </c>
      <c r="D203" s="78">
        <f>'PLAN ORÇAM VENCEDORA'!J193</f>
        <v>326.5</v>
      </c>
      <c r="E203" s="78">
        <v>326.5</v>
      </c>
      <c r="F203" s="78">
        <v>6</v>
      </c>
      <c r="G203" s="15"/>
      <c r="H203" s="15">
        <f t="shared" si="123"/>
        <v>0</v>
      </c>
      <c r="I203" s="18">
        <f t="shared" si="119"/>
        <v>1959</v>
      </c>
      <c r="J203" s="18">
        <f t="shared" si="120"/>
        <v>0</v>
      </c>
      <c r="K203" s="18">
        <f t="shared" si="121"/>
        <v>0</v>
      </c>
      <c r="L203" s="19">
        <f t="shared" si="122"/>
        <v>0</v>
      </c>
    </row>
    <row r="204" spans="1:12" s="24" customFormat="1" ht="25.5" x14ac:dyDescent="0.2">
      <c r="A204" s="82" t="s">
        <v>1025</v>
      </c>
      <c r="B204" s="82" t="s">
        <v>1026</v>
      </c>
      <c r="C204" s="83" t="s">
        <v>697</v>
      </c>
      <c r="D204" s="78">
        <f>'PLAN ORÇAM VENCEDORA'!J194</f>
        <v>142.11000000000001</v>
      </c>
      <c r="E204" s="78">
        <v>142.11000000000001</v>
      </c>
      <c r="F204" s="78">
        <v>22</v>
      </c>
      <c r="G204" s="15"/>
      <c r="H204" s="15">
        <f t="shared" si="123"/>
        <v>0</v>
      </c>
      <c r="I204" s="18">
        <f t="shared" si="119"/>
        <v>3126.42</v>
      </c>
      <c r="J204" s="18">
        <f t="shared" si="120"/>
        <v>0</v>
      </c>
      <c r="K204" s="18">
        <f t="shared" si="121"/>
        <v>0</v>
      </c>
      <c r="L204" s="19">
        <f t="shared" si="122"/>
        <v>0</v>
      </c>
    </row>
    <row r="205" spans="1:12" s="24" customFormat="1" ht="25.5" x14ac:dyDescent="0.2">
      <c r="A205" s="82" t="s">
        <v>1027</v>
      </c>
      <c r="B205" s="82" t="s">
        <v>1028</v>
      </c>
      <c r="C205" s="83" t="s">
        <v>697</v>
      </c>
      <c r="D205" s="78">
        <f>'PLAN ORÇAM VENCEDORA'!J195</f>
        <v>91.509999999999991</v>
      </c>
      <c r="E205" s="78">
        <v>91.509999999999991</v>
      </c>
      <c r="F205" s="78">
        <v>16</v>
      </c>
      <c r="G205" s="15"/>
      <c r="H205" s="15">
        <f t="shared" si="123"/>
        <v>0</v>
      </c>
      <c r="I205" s="18">
        <f t="shared" si="119"/>
        <v>1464.16</v>
      </c>
      <c r="J205" s="18">
        <f t="shared" si="120"/>
        <v>0</v>
      </c>
      <c r="K205" s="18">
        <f t="shared" si="121"/>
        <v>0</v>
      </c>
      <c r="L205" s="19">
        <f t="shared" si="122"/>
        <v>0</v>
      </c>
    </row>
    <row r="206" spans="1:12" s="24" customFormat="1" ht="25.5" x14ac:dyDescent="0.2">
      <c r="A206" s="82" t="s">
        <v>1029</v>
      </c>
      <c r="B206" s="82" t="s">
        <v>1030</v>
      </c>
      <c r="C206" s="83" t="s">
        <v>697</v>
      </c>
      <c r="D206" s="78">
        <f>'PLAN ORÇAM VENCEDORA'!J196</f>
        <v>204.72</v>
      </c>
      <c r="E206" s="78">
        <v>204.72</v>
      </c>
      <c r="F206" s="78">
        <v>12</v>
      </c>
      <c r="G206" s="15"/>
      <c r="H206" s="15">
        <f t="shared" si="123"/>
        <v>0</v>
      </c>
      <c r="I206" s="18">
        <f t="shared" si="119"/>
        <v>2456.64</v>
      </c>
      <c r="J206" s="18">
        <f t="shared" si="120"/>
        <v>0</v>
      </c>
      <c r="K206" s="18">
        <f t="shared" si="121"/>
        <v>0</v>
      </c>
      <c r="L206" s="19">
        <f t="shared" si="122"/>
        <v>0</v>
      </c>
    </row>
    <row r="207" spans="1:12" s="24" customFormat="1" ht="38.25" x14ac:dyDescent="0.2">
      <c r="A207" s="82" t="s">
        <v>1031</v>
      </c>
      <c r="B207" s="82" t="s">
        <v>1032</v>
      </c>
      <c r="C207" s="83" t="s">
        <v>752</v>
      </c>
      <c r="D207" s="78">
        <f>'PLAN ORÇAM VENCEDORA'!J197</f>
        <v>172.32</v>
      </c>
      <c r="E207" s="78">
        <v>172.32</v>
      </c>
      <c r="F207" s="78">
        <v>150</v>
      </c>
      <c r="G207" s="15"/>
      <c r="H207" s="15">
        <f t="shared" si="123"/>
        <v>0</v>
      </c>
      <c r="I207" s="18">
        <f t="shared" si="119"/>
        <v>25848</v>
      </c>
      <c r="J207" s="18">
        <f t="shared" si="120"/>
        <v>0</v>
      </c>
      <c r="K207" s="18">
        <f t="shared" si="121"/>
        <v>0</v>
      </c>
      <c r="L207" s="19">
        <f t="shared" si="122"/>
        <v>0</v>
      </c>
    </row>
    <row r="208" spans="1:12" s="24" customFormat="1" x14ac:dyDescent="0.2">
      <c r="A208" s="82" t="s">
        <v>1033</v>
      </c>
      <c r="B208" s="82" t="s">
        <v>1034</v>
      </c>
      <c r="C208" s="83" t="s">
        <v>689</v>
      </c>
      <c r="D208" s="78">
        <f>'PLAN ORÇAM VENCEDORA'!J198</f>
        <v>563.04999999999995</v>
      </c>
      <c r="E208" s="78">
        <v>563.04999999999995</v>
      </c>
      <c r="F208" s="78">
        <v>1</v>
      </c>
      <c r="G208" s="15"/>
      <c r="H208" s="15">
        <f t="shared" si="123"/>
        <v>0</v>
      </c>
      <c r="I208" s="18">
        <f t="shared" si="119"/>
        <v>563.04999999999995</v>
      </c>
      <c r="J208" s="18">
        <f t="shared" si="120"/>
        <v>0</v>
      </c>
      <c r="K208" s="18">
        <f t="shared" si="121"/>
        <v>0</v>
      </c>
      <c r="L208" s="19">
        <f t="shared" si="122"/>
        <v>0</v>
      </c>
    </row>
    <row r="209" spans="1:12" s="24" customFormat="1" x14ac:dyDescent="0.2">
      <c r="A209" s="16">
        <v>12</v>
      </c>
      <c r="B209" s="88" t="s">
        <v>1278</v>
      </c>
      <c r="C209" s="89"/>
      <c r="D209" s="89"/>
      <c r="E209" s="89"/>
      <c r="F209" s="89"/>
      <c r="G209" s="89"/>
      <c r="H209" s="89"/>
      <c r="I209" s="91"/>
      <c r="J209" s="89"/>
      <c r="K209" s="89"/>
      <c r="L209" s="90"/>
    </row>
    <row r="210" spans="1:12" s="24" customFormat="1" x14ac:dyDescent="0.2">
      <c r="A210" s="82" t="s">
        <v>1035</v>
      </c>
      <c r="B210" s="82" t="s">
        <v>1036</v>
      </c>
      <c r="C210" s="83" t="s">
        <v>707</v>
      </c>
      <c r="D210" s="78">
        <f>'PLAN ORÇAM VENCEDORA'!J200</f>
        <v>576.92999999999995</v>
      </c>
      <c r="E210" s="78">
        <v>576.92999999999995</v>
      </c>
      <c r="F210" s="78">
        <v>2</v>
      </c>
      <c r="G210" s="15"/>
      <c r="H210" s="15">
        <f t="shared" si="123"/>
        <v>0</v>
      </c>
      <c r="I210" s="18">
        <f t="shared" ref="I210:I211" si="124">ROUND(F210*E210,2)</f>
        <v>1153.8599999999999</v>
      </c>
      <c r="J210" s="18">
        <f t="shared" ref="J210:J211" si="125">ROUND(G210*E210,2)</f>
        <v>0</v>
      </c>
      <c r="K210" s="18">
        <f t="shared" ref="K210:K211" si="126">ROUND(H210*E210,2)</f>
        <v>0</v>
      </c>
      <c r="L210" s="19">
        <f t="shared" ref="L210" si="127">K210/I210</f>
        <v>0</v>
      </c>
    </row>
    <row r="211" spans="1:12" s="24" customFormat="1" ht="25.5" x14ac:dyDescent="0.2">
      <c r="A211" s="82" t="s">
        <v>1037</v>
      </c>
      <c r="B211" s="82" t="s">
        <v>1038</v>
      </c>
      <c r="C211" s="83" t="s">
        <v>692</v>
      </c>
      <c r="D211" s="78">
        <f>'PLAN ORÇAM VENCEDORA'!J201</f>
        <v>471.54999999999995</v>
      </c>
      <c r="E211" s="78">
        <v>471.54999999999995</v>
      </c>
      <c r="F211" s="78">
        <v>1.7</v>
      </c>
      <c r="G211" s="15"/>
      <c r="H211" s="15">
        <f t="shared" si="123"/>
        <v>0</v>
      </c>
      <c r="I211" s="18">
        <f t="shared" si="124"/>
        <v>801.64</v>
      </c>
      <c r="J211" s="18">
        <f t="shared" si="125"/>
        <v>0</v>
      </c>
      <c r="K211" s="18">
        <f t="shared" si="126"/>
        <v>0</v>
      </c>
      <c r="L211" s="19">
        <f t="shared" ref="L211:L218" si="128">K211/I211</f>
        <v>0</v>
      </c>
    </row>
    <row r="212" spans="1:12" s="24" customFormat="1" ht="51" x14ac:dyDescent="0.2">
      <c r="A212" s="82" t="s">
        <v>1039</v>
      </c>
      <c r="B212" s="82" t="s">
        <v>1040</v>
      </c>
      <c r="C212" s="83" t="s">
        <v>697</v>
      </c>
      <c r="D212" s="78">
        <f>'PLAN ORÇAM VENCEDORA'!J202</f>
        <v>1028.96</v>
      </c>
      <c r="E212" s="78">
        <v>1028.96</v>
      </c>
      <c r="F212" s="78">
        <v>4</v>
      </c>
      <c r="G212" s="15"/>
      <c r="H212" s="15">
        <f t="shared" si="123"/>
        <v>0</v>
      </c>
      <c r="I212" s="18">
        <f t="shared" ref="I212:I218" si="129">ROUND(F212*E212,2)</f>
        <v>4115.84</v>
      </c>
      <c r="J212" s="18">
        <f t="shared" ref="J212:J218" si="130">ROUND(G212*E212,2)</f>
        <v>0</v>
      </c>
      <c r="K212" s="18">
        <f t="shared" ref="K212:K218" si="131">ROUND(H212*E212,2)</f>
        <v>0</v>
      </c>
      <c r="L212" s="19">
        <f t="shared" si="128"/>
        <v>0</v>
      </c>
    </row>
    <row r="213" spans="1:12" s="24" customFormat="1" ht="51" x14ac:dyDescent="0.2">
      <c r="A213" s="82" t="s">
        <v>1041</v>
      </c>
      <c r="B213" s="82" t="s">
        <v>1042</v>
      </c>
      <c r="C213" s="83" t="s">
        <v>697</v>
      </c>
      <c r="D213" s="78">
        <f>'PLAN ORÇAM VENCEDORA'!J203</f>
        <v>1094.32</v>
      </c>
      <c r="E213" s="78">
        <v>1094.32</v>
      </c>
      <c r="F213" s="78">
        <v>2</v>
      </c>
      <c r="G213" s="15"/>
      <c r="H213" s="15">
        <f t="shared" si="123"/>
        <v>0</v>
      </c>
      <c r="I213" s="18">
        <f t="shared" si="129"/>
        <v>2188.64</v>
      </c>
      <c r="J213" s="18">
        <f t="shared" si="130"/>
        <v>0</v>
      </c>
      <c r="K213" s="18">
        <f t="shared" si="131"/>
        <v>0</v>
      </c>
      <c r="L213" s="19">
        <f t="shared" si="128"/>
        <v>0</v>
      </c>
    </row>
    <row r="214" spans="1:12" s="24" customFormat="1" x14ac:dyDescent="0.2">
      <c r="A214" s="82" t="s">
        <v>1043</v>
      </c>
      <c r="B214" s="82" t="s">
        <v>1044</v>
      </c>
      <c r="C214" s="83" t="s">
        <v>777</v>
      </c>
      <c r="D214" s="78">
        <f>'PLAN ORÇAM VENCEDORA'!J204</f>
        <v>80.460000000000008</v>
      </c>
      <c r="E214" s="78">
        <v>80.460000000000008</v>
      </c>
      <c r="F214" s="78">
        <v>6.6</v>
      </c>
      <c r="G214" s="15"/>
      <c r="H214" s="15">
        <f t="shared" si="123"/>
        <v>0</v>
      </c>
      <c r="I214" s="18">
        <f t="shared" si="129"/>
        <v>531.04</v>
      </c>
      <c r="J214" s="18">
        <f t="shared" si="130"/>
        <v>0</v>
      </c>
      <c r="K214" s="18">
        <f t="shared" si="131"/>
        <v>0</v>
      </c>
      <c r="L214" s="19">
        <f t="shared" si="128"/>
        <v>0</v>
      </c>
    </row>
    <row r="215" spans="1:12" s="24" customFormat="1" x14ac:dyDescent="0.2">
      <c r="A215" s="82" t="s">
        <v>1045</v>
      </c>
      <c r="B215" s="82" t="s">
        <v>1046</v>
      </c>
      <c r="C215" s="83" t="s">
        <v>697</v>
      </c>
      <c r="D215" s="78">
        <f>'PLAN ORÇAM VENCEDORA'!J205</f>
        <v>4243.8599999999997</v>
      </c>
      <c r="E215" s="78">
        <v>4243.8599999999997</v>
      </c>
      <c r="F215" s="78">
        <v>2</v>
      </c>
      <c r="G215" s="15"/>
      <c r="H215" s="15">
        <f t="shared" si="123"/>
        <v>0</v>
      </c>
      <c r="I215" s="18">
        <f t="shared" si="129"/>
        <v>8487.7199999999993</v>
      </c>
      <c r="J215" s="18">
        <f t="shared" si="130"/>
        <v>0</v>
      </c>
      <c r="K215" s="18">
        <f t="shared" si="131"/>
        <v>0</v>
      </c>
      <c r="L215" s="19">
        <f t="shared" si="128"/>
        <v>0</v>
      </c>
    </row>
    <row r="216" spans="1:12" s="24" customFormat="1" ht="25.5" x14ac:dyDescent="0.2">
      <c r="A216" s="82" t="s">
        <v>1047</v>
      </c>
      <c r="B216" s="82" t="s">
        <v>1048</v>
      </c>
      <c r="C216" s="83" t="s">
        <v>697</v>
      </c>
      <c r="D216" s="78">
        <f>'PLAN ORÇAM VENCEDORA'!J206</f>
        <v>773.70999999999992</v>
      </c>
      <c r="E216" s="78">
        <v>773.70999999999992</v>
      </c>
      <c r="F216" s="78">
        <v>2</v>
      </c>
      <c r="G216" s="15"/>
      <c r="H216" s="15">
        <f t="shared" si="123"/>
        <v>0</v>
      </c>
      <c r="I216" s="18">
        <f t="shared" si="129"/>
        <v>1547.42</v>
      </c>
      <c r="J216" s="18">
        <f t="shared" si="130"/>
        <v>0</v>
      </c>
      <c r="K216" s="18">
        <f t="shared" si="131"/>
        <v>0</v>
      </c>
      <c r="L216" s="19">
        <f t="shared" si="128"/>
        <v>0</v>
      </c>
    </row>
    <row r="217" spans="1:12" s="24" customFormat="1" x14ac:dyDescent="0.2">
      <c r="A217" s="82" t="s">
        <v>1049</v>
      </c>
      <c r="B217" s="82" t="s">
        <v>1050</v>
      </c>
      <c r="C217" s="83" t="s">
        <v>707</v>
      </c>
      <c r="D217" s="78">
        <f>'PLAN ORÇAM VENCEDORA'!J207</f>
        <v>369.97999999999996</v>
      </c>
      <c r="E217" s="78">
        <v>369.97999999999996</v>
      </c>
      <c r="F217" s="78">
        <v>1.3300000000009999</v>
      </c>
      <c r="G217" s="15"/>
      <c r="H217" s="15">
        <f t="shared" si="123"/>
        <v>0</v>
      </c>
      <c r="I217" s="18">
        <f t="shared" si="129"/>
        <v>492.07</v>
      </c>
      <c r="J217" s="18">
        <f t="shared" si="130"/>
        <v>0</v>
      </c>
      <c r="K217" s="18">
        <f t="shared" si="131"/>
        <v>0</v>
      </c>
      <c r="L217" s="19">
        <f t="shared" si="128"/>
        <v>0</v>
      </c>
    </row>
    <row r="218" spans="1:12" s="24" customFormat="1" x14ac:dyDescent="0.2">
      <c r="A218" s="82" t="s">
        <v>1051</v>
      </c>
      <c r="B218" s="82" t="s">
        <v>1052</v>
      </c>
      <c r="C218" s="83" t="s">
        <v>692</v>
      </c>
      <c r="D218" s="78">
        <f>'PLAN ORÇAM VENCEDORA'!J208</f>
        <v>629.27</v>
      </c>
      <c r="E218" s="78">
        <v>629.27</v>
      </c>
      <c r="F218" s="78">
        <v>1.3300000000009999</v>
      </c>
      <c r="G218" s="15"/>
      <c r="H218" s="15">
        <f t="shared" si="123"/>
        <v>0</v>
      </c>
      <c r="I218" s="18">
        <f t="shared" si="129"/>
        <v>836.93</v>
      </c>
      <c r="J218" s="18">
        <f t="shared" si="130"/>
        <v>0</v>
      </c>
      <c r="K218" s="18">
        <f t="shared" si="131"/>
        <v>0</v>
      </c>
      <c r="L218" s="19">
        <f t="shared" si="128"/>
        <v>0</v>
      </c>
    </row>
    <row r="219" spans="1:12" s="24" customFormat="1" x14ac:dyDescent="0.2">
      <c r="A219" s="16">
        <v>13</v>
      </c>
      <c r="B219" s="88" t="s">
        <v>1279</v>
      </c>
      <c r="C219" s="89"/>
      <c r="D219" s="89"/>
      <c r="E219" s="89"/>
      <c r="F219" s="89"/>
      <c r="G219" s="89"/>
      <c r="H219" s="89"/>
      <c r="I219" s="91"/>
      <c r="J219" s="89"/>
      <c r="K219" s="89"/>
      <c r="L219" s="90"/>
    </row>
    <row r="220" spans="1:12" s="24" customFormat="1" x14ac:dyDescent="0.2">
      <c r="A220" s="82" t="s">
        <v>1053</v>
      </c>
      <c r="B220" s="82" t="s">
        <v>1054</v>
      </c>
      <c r="C220" s="83" t="s">
        <v>707</v>
      </c>
      <c r="D220" s="78">
        <f>'PLAN ORÇAM VENCEDORA'!J210</f>
        <v>1552.08</v>
      </c>
      <c r="E220" s="78">
        <v>1552.08</v>
      </c>
      <c r="F220" s="78">
        <v>91.620000000000999</v>
      </c>
      <c r="G220" s="15"/>
      <c r="H220" s="15">
        <f t="shared" si="123"/>
        <v>0</v>
      </c>
      <c r="I220" s="18">
        <f t="shared" ref="I220" si="132">ROUND(F220*E220,2)</f>
        <v>142201.57</v>
      </c>
      <c r="J220" s="18">
        <f t="shared" ref="J220" si="133">ROUND(G220*E220,2)</f>
        <v>0</v>
      </c>
      <c r="K220" s="18">
        <f t="shared" ref="K220" si="134">ROUND(H220*E220,2)</f>
        <v>0</v>
      </c>
      <c r="L220" s="19">
        <f t="shared" ref="L220" si="135">K220/I220</f>
        <v>0</v>
      </c>
    </row>
    <row r="221" spans="1:12" s="24" customFormat="1" x14ac:dyDescent="0.2">
      <c r="A221" s="16">
        <v>14</v>
      </c>
      <c r="B221" s="88" t="s">
        <v>1280</v>
      </c>
      <c r="C221" s="89"/>
      <c r="D221" s="89"/>
      <c r="E221" s="89"/>
      <c r="F221" s="89"/>
      <c r="G221" s="89"/>
      <c r="H221" s="89"/>
      <c r="I221" s="91"/>
      <c r="J221" s="89"/>
      <c r="K221" s="89"/>
      <c r="L221" s="90"/>
    </row>
    <row r="222" spans="1:12" s="24" customFormat="1" x14ac:dyDescent="0.2">
      <c r="A222" s="82" t="s">
        <v>1055</v>
      </c>
      <c r="B222" s="82" t="s">
        <v>1056</v>
      </c>
      <c r="C222" s="83" t="s">
        <v>707</v>
      </c>
      <c r="D222" s="78">
        <f>'PLAN ORÇAM VENCEDORA'!J212</f>
        <v>580.38</v>
      </c>
      <c r="E222" s="78">
        <v>580.38</v>
      </c>
      <c r="F222" s="78">
        <v>1.100000000001</v>
      </c>
      <c r="G222" s="15"/>
      <c r="H222" s="15">
        <f t="shared" si="123"/>
        <v>0</v>
      </c>
      <c r="I222" s="18">
        <f t="shared" ref="I222" si="136">ROUND(F222*E222,2)</f>
        <v>638.41999999999996</v>
      </c>
      <c r="J222" s="18">
        <f t="shared" ref="J222" si="137">ROUND(G222*E222,2)</f>
        <v>0</v>
      </c>
      <c r="K222" s="18">
        <f t="shared" ref="K222" si="138">ROUND(H222*E222,2)</f>
        <v>0</v>
      </c>
      <c r="L222" s="19">
        <f t="shared" ref="L222" si="139">K222/I222</f>
        <v>0</v>
      </c>
    </row>
    <row r="223" spans="1:12" s="24" customFormat="1" ht="25.5" x14ac:dyDescent="0.2">
      <c r="A223" s="82" t="s">
        <v>1057</v>
      </c>
      <c r="B223" s="82" t="s">
        <v>1058</v>
      </c>
      <c r="C223" s="83" t="s">
        <v>697</v>
      </c>
      <c r="D223" s="78">
        <f>'PLAN ORÇAM VENCEDORA'!J213</f>
        <v>123.55</v>
      </c>
      <c r="E223" s="78">
        <v>123.55</v>
      </c>
      <c r="F223" s="78">
        <v>3</v>
      </c>
      <c r="G223" s="15"/>
      <c r="H223" s="15">
        <f t="shared" si="123"/>
        <v>0</v>
      </c>
      <c r="I223" s="18">
        <f t="shared" ref="I223:I236" si="140">ROUND(F223*E223,2)</f>
        <v>370.65</v>
      </c>
      <c r="J223" s="18">
        <f t="shared" ref="J223:J236" si="141">ROUND(G223*E223,2)</f>
        <v>0</v>
      </c>
      <c r="K223" s="18">
        <f t="shared" ref="K223:K236" si="142">ROUND(H223*E223,2)</f>
        <v>0</v>
      </c>
      <c r="L223" s="19">
        <f t="shared" ref="L223:L236" si="143">K223/I223</f>
        <v>0</v>
      </c>
    </row>
    <row r="224" spans="1:12" s="24" customFormat="1" ht="38.25" x14ac:dyDescent="0.2">
      <c r="A224" s="82" t="s">
        <v>1059</v>
      </c>
      <c r="B224" s="82" t="s">
        <v>1060</v>
      </c>
      <c r="C224" s="83" t="s">
        <v>697</v>
      </c>
      <c r="D224" s="78">
        <f>'PLAN ORÇAM VENCEDORA'!J214</f>
        <v>435.69</v>
      </c>
      <c r="E224" s="78">
        <v>435.69</v>
      </c>
      <c r="F224" s="78">
        <v>1</v>
      </c>
      <c r="G224" s="15"/>
      <c r="H224" s="15">
        <f t="shared" si="123"/>
        <v>0</v>
      </c>
      <c r="I224" s="18">
        <f t="shared" si="140"/>
        <v>435.69</v>
      </c>
      <c r="J224" s="18">
        <f t="shared" si="141"/>
        <v>0</v>
      </c>
      <c r="K224" s="18">
        <f t="shared" si="142"/>
        <v>0</v>
      </c>
      <c r="L224" s="19">
        <f t="shared" si="143"/>
        <v>0</v>
      </c>
    </row>
    <row r="225" spans="1:12" s="24" customFormat="1" ht="25.5" x14ac:dyDescent="0.2">
      <c r="A225" s="82" t="s">
        <v>1061</v>
      </c>
      <c r="B225" s="82" t="s">
        <v>1062</v>
      </c>
      <c r="C225" s="83" t="s">
        <v>689</v>
      </c>
      <c r="D225" s="78">
        <f>'PLAN ORÇAM VENCEDORA'!J215</f>
        <v>760.59</v>
      </c>
      <c r="E225" s="78">
        <v>760.59</v>
      </c>
      <c r="F225" s="78">
        <v>2</v>
      </c>
      <c r="G225" s="15"/>
      <c r="H225" s="15">
        <f t="shared" si="123"/>
        <v>0</v>
      </c>
      <c r="I225" s="18">
        <f t="shared" si="140"/>
        <v>1521.18</v>
      </c>
      <c r="J225" s="18">
        <f t="shared" si="141"/>
        <v>0</v>
      </c>
      <c r="K225" s="18">
        <f t="shared" si="142"/>
        <v>0</v>
      </c>
      <c r="L225" s="19">
        <f t="shared" si="143"/>
        <v>0</v>
      </c>
    </row>
    <row r="226" spans="1:12" s="24" customFormat="1" ht="25.5" x14ac:dyDescent="0.2">
      <c r="A226" s="82" t="s">
        <v>1063</v>
      </c>
      <c r="B226" s="82" t="s">
        <v>1064</v>
      </c>
      <c r="C226" s="83" t="s">
        <v>697</v>
      </c>
      <c r="D226" s="78">
        <f>'PLAN ORÇAM VENCEDORA'!J216</f>
        <v>144.73000000000002</v>
      </c>
      <c r="E226" s="78">
        <v>144.73000000000002</v>
      </c>
      <c r="F226" s="78">
        <v>1</v>
      </c>
      <c r="G226" s="15"/>
      <c r="H226" s="15">
        <f t="shared" si="123"/>
        <v>0</v>
      </c>
      <c r="I226" s="18">
        <f t="shared" si="140"/>
        <v>144.72999999999999</v>
      </c>
      <c r="J226" s="18">
        <f t="shared" si="141"/>
        <v>0</v>
      </c>
      <c r="K226" s="18">
        <f t="shared" si="142"/>
        <v>0</v>
      </c>
      <c r="L226" s="19">
        <f t="shared" si="143"/>
        <v>0</v>
      </c>
    </row>
    <row r="227" spans="1:12" s="24" customFormat="1" x14ac:dyDescent="0.2">
      <c r="A227" s="82" t="s">
        <v>1065</v>
      </c>
      <c r="B227" s="82" t="s">
        <v>1066</v>
      </c>
      <c r="C227" s="83" t="s">
        <v>697</v>
      </c>
      <c r="D227" s="78">
        <f>'PLAN ORÇAM VENCEDORA'!J217</f>
        <v>40.989999999999995</v>
      </c>
      <c r="E227" s="78">
        <v>40.989999999999995</v>
      </c>
      <c r="F227" s="78">
        <v>1</v>
      </c>
      <c r="G227" s="15"/>
      <c r="H227" s="15">
        <f t="shared" si="123"/>
        <v>0</v>
      </c>
      <c r="I227" s="18">
        <f t="shared" si="140"/>
        <v>40.99</v>
      </c>
      <c r="J227" s="18">
        <f t="shared" si="141"/>
        <v>0</v>
      </c>
      <c r="K227" s="18">
        <f t="shared" si="142"/>
        <v>0</v>
      </c>
      <c r="L227" s="19">
        <f t="shared" si="143"/>
        <v>0</v>
      </c>
    </row>
    <row r="228" spans="1:12" s="24" customFormat="1" x14ac:dyDescent="0.2">
      <c r="A228" s="82" t="s">
        <v>1067</v>
      </c>
      <c r="B228" s="82" t="s">
        <v>1068</v>
      </c>
      <c r="C228" s="83" t="s">
        <v>697</v>
      </c>
      <c r="D228" s="78">
        <f>'PLAN ORÇAM VENCEDORA'!J218</f>
        <v>29.72</v>
      </c>
      <c r="E228" s="78">
        <v>29.72</v>
      </c>
      <c r="F228" s="78">
        <v>3</v>
      </c>
      <c r="G228" s="15"/>
      <c r="H228" s="15">
        <f t="shared" si="123"/>
        <v>0</v>
      </c>
      <c r="I228" s="18">
        <f t="shared" si="140"/>
        <v>89.16</v>
      </c>
      <c r="J228" s="18">
        <f t="shared" si="141"/>
        <v>0</v>
      </c>
      <c r="K228" s="18">
        <f t="shared" si="142"/>
        <v>0</v>
      </c>
      <c r="L228" s="19">
        <f t="shared" si="143"/>
        <v>0</v>
      </c>
    </row>
    <row r="229" spans="1:12" s="24" customFormat="1" ht="38.25" x14ac:dyDescent="0.2">
      <c r="A229" s="82" t="s">
        <v>1069</v>
      </c>
      <c r="B229" s="82" t="s">
        <v>1070</v>
      </c>
      <c r="C229" s="83" t="s">
        <v>697</v>
      </c>
      <c r="D229" s="78">
        <f>'PLAN ORÇAM VENCEDORA'!J219</f>
        <v>493.63</v>
      </c>
      <c r="E229" s="78">
        <v>493.63</v>
      </c>
      <c r="F229" s="78">
        <v>2</v>
      </c>
      <c r="G229" s="15"/>
      <c r="H229" s="15">
        <f t="shared" si="123"/>
        <v>0</v>
      </c>
      <c r="I229" s="18">
        <f t="shared" si="140"/>
        <v>987.26</v>
      </c>
      <c r="J229" s="18">
        <f t="shared" si="141"/>
        <v>0</v>
      </c>
      <c r="K229" s="18">
        <f t="shared" si="142"/>
        <v>0</v>
      </c>
      <c r="L229" s="19">
        <f t="shared" si="143"/>
        <v>0</v>
      </c>
    </row>
    <row r="230" spans="1:12" s="24" customFormat="1" ht="25.5" x14ac:dyDescent="0.2">
      <c r="A230" s="82" t="s">
        <v>1071</v>
      </c>
      <c r="B230" s="82" t="s">
        <v>1072</v>
      </c>
      <c r="C230" s="83" t="s">
        <v>689</v>
      </c>
      <c r="D230" s="78">
        <f>'PLAN ORÇAM VENCEDORA'!J220</f>
        <v>189.71</v>
      </c>
      <c r="E230" s="78">
        <v>189.71</v>
      </c>
      <c r="F230" s="78">
        <v>2</v>
      </c>
      <c r="G230" s="15"/>
      <c r="H230" s="15">
        <f t="shared" si="123"/>
        <v>0</v>
      </c>
      <c r="I230" s="18">
        <f t="shared" si="140"/>
        <v>379.42</v>
      </c>
      <c r="J230" s="18">
        <f t="shared" si="141"/>
        <v>0</v>
      </c>
      <c r="K230" s="18">
        <f t="shared" si="142"/>
        <v>0</v>
      </c>
      <c r="L230" s="19">
        <f t="shared" si="143"/>
        <v>0</v>
      </c>
    </row>
    <row r="231" spans="1:12" s="24" customFormat="1" ht="25.5" x14ac:dyDescent="0.2">
      <c r="A231" s="82" t="s">
        <v>1073</v>
      </c>
      <c r="B231" s="82" t="s">
        <v>1074</v>
      </c>
      <c r="C231" s="83" t="s">
        <v>697</v>
      </c>
      <c r="D231" s="78">
        <f>'PLAN ORÇAM VENCEDORA'!J221</f>
        <v>296.79000000000002</v>
      </c>
      <c r="E231" s="78">
        <v>296.79000000000002</v>
      </c>
      <c r="F231" s="78">
        <v>4</v>
      </c>
      <c r="G231" s="15"/>
      <c r="H231" s="15">
        <f t="shared" si="123"/>
        <v>0</v>
      </c>
      <c r="I231" s="18">
        <f t="shared" si="140"/>
        <v>1187.1600000000001</v>
      </c>
      <c r="J231" s="18">
        <f t="shared" si="141"/>
        <v>0</v>
      </c>
      <c r="K231" s="18">
        <f t="shared" si="142"/>
        <v>0</v>
      </c>
      <c r="L231" s="19">
        <f t="shared" si="143"/>
        <v>0</v>
      </c>
    </row>
    <row r="232" spans="1:12" s="24" customFormat="1" x14ac:dyDescent="0.2">
      <c r="A232" s="82" t="s">
        <v>1075</v>
      </c>
      <c r="B232" s="82" t="s">
        <v>1076</v>
      </c>
      <c r="C232" s="83" t="s">
        <v>697</v>
      </c>
      <c r="D232" s="78">
        <f>'PLAN ORÇAM VENCEDORA'!J222</f>
        <v>263.49</v>
      </c>
      <c r="E232" s="78">
        <v>263.49</v>
      </c>
      <c r="F232" s="78">
        <v>2</v>
      </c>
      <c r="G232" s="15"/>
      <c r="H232" s="15">
        <f t="shared" si="123"/>
        <v>0</v>
      </c>
      <c r="I232" s="18">
        <f t="shared" si="140"/>
        <v>526.98</v>
      </c>
      <c r="J232" s="18">
        <f t="shared" si="141"/>
        <v>0</v>
      </c>
      <c r="K232" s="18">
        <f t="shared" si="142"/>
        <v>0</v>
      </c>
      <c r="L232" s="19">
        <f t="shared" si="143"/>
        <v>0</v>
      </c>
    </row>
    <row r="233" spans="1:12" s="24" customFormat="1" x14ac:dyDescent="0.2">
      <c r="A233" s="82" t="s">
        <v>1077</v>
      </c>
      <c r="B233" s="82" t="s">
        <v>1078</v>
      </c>
      <c r="C233" s="83" t="s">
        <v>697</v>
      </c>
      <c r="D233" s="78">
        <f>'PLAN ORÇAM VENCEDORA'!J223</f>
        <v>112.47999999999999</v>
      </c>
      <c r="E233" s="78">
        <v>112.47999999999999</v>
      </c>
      <c r="F233" s="78">
        <v>2</v>
      </c>
      <c r="G233" s="15"/>
      <c r="H233" s="15">
        <f t="shared" si="123"/>
        <v>0</v>
      </c>
      <c r="I233" s="18">
        <f t="shared" si="140"/>
        <v>224.96</v>
      </c>
      <c r="J233" s="18">
        <f t="shared" si="141"/>
        <v>0</v>
      </c>
      <c r="K233" s="18">
        <f t="shared" si="142"/>
        <v>0</v>
      </c>
      <c r="L233" s="19">
        <f t="shared" si="143"/>
        <v>0</v>
      </c>
    </row>
    <row r="234" spans="1:12" s="24" customFormat="1" ht="25.5" x14ac:dyDescent="0.2">
      <c r="A234" s="82" t="s">
        <v>1079</v>
      </c>
      <c r="B234" s="82" t="s">
        <v>1080</v>
      </c>
      <c r="C234" s="83" t="s">
        <v>697</v>
      </c>
      <c r="D234" s="78">
        <f>'PLAN ORÇAM VENCEDORA'!J224</f>
        <v>116.46000000000001</v>
      </c>
      <c r="E234" s="78">
        <v>116.46000000000001</v>
      </c>
      <c r="F234" s="78">
        <v>2</v>
      </c>
      <c r="G234" s="15"/>
      <c r="H234" s="15">
        <f t="shared" si="123"/>
        <v>0</v>
      </c>
      <c r="I234" s="18">
        <f t="shared" si="140"/>
        <v>232.92</v>
      </c>
      <c r="J234" s="18">
        <f t="shared" si="141"/>
        <v>0</v>
      </c>
      <c r="K234" s="18">
        <f t="shared" si="142"/>
        <v>0</v>
      </c>
      <c r="L234" s="19">
        <f t="shared" si="143"/>
        <v>0</v>
      </c>
    </row>
    <row r="235" spans="1:12" s="24" customFormat="1" ht="25.5" x14ac:dyDescent="0.2">
      <c r="A235" s="82" t="s">
        <v>1081</v>
      </c>
      <c r="B235" s="82" t="s">
        <v>1082</v>
      </c>
      <c r="C235" s="83" t="s">
        <v>697</v>
      </c>
      <c r="D235" s="78">
        <f>'PLAN ORÇAM VENCEDORA'!J225</f>
        <v>31.61</v>
      </c>
      <c r="E235" s="78">
        <v>31.61</v>
      </c>
      <c r="F235" s="78">
        <v>2</v>
      </c>
      <c r="G235" s="15"/>
      <c r="H235" s="15">
        <f t="shared" si="123"/>
        <v>0</v>
      </c>
      <c r="I235" s="18">
        <f t="shared" si="140"/>
        <v>63.22</v>
      </c>
      <c r="J235" s="18">
        <f t="shared" si="141"/>
        <v>0</v>
      </c>
      <c r="K235" s="18">
        <f t="shared" si="142"/>
        <v>0</v>
      </c>
      <c r="L235" s="19">
        <f t="shared" si="143"/>
        <v>0</v>
      </c>
    </row>
    <row r="236" spans="1:12" s="24" customFormat="1" x14ac:dyDescent="0.2">
      <c r="A236" s="82" t="s">
        <v>1083</v>
      </c>
      <c r="B236" s="82" t="s">
        <v>1084</v>
      </c>
      <c r="C236" s="83" t="s">
        <v>1085</v>
      </c>
      <c r="D236" s="78">
        <f>'PLAN ORÇAM VENCEDORA'!J226</f>
        <v>1121.6199999999999</v>
      </c>
      <c r="E236" s="78">
        <v>1121.6199999999999</v>
      </c>
      <c r="F236" s="78">
        <v>1</v>
      </c>
      <c r="G236" s="15"/>
      <c r="H236" s="15">
        <f t="shared" si="123"/>
        <v>0</v>
      </c>
      <c r="I236" s="18">
        <f t="shared" si="140"/>
        <v>1121.6199999999999</v>
      </c>
      <c r="J236" s="18">
        <f t="shared" si="141"/>
        <v>0</v>
      </c>
      <c r="K236" s="18">
        <f t="shared" si="142"/>
        <v>0</v>
      </c>
      <c r="L236" s="19">
        <f t="shared" si="143"/>
        <v>0</v>
      </c>
    </row>
    <row r="237" spans="1:12" s="24" customFormat="1" x14ac:dyDescent="0.2">
      <c r="A237" s="16">
        <v>15</v>
      </c>
      <c r="B237" s="88" t="s">
        <v>1281</v>
      </c>
      <c r="C237" s="89"/>
      <c r="D237" s="89"/>
      <c r="E237" s="89"/>
      <c r="F237" s="89"/>
      <c r="G237" s="89"/>
      <c r="H237" s="89"/>
      <c r="I237" s="91"/>
      <c r="J237" s="89"/>
      <c r="K237" s="89"/>
      <c r="L237" s="90"/>
    </row>
    <row r="238" spans="1:12" s="24" customFormat="1" x14ac:dyDescent="0.2">
      <c r="A238" s="82" t="s">
        <v>1086</v>
      </c>
      <c r="B238" s="82" t="s">
        <v>1087</v>
      </c>
      <c r="C238" s="83" t="s">
        <v>689</v>
      </c>
      <c r="D238" s="78">
        <f>'PLAN ORÇAM VENCEDORA'!J228</f>
        <v>109.27</v>
      </c>
      <c r="E238" s="78">
        <v>109.27</v>
      </c>
      <c r="F238" s="78">
        <v>13</v>
      </c>
      <c r="G238" s="15"/>
      <c r="H238" s="15">
        <f t="shared" si="123"/>
        <v>0</v>
      </c>
      <c r="I238" s="18">
        <f t="shared" ref="I238:I239" si="144">ROUND(F238*E238,2)</f>
        <v>1420.51</v>
      </c>
      <c r="J238" s="18">
        <f t="shared" ref="J238:J239" si="145">ROUND(G238*E238,2)</f>
        <v>0</v>
      </c>
      <c r="K238" s="18">
        <f t="shared" ref="K238:K239" si="146">ROUND(H238*E238,2)</f>
        <v>0</v>
      </c>
      <c r="L238" s="19">
        <f t="shared" ref="L238" si="147">K238/I238</f>
        <v>0</v>
      </c>
    </row>
    <row r="239" spans="1:12" s="24" customFormat="1" x14ac:dyDescent="0.2">
      <c r="A239" s="82" t="s">
        <v>1088</v>
      </c>
      <c r="B239" s="82" t="s">
        <v>1089</v>
      </c>
      <c r="C239" s="83" t="s">
        <v>689</v>
      </c>
      <c r="D239" s="78">
        <f>'PLAN ORÇAM VENCEDORA'!J229</f>
        <v>43.489999999999995</v>
      </c>
      <c r="E239" s="78">
        <v>43.489999999999995</v>
      </c>
      <c r="F239" s="78">
        <v>57</v>
      </c>
      <c r="G239" s="15"/>
      <c r="H239" s="15">
        <f t="shared" si="123"/>
        <v>0</v>
      </c>
      <c r="I239" s="18">
        <f t="shared" si="144"/>
        <v>2478.9299999999998</v>
      </c>
      <c r="J239" s="18">
        <f t="shared" si="145"/>
        <v>0</v>
      </c>
      <c r="K239" s="18">
        <f t="shared" si="146"/>
        <v>0</v>
      </c>
      <c r="L239" s="19">
        <f t="shared" ref="L239:L245" si="148">K239/I239</f>
        <v>0</v>
      </c>
    </row>
    <row r="240" spans="1:12" s="24" customFormat="1" x14ac:dyDescent="0.2">
      <c r="A240" s="82" t="s">
        <v>1090</v>
      </c>
      <c r="B240" s="82" t="s">
        <v>1091</v>
      </c>
      <c r="C240" s="83" t="s">
        <v>752</v>
      </c>
      <c r="D240" s="78">
        <f>'PLAN ORÇAM VENCEDORA'!J230</f>
        <v>566.02</v>
      </c>
      <c r="E240" s="78">
        <v>566.02</v>
      </c>
      <c r="F240" s="78">
        <v>16.559999999999999</v>
      </c>
      <c r="G240" s="15"/>
      <c r="H240" s="15">
        <f t="shared" si="123"/>
        <v>0</v>
      </c>
      <c r="I240" s="18">
        <f t="shared" ref="I240:I245" si="149">ROUND(F240*E240,2)</f>
        <v>9373.2900000000009</v>
      </c>
      <c r="J240" s="18">
        <f t="shared" ref="J240:J245" si="150">ROUND(G240*E240,2)</f>
        <v>0</v>
      </c>
      <c r="K240" s="18">
        <f t="shared" ref="K240:K245" si="151">ROUND(H240*E240,2)</f>
        <v>0</v>
      </c>
      <c r="L240" s="19">
        <f t="shared" si="148"/>
        <v>0</v>
      </c>
    </row>
    <row r="241" spans="1:17" s="24" customFormat="1" ht="25.5" x14ac:dyDescent="0.2">
      <c r="A241" s="82" t="s">
        <v>1092</v>
      </c>
      <c r="B241" s="82" t="s">
        <v>1093</v>
      </c>
      <c r="C241" s="83" t="s">
        <v>707</v>
      </c>
      <c r="D241" s="78">
        <f>'PLAN ORÇAM VENCEDORA'!J231</f>
        <v>558.75</v>
      </c>
      <c r="E241" s="78">
        <v>558.75</v>
      </c>
      <c r="F241" s="78">
        <v>16.559999999999999</v>
      </c>
      <c r="G241" s="15"/>
      <c r="H241" s="15">
        <f t="shared" si="123"/>
        <v>0</v>
      </c>
      <c r="I241" s="18">
        <f t="shared" si="149"/>
        <v>9252.9</v>
      </c>
      <c r="J241" s="18">
        <f t="shared" si="150"/>
        <v>0</v>
      </c>
      <c r="K241" s="18">
        <f t="shared" si="151"/>
        <v>0</v>
      </c>
      <c r="L241" s="19">
        <f t="shared" si="148"/>
        <v>0</v>
      </c>
    </row>
    <row r="242" spans="1:17" s="24" customFormat="1" x14ac:dyDescent="0.2">
      <c r="A242" s="82" t="s">
        <v>1094</v>
      </c>
      <c r="B242" s="82" t="s">
        <v>1095</v>
      </c>
      <c r="C242" s="83" t="s">
        <v>707</v>
      </c>
      <c r="D242" s="78">
        <f>'PLAN ORÇAM VENCEDORA'!J232</f>
        <v>293.29000000000002</v>
      </c>
      <c r="E242" s="78">
        <v>293.29000000000002</v>
      </c>
      <c r="F242" s="78">
        <v>5.14</v>
      </c>
      <c r="G242" s="15"/>
      <c r="H242" s="15">
        <f t="shared" si="123"/>
        <v>0</v>
      </c>
      <c r="I242" s="18">
        <f t="shared" si="149"/>
        <v>1507.51</v>
      </c>
      <c r="J242" s="18">
        <f t="shared" si="150"/>
        <v>0</v>
      </c>
      <c r="K242" s="18">
        <f t="shared" si="151"/>
        <v>0</v>
      </c>
      <c r="L242" s="19">
        <f t="shared" si="148"/>
        <v>0</v>
      </c>
    </row>
    <row r="243" spans="1:17" s="24" customFormat="1" x14ac:dyDescent="0.2">
      <c r="A243" s="82" t="s">
        <v>1096</v>
      </c>
      <c r="B243" s="82" t="s">
        <v>1097</v>
      </c>
      <c r="C243" s="83" t="s">
        <v>777</v>
      </c>
      <c r="D243" s="78">
        <f>'PLAN ORÇAM VENCEDORA'!J233</f>
        <v>26.12</v>
      </c>
      <c r="E243" s="78">
        <v>26.12</v>
      </c>
      <c r="F243" s="78">
        <v>5</v>
      </c>
      <c r="G243" s="15"/>
      <c r="H243" s="15">
        <f t="shared" si="123"/>
        <v>0</v>
      </c>
      <c r="I243" s="18">
        <f t="shared" si="149"/>
        <v>130.6</v>
      </c>
      <c r="J243" s="18">
        <f t="shared" si="150"/>
        <v>0</v>
      </c>
      <c r="K243" s="18">
        <f t="shared" si="151"/>
        <v>0</v>
      </c>
      <c r="L243" s="19">
        <f t="shared" si="148"/>
        <v>0</v>
      </c>
    </row>
    <row r="244" spans="1:17" s="24" customFormat="1" x14ac:dyDescent="0.2">
      <c r="A244" s="82" t="s">
        <v>1098</v>
      </c>
      <c r="B244" s="82" t="s">
        <v>1099</v>
      </c>
      <c r="C244" s="83" t="s">
        <v>689</v>
      </c>
      <c r="D244" s="78">
        <f>'PLAN ORÇAM VENCEDORA'!J234</f>
        <v>92.41</v>
      </c>
      <c r="E244" s="78">
        <v>92.41</v>
      </c>
      <c r="F244" s="78">
        <v>2</v>
      </c>
      <c r="G244" s="15"/>
      <c r="H244" s="15">
        <f t="shared" si="123"/>
        <v>0</v>
      </c>
      <c r="I244" s="18">
        <f t="shared" si="149"/>
        <v>184.82</v>
      </c>
      <c r="J244" s="18">
        <f t="shared" si="150"/>
        <v>0</v>
      </c>
      <c r="K244" s="18">
        <f t="shared" si="151"/>
        <v>0</v>
      </c>
      <c r="L244" s="19">
        <f t="shared" si="148"/>
        <v>0</v>
      </c>
    </row>
    <row r="245" spans="1:17" s="24" customFormat="1" x14ac:dyDescent="0.2">
      <c r="A245" s="82" t="s">
        <v>1100</v>
      </c>
      <c r="B245" s="82" t="s">
        <v>1101</v>
      </c>
      <c r="C245" s="83" t="s">
        <v>707</v>
      </c>
      <c r="D245" s="78">
        <f>'PLAN ORÇAM VENCEDORA'!J235</f>
        <v>2.5099999999999998</v>
      </c>
      <c r="E245" s="78">
        <v>2.5099999999999998</v>
      </c>
      <c r="F245" s="78">
        <v>384.08</v>
      </c>
      <c r="G245" s="15"/>
      <c r="H245" s="15">
        <f t="shared" si="123"/>
        <v>0</v>
      </c>
      <c r="I245" s="18">
        <f t="shared" si="149"/>
        <v>964.04</v>
      </c>
      <c r="J245" s="18">
        <f t="shared" si="150"/>
        <v>0</v>
      </c>
      <c r="K245" s="18">
        <f t="shared" si="151"/>
        <v>0</v>
      </c>
      <c r="L245" s="19">
        <f t="shared" si="148"/>
        <v>0</v>
      </c>
    </row>
    <row r="246" spans="1:17" s="11" customFormat="1" x14ac:dyDescent="0.2">
      <c r="A246" s="196"/>
      <c r="B246" s="197"/>
      <c r="C246" s="197"/>
      <c r="D246" s="197"/>
      <c r="E246" s="197"/>
      <c r="F246" s="197"/>
      <c r="G246" s="197"/>
      <c r="H246" s="197"/>
      <c r="I246" s="197"/>
      <c r="J246" s="197"/>
      <c r="K246" s="197"/>
      <c r="L246" s="198"/>
      <c r="M246" s="10"/>
      <c r="N246" s="10"/>
      <c r="O246" s="10"/>
      <c r="P246" s="10"/>
      <c r="Q246" s="10"/>
    </row>
    <row r="247" spans="1:17" s="11" customFormat="1" ht="16.5" customHeight="1" x14ac:dyDescent="0.2">
      <c r="A247" s="213" t="s">
        <v>1325</v>
      </c>
      <c r="B247" s="214"/>
      <c r="C247" s="214"/>
      <c r="D247" s="214"/>
      <c r="E247" s="214"/>
      <c r="F247" s="214"/>
      <c r="G247" s="214"/>
      <c r="H247" s="214"/>
      <c r="I247" s="118">
        <f>SUM(I19:I245)</f>
        <v>1188434.4799999995</v>
      </c>
      <c r="J247" s="118">
        <f>SUM(J19:J245)</f>
        <v>55322.669999999991</v>
      </c>
      <c r="K247" s="118">
        <f>SUM(K19:K245)</f>
        <v>55322.669999999991</v>
      </c>
      <c r="L247" s="117">
        <f>K247/G13</f>
        <v>4.6550876137429045E-2</v>
      </c>
      <c r="M247" s="10"/>
      <c r="N247" s="10"/>
      <c r="O247" s="10"/>
      <c r="P247" s="10"/>
      <c r="Q247" s="10"/>
    </row>
    <row r="248" spans="1:17" x14ac:dyDescent="0.2">
      <c r="A248" s="195"/>
      <c r="B248" s="195"/>
      <c r="C248" s="195"/>
      <c r="D248" s="195"/>
      <c r="E248" s="195"/>
      <c r="F248" s="195"/>
      <c r="G248" s="195"/>
      <c r="H248" s="195"/>
      <c r="I248" s="195"/>
      <c r="J248" s="195"/>
      <c r="K248" s="195"/>
      <c r="L248" s="195"/>
    </row>
    <row r="250" spans="1:17" ht="25.5" x14ac:dyDescent="0.2">
      <c r="B250" s="301" t="s">
        <v>1386</v>
      </c>
    </row>
  </sheetData>
  <mergeCells count="34">
    <mergeCell ref="L16:L17"/>
    <mergeCell ref="L7:L8"/>
    <mergeCell ref="G12:H12"/>
    <mergeCell ref="I12:J12"/>
    <mergeCell ref="A247:H247"/>
    <mergeCell ref="B16:B17"/>
    <mergeCell ref="C16:C17"/>
    <mergeCell ref="D16:D17"/>
    <mergeCell ref="F16:H16"/>
    <mergeCell ref="I16:K16"/>
    <mergeCell ref="K7:K8"/>
    <mergeCell ref="K12:L12"/>
    <mergeCell ref="L10:L11"/>
    <mergeCell ref="A248:L248"/>
    <mergeCell ref="A246:L246"/>
    <mergeCell ref="A9:F9"/>
    <mergeCell ref="G9:J9"/>
    <mergeCell ref="A10:F11"/>
    <mergeCell ref="G10:J11"/>
    <mergeCell ref="K10:K11"/>
    <mergeCell ref="A13:B14"/>
    <mergeCell ref="C13:F14"/>
    <mergeCell ref="G13:H14"/>
    <mergeCell ref="I13:J14"/>
    <mergeCell ref="K13:L14"/>
    <mergeCell ref="A12:B12"/>
    <mergeCell ref="A15:L15"/>
    <mergeCell ref="A16:A17"/>
    <mergeCell ref="C12:F12"/>
    <mergeCell ref="C1:L5"/>
    <mergeCell ref="A6:F6"/>
    <mergeCell ref="G6:J6"/>
    <mergeCell ref="A7:F8"/>
    <mergeCell ref="G7:J8"/>
  </mergeCells>
  <pageMargins left="0.51181102362204722" right="0.51181102362204722" top="0.78740157480314965" bottom="0.78740157480314965" header="0.31496062992125984" footer="0.31496062992125984"/>
  <pageSetup paperSize="9" scale="40" fitToHeight="0" orientation="portrait" verticalDpi="0" r:id="rId1"/>
  <headerFooter>
    <oddFooter>&amp;F&amp;RPágina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N85"/>
  <sheetViews>
    <sheetView zoomScale="85" zoomScaleNormal="85" workbookViewId="0">
      <selection activeCell="I33" sqref="I33"/>
    </sheetView>
  </sheetViews>
  <sheetFormatPr defaultRowHeight="15" x14ac:dyDescent="0.25"/>
  <cols>
    <col min="1" max="4" width="9" style="94"/>
    <col min="5" max="5" width="1.875" style="94" customWidth="1"/>
    <col min="6" max="9" width="9" style="94"/>
    <col min="10" max="10" width="1.875" style="94" customWidth="1"/>
    <col min="11" max="15" width="9" style="94"/>
    <col min="16" max="16" width="1.875" style="94" customWidth="1"/>
    <col min="17" max="17" width="10" style="94" customWidth="1"/>
    <col min="18" max="18" width="9" style="94"/>
    <col min="19" max="19" width="8.875" style="94" bestFit="1" customWidth="1"/>
    <col min="20" max="21" width="9" style="94"/>
    <col min="22" max="22" width="1.875" style="94" customWidth="1"/>
    <col min="23" max="27" width="9" style="94"/>
    <col min="28" max="28" width="1.875" style="94" customWidth="1"/>
    <col min="29" max="29" width="13" style="94" customWidth="1"/>
    <col min="30" max="33" width="9" style="94"/>
    <col min="34" max="34" width="22.5" style="107" customWidth="1"/>
    <col min="35" max="35" width="9.375" style="94" hidden="1" customWidth="1"/>
    <col min="36" max="38" width="0" style="94" hidden="1" customWidth="1"/>
    <col min="39" max="39" width="1.875" style="94" hidden="1" customWidth="1"/>
    <col min="40" max="40" width="9" style="94"/>
    <col min="41" max="41" width="12.125" style="94" customWidth="1"/>
    <col min="42" max="42" width="12" style="94" customWidth="1"/>
    <col min="43" max="44" width="9" style="94"/>
    <col min="45" max="45" width="1.875" style="94" customWidth="1"/>
    <col min="46" max="46" width="9" style="94"/>
    <col min="47" max="47" width="12.125" style="94" customWidth="1"/>
    <col min="48" max="48" width="12" style="94" customWidth="1"/>
    <col min="49" max="50" width="9" style="94"/>
    <col min="51" max="51" width="1.875" style="94" customWidth="1"/>
    <col min="52" max="52" width="9" style="107"/>
    <col min="53" max="53" width="12.125" style="107" customWidth="1"/>
    <col min="54" max="54" width="12" style="107" customWidth="1"/>
    <col min="55" max="56" width="9" style="107"/>
    <col min="57" max="57" width="1.875" style="94" customWidth="1"/>
    <col min="58" max="58" width="9" style="107"/>
    <col min="59" max="59" width="12.125" style="107" customWidth="1"/>
    <col min="60" max="60" width="12" style="107" customWidth="1"/>
    <col min="61" max="62" width="9" style="107"/>
    <col min="63" max="63" width="1.875" style="94" customWidth="1"/>
    <col min="64" max="64" width="9.625" style="106" customWidth="1"/>
    <col min="65" max="65" width="9.625" style="107" customWidth="1"/>
    <col min="66" max="68" width="9" style="107"/>
    <col min="69" max="69" width="1.875" style="94" customWidth="1"/>
    <col min="70" max="70" width="34.375" style="107" customWidth="1"/>
    <col min="71" max="71" width="9" style="107"/>
    <col min="72" max="72" width="12.125" style="107" customWidth="1"/>
    <col min="73" max="73" width="12" style="107" customWidth="1"/>
    <col min="74" max="75" width="9" style="107"/>
    <col min="76" max="76" width="1.875" style="94" customWidth="1"/>
    <col min="77" max="81" width="9" style="107"/>
    <col min="82" max="82" width="1.875" style="94" customWidth="1"/>
    <col min="83" max="83" width="9" style="107" customWidth="1"/>
    <col min="84" max="87" width="9" style="107"/>
    <col min="88" max="88" width="1.875" style="94" customWidth="1"/>
    <col min="89" max="89" width="0" style="95" hidden="1" customWidth="1"/>
    <col min="90" max="93" width="0" style="94" hidden="1" customWidth="1"/>
    <col min="94" max="94" width="1.875" style="94" hidden="1" customWidth="1"/>
    <col min="95" max="98" width="0" style="94" hidden="1" customWidth="1"/>
    <col min="99" max="99" width="13.125" style="94" hidden="1" customWidth="1"/>
    <col min="100" max="100" width="0" style="94" hidden="1" customWidth="1"/>
    <col min="101" max="101" width="1.875" style="94" hidden="1" customWidth="1"/>
    <col min="102" max="106" width="0" style="94" hidden="1" customWidth="1"/>
    <col min="107" max="107" width="1.875" style="94" hidden="1" customWidth="1"/>
    <col min="108" max="108" width="0" style="94" hidden="1" customWidth="1"/>
    <col min="109" max="109" width="9.25" style="94" hidden="1" customWidth="1"/>
    <col min="110" max="110" width="0" style="94" hidden="1" customWidth="1"/>
    <col min="111" max="111" width="8.75" style="94" hidden="1" customWidth="1"/>
    <col min="112" max="112" width="0" style="94" hidden="1" customWidth="1"/>
    <col min="113" max="113" width="1.875" style="94" hidden="1" customWidth="1"/>
    <col min="114" max="127" width="0" style="94" hidden="1" customWidth="1"/>
    <col min="128" max="16384" width="9" style="94"/>
  </cols>
  <sheetData>
    <row r="1" spans="1:118" x14ac:dyDescent="0.25">
      <c r="A1" s="230"/>
      <c r="B1" s="230"/>
      <c r="C1" s="230"/>
      <c r="D1" s="230"/>
      <c r="E1" s="230"/>
      <c r="F1" s="230"/>
      <c r="G1" s="230"/>
      <c r="H1" s="230"/>
      <c r="I1" s="230"/>
      <c r="J1" s="230"/>
      <c r="K1" s="106"/>
      <c r="L1" s="107"/>
      <c r="M1" s="107"/>
      <c r="N1" s="107"/>
      <c r="O1" s="107"/>
      <c r="P1" s="101"/>
      <c r="Q1" s="107"/>
      <c r="R1" s="107"/>
      <c r="S1" s="107"/>
      <c r="T1" s="107"/>
      <c r="U1" s="107"/>
      <c r="V1" s="101"/>
      <c r="AB1" s="119"/>
      <c r="AC1" s="106"/>
      <c r="AD1" s="107"/>
      <c r="AE1" s="107"/>
      <c r="AF1" s="107"/>
      <c r="AG1" s="107"/>
      <c r="AH1" s="120"/>
      <c r="AN1" s="107"/>
      <c r="AO1" s="107"/>
      <c r="AP1" s="107"/>
      <c r="AQ1" s="107"/>
      <c r="AR1" s="111"/>
      <c r="AT1" s="107"/>
      <c r="AU1" s="107"/>
      <c r="AV1" s="107"/>
      <c r="AW1" s="107"/>
      <c r="AX1" s="107"/>
      <c r="BD1" s="111"/>
      <c r="BJ1" s="111"/>
    </row>
    <row r="2" spans="1:118" x14ac:dyDescent="0.25">
      <c r="A2" s="230" t="s">
        <v>1282</v>
      </c>
      <c r="B2" s="230"/>
      <c r="C2" s="230"/>
      <c r="D2" s="230"/>
      <c r="E2" s="96"/>
      <c r="F2" s="230" t="s">
        <v>1291</v>
      </c>
      <c r="G2" s="230"/>
      <c r="H2" s="230"/>
      <c r="I2" s="230"/>
      <c r="J2" s="96"/>
      <c r="K2" s="108"/>
      <c r="L2" s="231" t="s">
        <v>1102</v>
      </c>
      <c r="M2" s="231"/>
      <c r="N2" s="231"/>
      <c r="O2" s="231"/>
      <c r="P2" s="96"/>
      <c r="Q2" s="108"/>
      <c r="R2" s="231" t="s">
        <v>1298</v>
      </c>
      <c r="S2" s="231"/>
      <c r="T2" s="231"/>
      <c r="U2" s="231"/>
      <c r="V2" s="96"/>
      <c r="W2" s="121"/>
      <c r="X2" s="231" t="s">
        <v>1103</v>
      </c>
      <c r="Y2" s="231"/>
      <c r="Z2" s="231"/>
      <c r="AA2" s="231"/>
      <c r="AB2" s="96"/>
      <c r="AC2" s="108"/>
      <c r="AD2" s="231" t="s">
        <v>1295</v>
      </c>
      <c r="AE2" s="231"/>
      <c r="AF2" s="231"/>
      <c r="AG2" s="231"/>
      <c r="AH2" s="110"/>
      <c r="AI2" s="230" t="s">
        <v>1103</v>
      </c>
      <c r="AJ2" s="230"/>
      <c r="AK2" s="230"/>
      <c r="AL2" s="230"/>
      <c r="AM2" s="96"/>
      <c r="AN2" s="108"/>
      <c r="AO2" s="231" t="s">
        <v>1237</v>
      </c>
      <c r="AP2" s="231"/>
      <c r="AQ2" s="231"/>
      <c r="AR2" s="231"/>
      <c r="AS2" s="96"/>
      <c r="AT2" s="108"/>
      <c r="AU2" s="231" t="s">
        <v>1246</v>
      </c>
      <c r="AV2" s="231"/>
      <c r="AW2" s="231"/>
      <c r="AX2" s="231"/>
      <c r="AY2" s="96"/>
      <c r="AZ2" s="108"/>
      <c r="BA2" s="231" t="s">
        <v>1241</v>
      </c>
      <c r="BB2" s="231"/>
      <c r="BC2" s="231"/>
      <c r="BD2" s="231"/>
      <c r="BE2" s="96"/>
      <c r="BF2" s="108"/>
      <c r="BG2" s="231" t="s">
        <v>1245</v>
      </c>
      <c r="BH2" s="231"/>
      <c r="BI2" s="231"/>
      <c r="BJ2" s="231"/>
      <c r="BK2" s="96"/>
      <c r="BL2" s="108"/>
      <c r="BM2" s="231" t="s">
        <v>1104</v>
      </c>
      <c r="BN2" s="231"/>
      <c r="BO2" s="231"/>
      <c r="BP2" s="231"/>
      <c r="BQ2" s="96"/>
      <c r="BR2" s="110"/>
      <c r="BS2" s="108"/>
      <c r="BT2" s="231" t="s">
        <v>1256</v>
      </c>
      <c r="BU2" s="231"/>
      <c r="BV2" s="231"/>
      <c r="BW2" s="231"/>
      <c r="BX2" s="96"/>
      <c r="BY2" s="108"/>
      <c r="BZ2" s="231" t="s">
        <v>1257</v>
      </c>
      <c r="CA2" s="231"/>
      <c r="CB2" s="231"/>
      <c r="CC2" s="231"/>
      <c r="CD2" s="96"/>
      <c r="CE2" s="108"/>
      <c r="CF2" s="231" t="s">
        <v>1258</v>
      </c>
      <c r="CG2" s="231"/>
      <c r="CH2" s="231"/>
      <c r="CI2" s="231"/>
      <c r="CJ2" s="96"/>
      <c r="CK2" s="230" t="s">
        <v>1105</v>
      </c>
      <c r="CL2" s="230"/>
      <c r="CM2" s="230"/>
      <c r="CN2" s="230"/>
      <c r="CO2" s="230"/>
      <c r="CP2" s="96"/>
      <c r="CQ2" s="230" t="s">
        <v>1106</v>
      </c>
      <c r="CR2" s="230"/>
      <c r="CS2" s="230"/>
      <c r="CT2" s="230"/>
      <c r="CU2" s="230"/>
      <c r="CV2" s="230"/>
      <c r="CW2" s="96"/>
      <c r="CX2" s="230" t="s">
        <v>1107</v>
      </c>
      <c r="CY2" s="230"/>
      <c r="CZ2" s="230"/>
      <c r="DA2" s="230"/>
      <c r="DB2" s="230"/>
      <c r="DC2" s="96"/>
      <c r="DD2" s="230" t="s">
        <v>1108</v>
      </c>
      <c r="DE2" s="230"/>
      <c r="DF2" s="230"/>
      <c r="DG2" s="230"/>
      <c r="DH2" s="230"/>
      <c r="DI2" s="96"/>
      <c r="DJ2" s="230" t="s">
        <v>1109</v>
      </c>
      <c r="DK2" s="230"/>
      <c r="DL2" s="230"/>
      <c r="DM2" s="230"/>
      <c r="DN2" s="230"/>
    </row>
    <row r="3" spans="1:118" x14ac:dyDescent="0.25">
      <c r="A3" s="97" t="s">
        <v>1283</v>
      </c>
      <c r="B3" s="97"/>
      <c r="C3" s="97"/>
      <c r="D3" s="97"/>
      <c r="E3" s="96"/>
      <c r="F3" s="97"/>
      <c r="G3" s="97"/>
      <c r="H3" s="97"/>
      <c r="I3" s="97"/>
      <c r="J3" s="96"/>
      <c r="K3" s="109" t="s">
        <v>1235</v>
      </c>
      <c r="L3" s="109"/>
      <c r="M3" s="110"/>
      <c r="N3" s="110"/>
      <c r="O3" s="111">
        <f>SUM(O5:O22)</f>
        <v>31.104000000000013</v>
      </c>
      <c r="P3" s="96"/>
      <c r="Q3" s="108" t="s">
        <v>1235</v>
      </c>
      <c r="R3" s="110"/>
      <c r="S3" s="110"/>
      <c r="T3" s="110"/>
      <c r="U3" s="111">
        <f>SUM(U5:U13)</f>
        <v>26.111999999999991</v>
      </c>
      <c r="V3" s="96"/>
      <c r="W3" s="121" t="s">
        <v>1235</v>
      </c>
      <c r="X3" s="110"/>
      <c r="Y3" s="110"/>
      <c r="Z3" s="110"/>
      <c r="AA3" s="111">
        <f>SUM(AA5:AA13)</f>
        <v>5.2224000000000004</v>
      </c>
      <c r="AB3" s="96"/>
      <c r="AC3" s="109" t="s">
        <v>1235</v>
      </c>
      <c r="AD3" s="109"/>
      <c r="AE3" s="110"/>
      <c r="AF3" s="110"/>
      <c r="AG3" s="111">
        <f>SUM(AG5:AG22)</f>
        <v>25.920000000000005</v>
      </c>
      <c r="AH3" s="110"/>
      <c r="AI3" s="97" t="s">
        <v>1112</v>
      </c>
      <c r="AJ3" s="97" t="s">
        <v>1111</v>
      </c>
      <c r="AK3" s="97" t="s">
        <v>1113</v>
      </c>
      <c r="AL3" s="97"/>
      <c r="AM3" s="96"/>
      <c r="AN3" s="108" t="s">
        <v>1235</v>
      </c>
      <c r="AO3" s="110"/>
      <c r="AP3" s="110"/>
      <c r="AQ3" s="110"/>
      <c r="AR3" s="111">
        <f>SUM(AQ5:AQ22)</f>
        <v>112.46675999999998</v>
      </c>
      <c r="AS3" s="96"/>
      <c r="AT3" s="108" t="s">
        <v>1235</v>
      </c>
      <c r="AU3" s="110"/>
      <c r="AV3" s="110"/>
      <c r="AW3" s="110"/>
      <c r="AX3" s="111">
        <f>SUM(AW5:AW22)</f>
        <v>321.64210000000003</v>
      </c>
      <c r="AY3" s="96"/>
      <c r="AZ3" s="108" t="s">
        <v>1235</v>
      </c>
      <c r="BA3" s="110"/>
      <c r="BB3" s="110"/>
      <c r="BC3" s="110"/>
      <c r="BD3" s="111">
        <f>SUM(BC5:BC22)</f>
        <v>93.784000000000049</v>
      </c>
      <c r="BE3" s="96"/>
      <c r="BF3" s="108" t="s">
        <v>1235</v>
      </c>
      <c r="BG3" s="110"/>
      <c r="BH3" s="110"/>
      <c r="BI3" s="110"/>
      <c r="BJ3" s="111">
        <f>SUM(BI5:BI22)</f>
        <v>142.15679999999998</v>
      </c>
      <c r="BK3" s="96"/>
      <c r="BL3" s="109" t="s">
        <v>1235</v>
      </c>
      <c r="BM3" s="109"/>
      <c r="BN3" s="110"/>
      <c r="BO3" s="110"/>
      <c r="BP3" s="111">
        <f>SUM(BP5:BP22)</f>
        <v>1.9893750000000003</v>
      </c>
      <c r="BQ3" s="96"/>
      <c r="BR3" s="110"/>
      <c r="BS3" s="108" t="s">
        <v>1235</v>
      </c>
      <c r="BT3" s="110"/>
      <c r="BU3" s="110"/>
      <c r="BV3" s="110"/>
      <c r="BW3" s="111">
        <f>SUM(BW5:BW13)</f>
        <v>5.8751999999999995</v>
      </c>
      <c r="BX3" s="96"/>
      <c r="BY3" s="108" t="s">
        <v>1235</v>
      </c>
      <c r="BZ3" s="110"/>
      <c r="CA3" s="110"/>
      <c r="CB3" s="110"/>
      <c r="CC3" s="111">
        <f>SUM(CC5:CC22)</f>
        <v>1.0125000000000002</v>
      </c>
      <c r="CD3" s="96"/>
      <c r="CE3" s="108" t="s">
        <v>1235</v>
      </c>
      <c r="CF3" s="110"/>
      <c r="CG3" s="110"/>
      <c r="CH3" s="110"/>
      <c r="CI3" s="111">
        <f>SUM(CI5:CI22)</f>
        <v>3.5</v>
      </c>
      <c r="CJ3" s="96"/>
      <c r="CK3" s="98"/>
      <c r="CL3" s="97" t="s">
        <v>1112</v>
      </c>
      <c r="CM3" s="97" t="s">
        <v>1111</v>
      </c>
      <c r="CN3" s="97" t="s">
        <v>1113</v>
      </c>
      <c r="CO3" s="97"/>
      <c r="CP3" s="96"/>
      <c r="CQ3" s="97" t="s">
        <v>1110</v>
      </c>
      <c r="CR3" s="97" t="s">
        <v>1114</v>
      </c>
      <c r="CS3" s="97" t="s">
        <v>1114</v>
      </c>
      <c r="CT3" s="97" t="s">
        <v>1111</v>
      </c>
      <c r="CU3" s="97" t="s">
        <v>1115</v>
      </c>
      <c r="CV3" s="97"/>
      <c r="CW3" s="96"/>
      <c r="CX3" s="98"/>
      <c r="CY3" s="97" t="s">
        <v>1112</v>
      </c>
      <c r="CZ3" s="97" t="s">
        <v>1111</v>
      </c>
      <c r="DA3" s="97" t="s">
        <v>1116</v>
      </c>
      <c r="DB3" s="97"/>
      <c r="DC3" s="96"/>
      <c r="DD3" s="98"/>
      <c r="DE3" s="97" t="s">
        <v>1112</v>
      </c>
      <c r="DF3" s="97" t="s">
        <v>1111</v>
      </c>
      <c r="DG3" s="97" t="s">
        <v>1113</v>
      </c>
      <c r="DH3" s="97"/>
      <c r="DI3" s="96"/>
      <c r="DJ3" s="98"/>
      <c r="DK3" s="97" t="s">
        <v>1112</v>
      </c>
      <c r="DL3" s="97" t="s">
        <v>1111</v>
      </c>
      <c r="DM3" s="97" t="s">
        <v>1116</v>
      </c>
      <c r="DN3" s="97"/>
    </row>
    <row r="4" spans="1:118" x14ac:dyDescent="0.25">
      <c r="A4" s="94">
        <v>0</v>
      </c>
      <c r="D4" s="94">
        <f>A4+B4</f>
        <v>0</v>
      </c>
      <c r="E4" s="99"/>
      <c r="F4" s="94">
        <v>613.04999999999995</v>
      </c>
      <c r="I4" s="94">
        <f>F4+G4</f>
        <v>613.04999999999995</v>
      </c>
      <c r="J4" s="99"/>
      <c r="K4" s="108"/>
      <c r="L4" s="110" t="s">
        <v>1112</v>
      </c>
      <c r="M4" s="110" t="s">
        <v>1111</v>
      </c>
      <c r="N4" s="110" t="s">
        <v>1113</v>
      </c>
      <c r="O4" s="110"/>
      <c r="P4" s="99"/>
      <c r="Q4" s="108"/>
      <c r="R4" s="110" t="s">
        <v>1112</v>
      </c>
      <c r="S4" s="110" t="s">
        <v>1111</v>
      </c>
      <c r="T4" s="110" t="s">
        <v>1113</v>
      </c>
      <c r="U4" s="110"/>
      <c r="V4" s="99"/>
      <c r="W4" s="121"/>
      <c r="X4" s="110" t="s">
        <v>1112</v>
      </c>
      <c r="Y4" s="110" t="s">
        <v>1111</v>
      </c>
      <c r="Z4" s="110" t="s">
        <v>1113</v>
      </c>
      <c r="AA4" s="110"/>
      <c r="AB4" s="99"/>
      <c r="AC4" s="108"/>
      <c r="AD4" s="110" t="s">
        <v>1112</v>
      </c>
      <c r="AE4" s="110" t="s">
        <v>1111</v>
      </c>
      <c r="AF4" s="110"/>
      <c r="AG4" s="110"/>
      <c r="AI4" s="94">
        <v>7.2</v>
      </c>
      <c r="AJ4" s="94">
        <v>0.2</v>
      </c>
      <c r="AK4" s="94">
        <v>0.9</v>
      </c>
      <c r="AL4" s="94">
        <f>AI4*AJ4*AK4</f>
        <v>1.2960000000000003</v>
      </c>
      <c r="AM4" s="99"/>
      <c r="AN4" s="108"/>
      <c r="AO4" s="110" t="s">
        <v>1238</v>
      </c>
      <c r="AP4" s="110" t="s">
        <v>1240</v>
      </c>
      <c r="AQ4" s="110" t="s">
        <v>1239</v>
      </c>
      <c r="AR4" s="110"/>
      <c r="AS4" s="99"/>
      <c r="AT4" s="108"/>
      <c r="AU4" s="110" t="s">
        <v>1238</v>
      </c>
      <c r="AV4" s="110" t="s">
        <v>1240</v>
      </c>
      <c r="AW4" s="110" t="s">
        <v>1239</v>
      </c>
      <c r="AX4" s="110"/>
      <c r="AY4" s="99"/>
      <c r="AZ4" s="108"/>
      <c r="BA4" s="110" t="s">
        <v>1238</v>
      </c>
      <c r="BB4" s="110" t="s">
        <v>1240</v>
      </c>
      <c r="BC4" s="110" t="s">
        <v>1239</v>
      </c>
      <c r="BD4" s="110"/>
      <c r="BE4" s="99"/>
      <c r="BF4" s="108"/>
      <c r="BG4" s="110" t="s">
        <v>1238</v>
      </c>
      <c r="BH4" s="110" t="s">
        <v>1240</v>
      </c>
      <c r="BI4" s="110" t="s">
        <v>1239</v>
      </c>
      <c r="BJ4" s="110"/>
      <c r="BK4" s="99"/>
      <c r="BL4" s="108"/>
      <c r="BM4" s="110" t="s">
        <v>1112</v>
      </c>
      <c r="BN4" s="110" t="s">
        <v>1111</v>
      </c>
      <c r="BO4" s="110" t="s">
        <v>1113</v>
      </c>
      <c r="BP4" s="110"/>
      <c r="BQ4" s="99"/>
      <c r="BS4" s="108"/>
      <c r="BT4" s="110" t="s">
        <v>1112</v>
      </c>
      <c r="BU4" s="110" t="s">
        <v>1111</v>
      </c>
      <c r="BV4" s="110" t="s">
        <v>1113</v>
      </c>
      <c r="BW4" s="110"/>
      <c r="BX4" s="99"/>
      <c r="BY4" s="108"/>
      <c r="BZ4" s="110" t="s">
        <v>1112</v>
      </c>
      <c r="CA4" s="110" t="s">
        <v>1111</v>
      </c>
      <c r="CB4" s="110" t="s">
        <v>1116</v>
      </c>
      <c r="CC4" s="110"/>
      <c r="CD4" s="99"/>
      <c r="CE4" s="108"/>
      <c r="CF4" s="110" t="s">
        <v>1112</v>
      </c>
      <c r="CG4" s="110" t="s">
        <v>1111</v>
      </c>
      <c r="CH4" s="110" t="s">
        <v>1116</v>
      </c>
      <c r="CI4" s="110"/>
      <c r="CJ4" s="99"/>
      <c r="CK4" s="95" t="s">
        <v>1117</v>
      </c>
      <c r="CL4" s="94">
        <v>1</v>
      </c>
      <c r="CM4" s="94">
        <v>1</v>
      </c>
      <c r="CN4" s="94">
        <v>0.05</v>
      </c>
      <c r="CO4" s="94">
        <f>CL4*CM4*CN4</f>
        <v>0.05</v>
      </c>
      <c r="CP4" s="99"/>
      <c r="CQ4" s="94">
        <v>29.55</v>
      </c>
      <c r="CR4" s="94">
        <v>0.2</v>
      </c>
      <c r="CS4" s="94">
        <v>0.2</v>
      </c>
      <c r="CT4" s="94">
        <v>0.2</v>
      </c>
      <c r="CU4" s="94">
        <f>(CR4+CS4+CT4)*CQ4</f>
        <v>17.730000000000004</v>
      </c>
      <c r="CW4" s="99"/>
      <c r="CX4" s="95" t="s">
        <v>1118</v>
      </c>
      <c r="CY4" s="94">
        <v>0.3</v>
      </c>
      <c r="CZ4" s="94">
        <v>0.3</v>
      </c>
      <c r="DA4" s="100">
        <v>0.76</v>
      </c>
      <c r="DB4" s="94">
        <f>CY4*CZ4*DA4</f>
        <v>6.8400000000000002E-2</v>
      </c>
      <c r="DC4" s="99"/>
      <c r="DD4" s="95"/>
      <c r="DE4" s="94">
        <v>29.55</v>
      </c>
      <c r="DF4" s="94">
        <v>0.2</v>
      </c>
      <c r="DG4" s="94">
        <v>0.2</v>
      </c>
      <c r="DH4" s="94">
        <f>DE4*DF4*DG4</f>
        <v>1.1820000000000002</v>
      </c>
      <c r="DI4" s="99"/>
      <c r="DJ4" s="95" t="s">
        <v>1118</v>
      </c>
      <c r="DK4" s="94">
        <v>0.3</v>
      </c>
      <c r="DL4" s="94">
        <v>0.3</v>
      </c>
      <c r="DM4" s="94">
        <v>3.2</v>
      </c>
      <c r="DN4" s="94">
        <f>DK4*DL4*DM4</f>
        <v>0.28799999999999998</v>
      </c>
    </row>
    <row r="5" spans="1:118" x14ac:dyDescent="0.25">
      <c r="D5" s="94">
        <f>A5+B5</f>
        <v>0</v>
      </c>
      <c r="E5" s="99"/>
      <c r="I5" s="94">
        <f>F5+G5</f>
        <v>0</v>
      </c>
      <c r="J5" s="99"/>
      <c r="K5" s="106" t="s">
        <v>1117</v>
      </c>
      <c r="L5" s="107">
        <v>1.2</v>
      </c>
      <c r="M5" s="107">
        <v>1.2</v>
      </c>
      <c r="N5" s="107">
        <v>1.2</v>
      </c>
      <c r="O5" s="112">
        <f t="shared" ref="O5:O22" si="0">L5*M5*N5</f>
        <v>1.728</v>
      </c>
      <c r="P5" s="99"/>
      <c r="Q5" s="114" t="s">
        <v>1247</v>
      </c>
      <c r="R5" s="107">
        <v>27.02</v>
      </c>
      <c r="S5" s="107">
        <v>0.4</v>
      </c>
      <c r="T5" s="107">
        <v>0.5</v>
      </c>
      <c r="U5" s="112">
        <f t="shared" ref="U5:U13" si="1">R5*S5*T5</f>
        <v>5.4039999999999999</v>
      </c>
      <c r="V5" s="99"/>
      <c r="W5" s="114" t="s">
        <v>1247</v>
      </c>
      <c r="X5" s="107">
        <v>27.02</v>
      </c>
      <c r="Y5" s="107">
        <v>0.2</v>
      </c>
      <c r="Z5" s="107">
        <v>0.2</v>
      </c>
      <c r="AA5" s="112">
        <f t="shared" ref="AA5:AA13" si="2">X5*Y5*Z5</f>
        <v>1.0808</v>
      </c>
      <c r="AB5" s="99"/>
      <c r="AC5" s="106" t="s">
        <v>1117</v>
      </c>
      <c r="AD5" s="107">
        <v>1.2</v>
      </c>
      <c r="AE5" s="107">
        <v>1.2</v>
      </c>
      <c r="AF5" s="107"/>
      <c r="AG5" s="112">
        <f>AD5*AE5</f>
        <v>1.44</v>
      </c>
      <c r="AI5" s="94">
        <v>7.2</v>
      </c>
      <c r="AJ5" s="94">
        <v>0.2</v>
      </c>
      <c r="AK5" s="94">
        <v>0.7</v>
      </c>
      <c r="AL5" s="94">
        <f t="shared" ref="AL5:AL26" si="3">AI5*AJ5*AK5</f>
        <v>1.008</v>
      </c>
      <c r="AM5" s="99"/>
      <c r="AN5" s="106" t="s">
        <v>1117</v>
      </c>
      <c r="AO5" s="107">
        <v>9.9600000000000009</v>
      </c>
      <c r="AP5" s="107">
        <v>0.61699999999999999</v>
      </c>
      <c r="AQ5" s="107">
        <f>AO5*AP5</f>
        <v>6.1453200000000008</v>
      </c>
      <c r="AR5" s="112"/>
      <c r="AS5" s="99"/>
      <c r="AT5" s="106" t="s">
        <v>1247</v>
      </c>
      <c r="AU5" s="112">
        <v>108.34</v>
      </c>
      <c r="AV5" s="107">
        <v>0.61699999999999999</v>
      </c>
      <c r="AW5" s="107">
        <f>AU5*AV5</f>
        <v>66.845780000000005</v>
      </c>
      <c r="AX5" s="112"/>
      <c r="AY5" s="99"/>
      <c r="AZ5" s="106" t="s">
        <v>1118</v>
      </c>
      <c r="BA5" s="112">
        <f>2.4*4</f>
        <v>9.6</v>
      </c>
      <c r="BB5" s="107">
        <v>0.61699999999999999</v>
      </c>
      <c r="BC5" s="107">
        <f>BA5*BB5</f>
        <v>5.9231999999999996</v>
      </c>
      <c r="BD5" s="112"/>
      <c r="BE5" s="99"/>
      <c r="BF5" s="106" t="s">
        <v>1118</v>
      </c>
      <c r="BG5" s="112">
        <f>3.2*4</f>
        <v>12.8</v>
      </c>
      <c r="BH5" s="107">
        <v>0.61699999999999999</v>
      </c>
      <c r="BI5" s="107">
        <f>BG5*BH5</f>
        <v>7.8976000000000006</v>
      </c>
      <c r="BJ5" s="112"/>
      <c r="BK5" s="99"/>
      <c r="BL5" s="106" t="s">
        <v>1117</v>
      </c>
      <c r="BM5" s="107">
        <v>0.65</v>
      </c>
      <c r="BN5" s="107">
        <v>0.65</v>
      </c>
      <c r="BO5" s="107">
        <v>0.25</v>
      </c>
      <c r="BP5" s="112">
        <f t="shared" ref="BP5:BP22" si="4">BM5*BN5*BO5</f>
        <v>0.10562500000000001</v>
      </c>
      <c r="BQ5" s="99"/>
      <c r="BS5" s="114" t="s">
        <v>1247</v>
      </c>
      <c r="BT5" s="107">
        <v>27.02</v>
      </c>
      <c r="BU5" s="107">
        <v>0.15</v>
      </c>
      <c r="BV5" s="107">
        <v>0.3</v>
      </c>
      <c r="BW5" s="112">
        <f t="shared" ref="BW5:BW13" si="5">BT5*BU5*BV5</f>
        <v>1.2159</v>
      </c>
      <c r="BX5" s="99"/>
      <c r="BY5" s="106" t="s">
        <v>1118</v>
      </c>
      <c r="BZ5" s="107">
        <v>0.25</v>
      </c>
      <c r="CA5" s="107">
        <v>0.25</v>
      </c>
      <c r="CB5" s="107">
        <v>0.9</v>
      </c>
      <c r="CC5" s="112">
        <f t="shared" ref="CC5:CC22" si="6">BZ5*CA5*CB5</f>
        <v>5.6250000000000001E-2</v>
      </c>
      <c r="CD5" s="99"/>
      <c r="CE5" s="106" t="s">
        <v>1118</v>
      </c>
      <c r="CF5" s="107">
        <v>0.25</v>
      </c>
      <c r="CG5" s="107">
        <v>0.25</v>
      </c>
      <c r="CH5" s="107">
        <v>3.5</v>
      </c>
      <c r="CI5" s="112">
        <f t="shared" ref="CI5:CI22" si="7">CF5*CG5*CH5</f>
        <v>0.21875</v>
      </c>
      <c r="CJ5" s="99"/>
      <c r="CK5" s="95" t="s">
        <v>1119</v>
      </c>
      <c r="CL5" s="94">
        <v>1</v>
      </c>
      <c r="CM5" s="94">
        <v>1</v>
      </c>
      <c r="CN5" s="94">
        <v>0.05</v>
      </c>
      <c r="CO5" s="94">
        <f t="shared" ref="CO5:CO68" si="8">CL5*CM5*CN5</f>
        <v>0.05</v>
      </c>
      <c r="CP5" s="99"/>
      <c r="CQ5" s="94">
        <v>20.88</v>
      </c>
      <c r="CR5" s="94">
        <v>0.2</v>
      </c>
      <c r="CS5" s="94">
        <v>0.2</v>
      </c>
      <c r="CT5" s="94">
        <v>0.2</v>
      </c>
      <c r="CU5" s="94">
        <f t="shared" ref="CU5:CU36" si="9">(CR5+CS5+CT5)*CQ5</f>
        <v>12.528</v>
      </c>
      <c r="CW5" s="99"/>
      <c r="CX5" s="95" t="s">
        <v>1120</v>
      </c>
      <c r="CY5" s="94">
        <v>0.3</v>
      </c>
      <c r="CZ5" s="94">
        <v>0.3</v>
      </c>
      <c r="DA5" s="100">
        <v>0.65</v>
      </c>
      <c r="DB5" s="94">
        <f t="shared" ref="DB5:DB60" si="10">CY5*CZ5*DA5</f>
        <v>5.8499999999999996E-2</v>
      </c>
      <c r="DC5" s="99"/>
      <c r="DD5" s="95"/>
      <c r="DE5" s="94">
        <v>20.88</v>
      </c>
      <c r="DF5" s="94">
        <v>0.2</v>
      </c>
      <c r="DG5" s="94">
        <v>0.2</v>
      </c>
      <c r="DH5" s="94">
        <f t="shared" ref="DH5:DH24" si="11">DE5*DF5*DG5</f>
        <v>0.83520000000000005</v>
      </c>
      <c r="DI5" s="99"/>
      <c r="DJ5" s="95" t="s">
        <v>1120</v>
      </c>
      <c r="DK5" s="94">
        <v>0.3</v>
      </c>
      <c r="DL5" s="94">
        <v>0.3</v>
      </c>
      <c r="DM5" s="94">
        <v>3.2</v>
      </c>
      <c r="DN5" s="94">
        <f t="shared" ref="DN5:DN60" si="12">DK5*DL5*DM5</f>
        <v>0.28799999999999998</v>
      </c>
    </row>
    <row r="6" spans="1:118" x14ac:dyDescent="0.25">
      <c r="E6" s="99"/>
      <c r="J6" s="99"/>
      <c r="K6" s="106" t="s">
        <v>1119</v>
      </c>
      <c r="L6" s="107">
        <v>1.2</v>
      </c>
      <c r="M6" s="107">
        <v>1.2</v>
      </c>
      <c r="N6" s="107">
        <v>1.2</v>
      </c>
      <c r="O6" s="112">
        <f t="shared" si="0"/>
        <v>1.728</v>
      </c>
      <c r="P6" s="99"/>
      <c r="Q6" s="106" t="s">
        <v>1248</v>
      </c>
      <c r="R6" s="107">
        <v>27.02</v>
      </c>
      <c r="S6" s="107">
        <v>0.4</v>
      </c>
      <c r="T6" s="107">
        <v>0.5</v>
      </c>
      <c r="U6" s="112">
        <f t="shared" si="1"/>
        <v>5.4039999999999999</v>
      </c>
      <c r="V6" s="99"/>
      <c r="W6" s="122" t="s">
        <v>1248</v>
      </c>
      <c r="X6" s="107">
        <v>27.02</v>
      </c>
      <c r="Y6" s="107">
        <v>0.2</v>
      </c>
      <c r="Z6" s="107">
        <v>0.2</v>
      </c>
      <c r="AA6" s="112">
        <f t="shared" si="2"/>
        <v>1.0808</v>
      </c>
      <c r="AB6" s="99"/>
      <c r="AC6" s="106" t="s">
        <v>1119</v>
      </c>
      <c r="AD6" s="107">
        <v>1.2</v>
      </c>
      <c r="AE6" s="107">
        <v>1.2</v>
      </c>
      <c r="AF6" s="107"/>
      <c r="AG6" s="112">
        <f t="shared" ref="AG6:AG22" si="13">AD6*AE6</f>
        <v>1.44</v>
      </c>
      <c r="AI6" s="94">
        <v>7.2</v>
      </c>
      <c r="AJ6" s="94">
        <v>0.2</v>
      </c>
      <c r="AK6" s="94">
        <v>0.5</v>
      </c>
      <c r="AL6" s="94">
        <f t="shared" si="3"/>
        <v>0.72000000000000008</v>
      </c>
      <c r="AM6" s="99"/>
      <c r="AN6" s="106" t="s">
        <v>1119</v>
      </c>
      <c r="AO6" s="107">
        <v>9.9600000000000009</v>
      </c>
      <c r="AP6" s="107">
        <v>0.61699999999999999</v>
      </c>
      <c r="AQ6" s="107">
        <f t="shared" ref="AQ6:AQ22" si="14">AO6*AP6</f>
        <v>6.1453200000000008</v>
      </c>
      <c r="AR6" s="112"/>
      <c r="AS6" s="99"/>
      <c r="AT6" s="106" t="s">
        <v>1248</v>
      </c>
      <c r="AU6" s="112">
        <v>108.34</v>
      </c>
      <c r="AV6" s="107">
        <v>0.61699999999999999</v>
      </c>
      <c r="AW6" s="107">
        <f t="shared" ref="AW6:AW13" si="15">AU6*AV6</f>
        <v>66.845780000000005</v>
      </c>
      <c r="AX6" s="112"/>
      <c r="AY6" s="99"/>
      <c r="AZ6" s="106" t="s">
        <v>1120</v>
      </c>
      <c r="BA6" s="112">
        <f t="shared" ref="BA6:BA9" si="16">2.4*4</f>
        <v>9.6</v>
      </c>
      <c r="BB6" s="107">
        <v>0.61699999999999999</v>
      </c>
      <c r="BC6" s="107">
        <f t="shared" ref="BC6:BC22" si="17">BA6*BB6</f>
        <v>5.9231999999999996</v>
      </c>
      <c r="BD6" s="112"/>
      <c r="BE6" s="99"/>
      <c r="BF6" s="106" t="s">
        <v>1120</v>
      </c>
      <c r="BG6" s="112">
        <f t="shared" ref="BG6:BG22" si="18">3.2*4</f>
        <v>12.8</v>
      </c>
      <c r="BH6" s="107">
        <v>0.61699999999999999</v>
      </c>
      <c r="BI6" s="107">
        <f t="shared" ref="BI6:BI22" si="19">BG6*BH6</f>
        <v>7.8976000000000006</v>
      </c>
      <c r="BJ6" s="112"/>
      <c r="BK6" s="99"/>
      <c r="BL6" s="106" t="s">
        <v>1119</v>
      </c>
      <c r="BM6" s="107">
        <v>0.65</v>
      </c>
      <c r="BN6" s="107">
        <v>0.65</v>
      </c>
      <c r="BO6" s="107">
        <v>0.25</v>
      </c>
      <c r="BP6" s="112">
        <f t="shared" si="4"/>
        <v>0.10562500000000001</v>
      </c>
      <c r="BQ6" s="99"/>
      <c r="BS6" s="106" t="s">
        <v>1248</v>
      </c>
      <c r="BT6" s="107">
        <v>27.02</v>
      </c>
      <c r="BU6" s="107">
        <v>0.15</v>
      </c>
      <c r="BV6" s="107">
        <v>0.3</v>
      </c>
      <c r="BW6" s="112">
        <f t="shared" si="5"/>
        <v>1.2159</v>
      </c>
      <c r="BX6" s="99"/>
      <c r="BY6" s="106" t="s">
        <v>1120</v>
      </c>
      <c r="BZ6" s="107">
        <v>0.25</v>
      </c>
      <c r="CA6" s="107">
        <v>0.25</v>
      </c>
      <c r="CB6" s="107">
        <v>0.9</v>
      </c>
      <c r="CC6" s="112">
        <f t="shared" si="6"/>
        <v>5.6250000000000001E-2</v>
      </c>
      <c r="CD6" s="99"/>
      <c r="CE6" s="106" t="s">
        <v>1120</v>
      </c>
      <c r="CF6" s="107">
        <v>0.25</v>
      </c>
      <c r="CG6" s="107">
        <v>0.25</v>
      </c>
      <c r="CH6" s="107">
        <v>3.5</v>
      </c>
      <c r="CI6" s="112">
        <f t="shared" si="7"/>
        <v>0.21875</v>
      </c>
      <c r="CJ6" s="99"/>
      <c r="CK6" s="95" t="s">
        <v>1121</v>
      </c>
      <c r="CL6" s="94">
        <v>1</v>
      </c>
      <c r="CM6" s="94">
        <v>1</v>
      </c>
      <c r="CN6" s="94">
        <v>0.05</v>
      </c>
      <c r="CO6" s="94">
        <f t="shared" si="8"/>
        <v>0.05</v>
      </c>
      <c r="CP6" s="99"/>
      <c r="CQ6" s="94">
        <v>3.75</v>
      </c>
      <c r="CR6" s="94">
        <v>0.2</v>
      </c>
      <c r="CS6" s="94">
        <v>0.2</v>
      </c>
      <c r="CT6" s="94">
        <v>0.2</v>
      </c>
      <c r="CU6" s="94">
        <f t="shared" si="9"/>
        <v>2.2500000000000004</v>
      </c>
      <c r="CW6" s="99"/>
      <c r="CX6" s="95" t="s">
        <v>1122</v>
      </c>
      <c r="CY6" s="94">
        <v>0.3</v>
      </c>
      <c r="CZ6" s="94">
        <v>0.3</v>
      </c>
      <c r="DA6" s="100">
        <v>0.65</v>
      </c>
      <c r="DB6" s="94">
        <f t="shared" si="10"/>
        <v>5.8499999999999996E-2</v>
      </c>
      <c r="DC6" s="99"/>
      <c r="DD6" s="95"/>
      <c r="DE6" s="94">
        <v>3.75</v>
      </c>
      <c r="DF6" s="94">
        <v>0.2</v>
      </c>
      <c r="DG6" s="94">
        <v>0.2</v>
      </c>
      <c r="DH6" s="94">
        <f t="shared" si="11"/>
        <v>0.15000000000000002</v>
      </c>
      <c r="DI6" s="99"/>
      <c r="DJ6" s="95" t="s">
        <v>1122</v>
      </c>
      <c r="DK6" s="94">
        <v>0.3</v>
      </c>
      <c r="DL6" s="94">
        <v>0.3</v>
      </c>
      <c r="DM6" s="94">
        <v>3.2</v>
      </c>
      <c r="DN6" s="94">
        <f t="shared" si="12"/>
        <v>0.28799999999999998</v>
      </c>
    </row>
    <row r="7" spans="1:118" x14ac:dyDescent="0.25">
      <c r="A7" s="233" t="s">
        <v>1166</v>
      </c>
      <c r="B7" s="224"/>
      <c r="C7" s="224"/>
      <c r="D7" s="94">
        <f>SUM(D4:D6)</f>
        <v>0</v>
      </c>
      <c r="E7" s="99"/>
      <c r="F7" s="233" t="s">
        <v>1166</v>
      </c>
      <c r="G7" s="224"/>
      <c r="H7" s="224"/>
      <c r="I7" s="94">
        <f>SUM(I4:I6)</f>
        <v>613.04999999999995</v>
      </c>
      <c r="J7" s="99"/>
      <c r="K7" s="106" t="s">
        <v>1121</v>
      </c>
      <c r="L7" s="107">
        <v>1.2</v>
      </c>
      <c r="M7" s="107">
        <v>1.2</v>
      </c>
      <c r="N7" s="107">
        <v>1.2</v>
      </c>
      <c r="O7" s="112">
        <f t="shared" si="0"/>
        <v>1.728</v>
      </c>
      <c r="P7" s="99"/>
      <c r="Q7" s="106" t="s">
        <v>1249</v>
      </c>
      <c r="R7" s="107">
        <v>27.02</v>
      </c>
      <c r="S7" s="107">
        <v>0.4</v>
      </c>
      <c r="T7" s="107">
        <v>0.5</v>
      </c>
      <c r="U7" s="112">
        <f t="shared" si="1"/>
        <v>5.4039999999999999</v>
      </c>
      <c r="V7" s="99"/>
      <c r="W7" s="122" t="s">
        <v>1249</v>
      </c>
      <c r="X7" s="107">
        <v>27.02</v>
      </c>
      <c r="Y7" s="107">
        <v>0.2</v>
      </c>
      <c r="Z7" s="107">
        <v>0.2</v>
      </c>
      <c r="AA7" s="112">
        <f t="shared" si="2"/>
        <v>1.0808</v>
      </c>
      <c r="AB7" s="99"/>
      <c r="AC7" s="106" t="s">
        <v>1121</v>
      </c>
      <c r="AD7" s="107">
        <v>1.2</v>
      </c>
      <c r="AE7" s="107">
        <v>1.2</v>
      </c>
      <c r="AF7" s="107"/>
      <c r="AG7" s="112">
        <f t="shared" si="13"/>
        <v>1.44</v>
      </c>
      <c r="AI7" s="94">
        <v>7.2</v>
      </c>
      <c r="AJ7" s="94">
        <v>0.2</v>
      </c>
      <c r="AK7" s="94">
        <v>0.3</v>
      </c>
      <c r="AL7" s="94">
        <f t="shared" si="3"/>
        <v>0.43200000000000005</v>
      </c>
      <c r="AM7" s="99"/>
      <c r="AN7" s="106" t="s">
        <v>1121</v>
      </c>
      <c r="AO7" s="107">
        <v>9.9600000000000009</v>
      </c>
      <c r="AP7" s="107">
        <v>0.61699999999999999</v>
      </c>
      <c r="AQ7" s="107">
        <f t="shared" si="14"/>
        <v>6.1453200000000008</v>
      </c>
      <c r="AR7" s="112"/>
      <c r="AS7" s="99"/>
      <c r="AT7" s="106" t="s">
        <v>1249</v>
      </c>
      <c r="AU7" s="112">
        <v>108.34</v>
      </c>
      <c r="AV7" s="107">
        <v>0.61699999999999999</v>
      </c>
      <c r="AW7" s="107">
        <f t="shared" si="15"/>
        <v>66.845780000000005</v>
      </c>
      <c r="AX7" s="112"/>
      <c r="AY7" s="99"/>
      <c r="AZ7" s="106" t="s">
        <v>1122</v>
      </c>
      <c r="BA7" s="112">
        <f t="shared" si="16"/>
        <v>9.6</v>
      </c>
      <c r="BB7" s="107">
        <v>0.61699999999999999</v>
      </c>
      <c r="BC7" s="107">
        <f t="shared" si="17"/>
        <v>5.9231999999999996</v>
      </c>
      <c r="BD7" s="112"/>
      <c r="BE7" s="99"/>
      <c r="BF7" s="106" t="s">
        <v>1122</v>
      </c>
      <c r="BG7" s="112">
        <f t="shared" si="18"/>
        <v>12.8</v>
      </c>
      <c r="BH7" s="107">
        <v>0.61699999999999999</v>
      </c>
      <c r="BI7" s="107">
        <f t="shared" si="19"/>
        <v>7.8976000000000006</v>
      </c>
      <c r="BJ7" s="112"/>
      <c r="BK7" s="99"/>
      <c r="BL7" s="106" t="s">
        <v>1121</v>
      </c>
      <c r="BM7" s="107">
        <v>0.65</v>
      </c>
      <c r="BN7" s="107">
        <v>0.65</v>
      </c>
      <c r="BO7" s="107">
        <v>0.25</v>
      </c>
      <c r="BP7" s="112">
        <f t="shared" si="4"/>
        <v>0.10562500000000001</v>
      </c>
      <c r="BQ7" s="99"/>
      <c r="BS7" s="106" t="s">
        <v>1249</v>
      </c>
      <c r="BT7" s="107">
        <v>27.02</v>
      </c>
      <c r="BU7" s="107">
        <v>0.15</v>
      </c>
      <c r="BV7" s="107">
        <v>0.3</v>
      </c>
      <c r="BW7" s="112">
        <f t="shared" si="5"/>
        <v>1.2159</v>
      </c>
      <c r="BX7" s="99"/>
      <c r="BY7" s="106" t="s">
        <v>1122</v>
      </c>
      <c r="BZ7" s="107">
        <v>0.25</v>
      </c>
      <c r="CA7" s="107">
        <v>0.25</v>
      </c>
      <c r="CB7" s="107">
        <v>0.9</v>
      </c>
      <c r="CC7" s="112">
        <f t="shared" si="6"/>
        <v>5.6250000000000001E-2</v>
      </c>
      <c r="CD7" s="99"/>
      <c r="CE7" s="106" t="s">
        <v>1122</v>
      </c>
      <c r="CF7" s="107">
        <v>0.25</v>
      </c>
      <c r="CG7" s="107">
        <v>0.25</v>
      </c>
      <c r="CH7" s="107">
        <v>3.5</v>
      </c>
      <c r="CI7" s="112">
        <f t="shared" si="7"/>
        <v>0.21875</v>
      </c>
      <c r="CJ7" s="99"/>
      <c r="CK7" s="95" t="s">
        <v>1123</v>
      </c>
      <c r="CL7" s="94">
        <v>1</v>
      </c>
      <c r="CM7" s="94">
        <v>1</v>
      </c>
      <c r="CN7" s="94">
        <v>0.05</v>
      </c>
      <c r="CO7" s="94">
        <f t="shared" si="8"/>
        <v>0.05</v>
      </c>
      <c r="CP7" s="99"/>
      <c r="CQ7" s="94">
        <v>2.85</v>
      </c>
      <c r="CR7" s="94">
        <v>0.2</v>
      </c>
      <c r="CS7" s="94">
        <v>0.2</v>
      </c>
      <c r="CT7" s="94">
        <v>0.2</v>
      </c>
      <c r="CU7" s="94">
        <f t="shared" si="9"/>
        <v>1.7100000000000004</v>
      </c>
      <c r="CW7" s="99"/>
      <c r="CX7" s="95" t="s">
        <v>1124</v>
      </c>
      <c r="CY7" s="94">
        <v>0.3</v>
      </c>
      <c r="CZ7" s="94">
        <v>0.3</v>
      </c>
      <c r="DA7" s="100">
        <v>0.6</v>
      </c>
      <c r="DB7" s="94">
        <f t="shared" si="10"/>
        <v>5.3999999999999999E-2</v>
      </c>
      <c r="DC7" s="99"/>
      <c r="DD7" s="95"/>
      <c r="DE7" s="94">
        <v>2.85</v>
      </c>
      <c r="DF7" s="94">
        <v>0.2</v>
      </c>
      <c r="DG7" s="94">
        <v>0.2</v>
      </c>
      <c r="DH7" s="94">
        <f t="shared" si="11"/>
        <v>0.11400000000000002</v>
      </c>
      <c r="DI7" s="99"/>
      <c r="DJ7" s="95" t="s">
        <v>1124</v>
      </c>
      <c r="DK7" s="94">
        <v>0.3</v>
      </c>
      <c r="DL7" s="94">
        <v>0.3</v>
      </c>
      <c r="DM7" s="94">
        <v>3.2</v>
      </c>
      <c r="DN7" s="94">
        <f t="shared" si="12"/>
        <v>0.28799999999999998</v>
      </c>
    </row>
    <row r="8" spans="1:118" x14ac:dyDescent="0.25">
      <c r="A8" s="99"/>
      <c r="B8" s="99"/>
      <c r="C8" s="99"/>
      <c r="D8" s="99"/>
      <c r="E8" s="99"/>
      <c r="F8" s="99"/>
      <c r="G8" s="99"/>
      <c r="H8" s="99"/>
      <c r="I8" s="99"/>
      <c r="J8" s="99"/>
      <c r="K8" s="106" t="s">
        <v>1123</v>
      </c>
      <c r="L8" s="107">
        <v>1.2</v>
      </c>
      <c r="M8" s="107">
        <v>1.2</v>
      </c>
      <c r="N8" s="107">
        <v>1.2</v>
      </c>
      <c r="O8" s="112">
        <f t="shared" si="0"/>
        <v>1.728</v>
      </c>
      <c r="P8" s="99"/>
      <c r="Q8" s="106" t="s">
        <v>1250</v>
      </c>
      <c r="R8" s="112">
        <v>8.25</v>
      </c>
      <c r="S8" s="107">
        <v>0.4</v>
      </c>
      <c r="T8" s="107">
        <v>0.5</v>
      </c>
      <c r="U8" s="112">
        <f t="shared" si="1"/>
        <v>1.6500000000000001</v>
      </c>
      <c r="V8" s="99"/>
      <c r="W8" s="122" t="s">
        <v>1250</v>
      </c>
      <c r="X8" s="112">
        <v>8.25</v>
      </c>
      <c r="Y8" s="107">
        <v>0.2</v>
      </c>
      <c r="Z8" s="107">
        <v>0.2</v>
      </c>
      <c r="AA8" s="112">
        <f t="shared" si="2"/>
        <v>0.33000000000000007</v>
      </c>
      <c r="AB8" s="99"/>
      <c r="AC8" s="106" t="s">
        <v>1123</v>
      </c>
      <c r="AD8" s="107">
        <v>1.2</v>
      </c>
      <c r="AE8" s="107">
        <v>1.2</v>
      </c>
      <c r="AF8" s="107"/>
      <c r="AG8" s="112">
        <f t="shared" si="13"/>
        <v>1.44</v>
      </c>
      <c r="AI8" s="94">
        <v>9.35</v>
      </c>
      <c r="AJ8" s="94">
        <v>0.2</v>
      </c>
      <c r="AK8" s="94">
        <v>1.35</v>
      </c>
      <c r="AL8" s="94">
        <f t="shared" si="3"/>
        <v>2.5245000000000002</v>
      </c>
      <c r="AM8" s="99"/>
      <c r="AN8" s="106" t="s">
        <v>1123</v>
      </c>
      <c r="AO8" s="107">
        <v>9.9600000000000009</v>
      </c>
      <c r="AP8" s="107">
        <v>0.61699999999999999</v>
      </c>
      <c r="AQ8" s="107">
        <f t="shared" si="14"/>
        <v>6.1453200000000008</v>
      </c>
      <c r="AR8" s="112"/>
      <c r="AS8" s="99"/>
      <c r="AT8" s="106" t="s">
        <v>1250</v>
      </c>
      <c r="AU8" s="112">
        <v>32.76</v>
      </c>
      <c r="AV8" s="107">
        <v>0.61699999999999999</v>
      </c>
      <c r="AW8" s="107">
        <f t="shared" si="15"/>
        <v>20.212919999999997</v>
      </c>
      <c r="AX8" s="112"/>
      <c r="AY8" s="99"/>
      <c r="AZ8" s="106" t="s">
        <v>1124</v>
      </c>
      <c r="BA8" s="112">
        <f t="shared" si="16"/>
        <v>9.6</v>
      </c>
      <c r="BB8" s="107">
        <v>0.61699999999999999</v>
      </c>
      <c r="BC8" s="107">
        <f t="shared" si="17"/>
        <v>5.9231999999999996</v>
      </c>
      <c r="BD8" s="112"/>
      <c r="BE8" s="99"/>
      <c r="BF8" s="106" t="s">
        <v>1124</v>
      </c>
      <c r="BG8" s="112">
        <f t="shared" si="18"/>
        <v>12.8</v>
      </c>
      <c r="BH8" s="107">
        <v>0.61699999999999999</v>
      </c>
      <c r="BI8" s="107">
        <f t="shared" si="19"/>
        <v>7.8976000000000006</v>
      </c>
      <c r="BJ8" s="112"/>
      <c r="BK8" s="99"/>
      <c r="BL8" s="106" t="s">
        <v>1123</v>
      </c>
      <c r="BM8" s="107">
        <v>0.65</v>
      </c>
      <c r="BN8" s="107">
        <v>0.65</v>
      </c>
      <c r="BO8" s="107">
        <v>0.25</v>
      </c>
      <c r="BP8" s="112">
        <f t="shared" si="4"/>
        <v>0.10562500000000001</v>
      </c>
      <c r="BQ8" s="99"/>
      <c r="BS8" s="106" t="s">
        <v>1250</v>
      </c>
      <c r="BT8" s="112">
        <v>8.25</v>
      </c>
      <c r="BU8" s="107">
        <v>0.15</v>
      </c>
      <c r="BV8" s="107">
        <v>0.3</v>
      </c>
      <c r="BW8" s="112">
        <f t="shared" si="5"/>
        <v>0.37125000000000002</v>
      </c>
      <c r="BX8" s="99"/>
      <c r="BY8" s="106" t="s">
        <v>1124</v>
      </c>
      <c r="BZ8" s="107">
        <v>0.25</v>
      </c>
      <c r="CA8" s="107">
        <v>0.25</v>
      </c>
      <c r="CB8" s="107">
        <v>0.9</v>
      </c>
      <c r="CC8" s="112">
        <f t="shared" si="6"/>
        <v>5.6250000000000001E-2</v>
      </c>
      <c r="CD8" s="99"/>
      <c r="CE8" s="106" t="s">
        <v>1124</v>
      </c>
      <c r="CF8" s="107">
        <v>0.25</v>
      </c>
      <c r="CG8" s="107">
        <v>0.25</v>
      </c>
      <c r="CH8" s="107">
        <v>3.5</v>
      </c>
      <c r="CI8" s="112">
        <f t="shared" si="7"/>
        <v>0.21875</v>
      </c>
      <c r="CJ8" s="99"/>
      <c r="CK8" s="95" t="s">
        <v>1125</v>
      </c>
      <c r="CL8" s="94">
        <v>1</v>
      </c>
      <c r="CM8" s="94">
        <v>1</v>
      </c>
      <c r="CN8" s="94">
        <v>0.05</v>
      </c>
      <c r="CO8" s="94">
        <f t="shared" si="8"/>
        <v>0.05</v>
      </c>
      <c r="CP8" s="99"/>
      <c r="CQ8" s="94">
        <v>3.75</v>
      </c>
      <c r="CR8" s="94">
        <v>0.2</v>
      </c>
      <c r="CS8" s="94">
        <v>0.2</v>
      </c>
      <c r="CT8" s="94">
        <v>0.2</v>
      </c>
      <c r="CU8" s="94">
        <f t="shared" si="9"/>
        <v>2.2500000000000004</v>
      </c>
      <c r="CW8" s="99"/>
      <c r="CX8" s="95" t="s">
        <v>1126</v>
      </c>
      <c r="CY8" s="94">
        <v>0.3</v>
      </c>
      <c r="CZ8" s="94">
        <v>0.3</v>
      </c>
      <c r="DA8" s="100">
        <v>0.4</v>
      </c>
      <c r="DB8" s="94">
        <f t="shared" si="10"/>
        <v>3.5999999999999997E-2</v>
      </c>
      <c r="DC8" s="99"/>
      <c r="DD8" s="95"/>
      <c r="DE8" s="94">
        <v>3.75</v>
      </c>
      <c r="DF8" s="94">
        <v>0.2</v>
      </c>
      <c r="DG8" s="94">
        <v>0.2</v>
      </c>
      <c r="DH8" s="94">
        <f t="shared" si="11"/>
        <v>0.15000000000000002</v>
      </c>
      <c r="DI8" s="99"/>
      <c r="DJ8" s="95" t="s">
        <v>1126</v>
      </c>
      <c r="DK8" s="94">
        <v>0.3</v>
      </c>
      <c r="DL8" s="94">
        <v>0.3</v>
      </c>
      <c r="DM8" s="94">
        <v>3.2</v>
      </c>
      <c r="DN8" s="94">
        <f t="shared" si="12"/>
        <v>0.28799999999999998</v>
      </c>
    </row>
    <row r="9" spans="1:118" x14ac:dyDescent="0.25">
      <c r="A9" s="230" t="s">
        <v>1284</v>
      </c>
      <c r="B9" s="230"/>
      <c r="C9" s="230"/>
      <c r="D9" s="230"/>
      <c r="E9" s="99"/>
      <c r="F9" s="230" t="s">
        <v>1292</v>
      </c>
      <c r="G9" s="230"/>
      <c r="H9" s="230"/>
      <c r="I9" s="230"/>
      <c r="J9" s="99"/>
      <c r="K9" s="106" t="s">
        <v>1125</v>
      </c>
      <c r="L9" s="107">
        <v>1.2</v>
      </c>
      <c r="M9" s="107">
        <v>1.2</v>
      </c>
      <c r="N9" s="107">
        <v>1.2</v>
      </c>
      <c r="O9" s="112">
        <f t="shared" si="0"/>
        <v>1.728</v>
      </c>
      <c r="P9" s="99"/>
      <c r="Q9" s="106" t="s">
        <v>1251</v>
      </c>
      <c r="R9" s="112">
        <v>8.25</v>
      </c>
      <c r="S9" s="107">
        <v>0.4</v>
      </c>
      <c r="T9" s="107">
        <v>0.5</v>
      </c>
      <c r="U9" s="112">
        <f t="shared" si="1"/>
        <v>1.6500000000000001</v>
      </c>
      <c r="V9" s="99"/>
      <c r="W9" s="122" t="s">
        <v>1251</v>
      </c>
      <c r="X9" s="112">
        <v>8.25</v>
      </c>
      <c r="Y9" s="107">
        <v>0.2</v>
      </c>
      <c r="Z9" s="107">
        <v>0.2</v>
      </c>
      <c r="AA9" s="112">
        <f t="shared" si="2"/>
        <v>0.33000000000000007</v>
      </c>
      <c r="AB9" s="99"/>
      <c r="AC9" s="106" t="s">
        <v>1125</v>
      </c>
      <c r="AD9" s="107">
        <v>1.2</v>
      </c>
      <c r="AE9" s="107">
        <v>1.2</v>
      </c>
      <c r="AF9" s="107"/>
      <c r="AG9" s="112">
        <f t="shared" si="13"/>
        <v>1.44</v>
      </c>
      <c r="AI9" s="94">
        <v>11.5</v>
      </c>
      <c r="AJ9" s="94">
        <v>0.2</v>
      </c>
      <c r="AK9" s="94">
        <v>1.55</v>
      </c>
      <c r="AL9" s="94">
        <f t="shared" si="3"/>
        <v>3.5650000000000004</v>
      </c>
      <c r="AM9" s="99"/>
      <c r="AN9" s="106" t="s">
        <v>1125</v>
      </c>
      <c r="AO9" s="107">
        <v>9.9600000000000009</v>
      </c>
      <c r="AP9" s="107">
        <v>0.61699999999999999</v>
      </c>
      <c r="AQ9" s="107">
        <f t="shared" si="14"/>
        <v>6.1453200000000008</v>
      </c>
      <c r="AR9" s="112"/>
      <c r="AS9" s="99"/>
      <c r="AT9" s="106" t="s">
        <v>1251</v>
      </c>
      <c r="AU9" s="112">
        <v>32.76</v>
      </c>
      <c r="AV9" s="107">
        <v>0.61699999999999999</v>
      </c>
      <c r="AW9" s="107">
        <f t="shared" si="15"/>
        <v>20.212919999999997</v>
      </c>
      <c r="AX9" s="112"/>
      <c r="AY9" s="99"/>
      <c r="AZ9" s="106" t="s">
        <v>1126</v>
      </c>
      <c r="BA9" s="112">
        <f t="shared" si="16"/>
        <v>9.6</v>
      </c>
      <c r="BB9" s="107">
        <v>0.61699999999999999</v>
      </c>
      <c r="BC9" s="107">
        <f t="shared" si="17"/>
        <v>5.9231999999999996</v>
      </c>
      <c r="BD9" s="112"/>
      <c r="BE9" s="99"/>
      <c r="BF9" s="106" t="s">
        <v>1126</v>
      </c>
      <c r="BG9" s="112">
        <f t="shared" si="18"/>
        <v>12.8</v>
      </c>
      <c r="BH9" s="107">
        <v>0.61699999999999999</v>
      </c>
      <c r="BI9" s="107">
        <f t="shared" si="19"/>
        <v>7.8976000000000006</v>
      </c>
      <c r="BJ9" s="112"/>
      <c r="BK9" s="99"/>
      <c r="BL9" s="106" t="s">
        <v>1125</v>
      </c>
      <c r="BM9" s="107">
        <v>0.65</v>
      </c>
      <c r="BN9" s="107">
        <v>0.65</v>
      </c>
      <c r="BO9" s="107">
        <v>0.25</v>
      </c>
      <c r="BP9" s="112">
        <f t="shared" si="4"/>
        <v>0.10562500000000001</v>
      </c>
      <c r="BQ9" s="99"/>
      <c r="BS9" s="106" t="s">
        <v>1251</v>
      </c>
      <c r="BT9" s="112">
        <v>8.25</v>
      </c>
      <c r="BU9" s="107">
        <v>0.15</v>
      </c>
      <c r="BV9" s="107">
        <v>0.3</v>
      </c>
      <c r="BW9" s="112">
        <f t="shared" si="5"/>
        <v>0.37125000000000002</v>
      </c>
      <c r="BX9" s="99"/>
      <c r="BY9" s="106" t="s">
        <v>1126</v>
      </c>
      <c r="BZ9" s="107">
        <v>0.25</v>
      </c>
      <c r="CA9" s="107">
        <v>0.25</v>
      </c>
      <c r="CB9" s="107">
        <v>0.9</v>
      </c>
      <c r="CC9" s="112">
        <f t="shared" si="6"/>
        <v>5.6250000000000001E-2</v>
      </c>
      <c r="CD9" s="99"/>
      <c r="CE9" s="106" t="s">
        <v>1126</v>
      </c>
      <c r="CF9" s="107">
        <v>0.25</v>
      </c>
      <c r="CG9" s="107">
        <v>0.25</v>
      </c>
      <c r="CH9" s="107">
        <v>3.5</v>
      </c>
      <c r="CI9" s="112">
        <f t="shared" si="7"/>
        <v>0.21875</v>
      </c>
      <c r="CJ9" s="99"/>
      <c r="CK9" s="95" t="s">
        <v>1127</v>
      </c>
      <c r="CL9" s="94">
        <v>1</v>
      </c>
      <c r="CM9" s="94">
        <v>1</v>
      </c>
      <c r="CN9" s="94">
        <v>0.05</v>
      </c>
      <c r="CO9" s="94">
        <f t="shared" si="8"/>
        <v>0.05</v>
      </c>
      <c r="CP9" s="99"/>
      <c r="CQ9" s="94">
        <v>5.25</v>
      </c>
      <c r="CR9" s="94">
        <v>0.2</v>
      </c>
      <c r="CS9" s="94">
        <v>0.2</v>
      </c>
      <c r="CT9" s="94">
        <v>0.2</v>
      </c>
      <c r="CU9" s="94">
        <f t="shared" si="9"/>
        <v>3.1500000000000004</v>
      </c>
      <c r="CW9" s="99"/>
      <c r="CX9" s="95" t="s">
        <v>1128</v>
      </c>
      <c r="CY9" s="94">
        <v>0.3</v>
      </c>
      <c r="CZ9" s="94">
        <v>0.3</v>
      </c>
      <c r="DA9" s="100">
        <v>0.2</v>
      </c>
      <c r="DB9" s="94">
        <f t="shared" si="10"/>
        <v>1.7999999999999999E-2</v>
      </c>
      <c r="DC9" s="99"/>
      <c r="DD9" s="95"/>
      <c r="DE9" s="94">
        <v>5.25</v>
      </c>
      <c r="DF9" s="94">
        <v>0.2</v>
      </c>
      <c r="DG9" s="94">
        <v>0.2</v>
      </c>
      <c r="DH9" s="94">
        <f t="shared" si="11"/>
        <v>0.21000000000000002</v>
      </c>
      <c r="DI9" s="99"/>
      <c r="DJ9" s="95" t="s">
        <v>1128</v>
      </c>
      <c r="DK9" s="94">
        <v>0.3</v>
      </c>
      <c r="DL9" s="94">
        <v>0.3</v>
      </c>
      <c r="DM9" s="94">
        <v>3.2</v>
      </c>
      <c r="DN9" s="94">
        <f t="shared" si="12"/>
        <v>0.28799999999999998</v>
      </c>
    </row>
    <row r="10" spans="1:118" x14ac:dyDescent="0.25">
      <c r="A10" s="97" t="s">
        <v>1283</v>
      </c>
      <c r="B10" s="97"/>
      <c r="C10" s="97"/>
      <c r="D10" s="97"/>
      <c r="E10" s="99"/>
      <c r="F10" s="97"/>
      <c r="G10" s="97"/>
      <c r="H10" s="97"/>
      <c r="I10" s="97"/>
      <c r="J10" s="99"/>
      <c r="K10" s="106" t="s">
        <v>1127</v>
      </c>
      <c r="L10" s="107">
        <v>1.2</v>
      </c>
      <c r="M10" s="107">
        <v>1.2</v>
      </c>
      <c r="N10" s="107">
        <v>1.2</v>
      </c>
      <c r="O10" s="112">
        <f t="shared" si="0"/>
        <v>1.728</v>
      </c>
      <c r="P10" s="99"/>
      <c r="Q10" s="106" t="s">
        <v>1252</v>
      </c>
      <c r="R10" s="112">
        <v>8.25</v>
      </c>
      <c r="S10" s="107">
        <v>0.4</v>
      </c>
      <c r="T10" s="107">
        <v>0.5</v>
      </c>
      <c r="U10" s="112">
        <f t="shared" si="1"/>
        <v>1.6500000000000001</v>
      </c>
      <c r="V10" s="99"/>
      <c r="W10" s="122" t="s">
        <v>1252</v>
      </c>
      <c r="X10" s="112">
        <v>8.25</v>
      </c>
      <c r="Y10" s="107">
        <v>0.2</v>
      </c>
      <c r="Z10" s="107">
        <v>0.2</v>
      </c>
      <c r="AA10" s="112">
        <f t="shared" si="2"/>
        <v>0.33000000000000007</v>
      </c>
      <c r="AB10" s="99"/>
      <c r="AC10" s="106" t="s">
        <v>1127</v>
      </c>
      <c r="AD10" s="107">
        <v>1.2</v>
      </c>
      <c r="AE10" s="107">
        <v>1.2</v>
      </c>
      <c r="AF10" s="107"/>
      <c r="AG10" s="112">
        <f t="shared" si="13"/>
        <v>1.44</v>
      </c>
      <c r="AI10" s="94">
        <v>20</v>
      </c>
      <c r="AJ10" s="94">
        <v>0.2</v>
      </c>
      <c r="AK10" s="94">
        <v>1.5</v>
      </c>
      <c r="AL10" s="94">
        <f t="shared" si="3"/>
        <v>6</v>
      </c>
      <c r="AM10" s="99"/>
      <c r="AN10" s="106" t="s">
        <v>1127</v>
      </c>
      <c r="AO10" s="107">
        <v>9.9600000000000009</v>
      </c>
      <c r="AP10" s="107">
        <v>0.61699999999999999</v>
      </c>
      <c r="AQ10" s="107">
        <f t="shared" si="14"/>
        <v>6.1453200000000008</v>
      </c>
      <c r="AR10" s="112"/>
      <c r="AS10" s="99"/>
      <c r="AT10" s="106" t="s">
        <v>1252</v>
      </c>
      <c r="AU10" s="112">
        <v>32.76</v>
      </c>
      <c r="AV10" s="107">
        <v>0.61699999999999999</v>
      </c>
      <c r="AW10" s="107">
        <f t="shared" si="15"/>
        <v>20.212919999999997</v>
      </c>
      <c r="AX10" s="112"/>
      <c r="AY10" s="99"/>
      <c r="AZ10" s="106" t="s">
        <v>1132</v>
      </c>
      <c r="BA10" s="112">
        <f>2*4</f>
        <v>8</v>
      </c>
      <c r="BB10" s="107">
        <v>0.61699999999999999</v>
      </c>
      <c r="BC10" s="107">
        <f t="shared" si="17"/>
        <v>4.9359999999999999</v>
      </c>
      <c r="BD10" s="112"/>
      <c r="BE10" s="99"/>
      <c r="BF10" s="106" t="s">
        <v>1132</v>
      </c>
      <c r="BG10" s="112">
        <f t="shared" si="18"/>
        <v>12.8</v>
      </c>
      <c r="BH10" s="107">
        <v>0.61699999999999999</v>
      </c>
      <c r="BI10" s="107">
        <f t="shared" si="19"/>
        <v>7.8976000000000006</v>
      </c>
      <c r="BJ10" s="112"/>
      <c r="BK10" s="99"/>
      <c r="BL10" s="106" t="s">
        <v>1127</v>
      </c>
      <c r="BM10" s="107">
        <v>0.65</v>
      </c>
      <c r="BN10" s="107">
        <v>0.65</v>
      </c>
      <c r="BO10" s="107">
        <v>0.25</v>
      </c>
      <c r="BP10" s="112">
        <f t="shared" si="4"/>
        <v>0.10562500000000001</v>
      </c>
      <c r="BQ10" s="99"/>
      <c r="BS10" s="106" t="s">
        <v>1252</v>
      </c>
      <c r="BT10" s="112">
        <v>8.25</v>
      </c>
      <c r="BU10" s="107">
        <v>0.15</v>
      </c>
      <c r="BV10" s="107">
        <v>0.3</v>
      </c>
      <c r="BW10" s="112">
        <f t="shared" si="5"/>
        <v>0.37125000000000002</v>
      </c>
      <c r="BX10" s="99"/>
      <c r="BY10" s="106" t="s">
        <v>1132</v>
      </c>
      <c r="BZ10" s="107">
        <v>0.25</v>
      </c>
      <c r="CA10" s="107">
        <v>0.25</v>
      </c>
      <c r="CB10" s="107">
        <v>0.9</v>
      </c>
      <c r="CC10" s="112">
        <f t="shared" si="6"/>
        <v>5.6250000000000001E-2</v>
      </c>
      <c r="CD10" s="99"/>
      <c r="CE10" s="106" t="s">
        <v>1132</v>
      </c>
      <c r="CF10" s="107">
        <v>0.25</v>
      </c>
      <c r="CG10" s="107">
        <v>0.25</v>
      </c>
      <c r="CH10" s="107">
        <v>3.5</v>
      </c>
      <c r="CI10" s="112">
        <f t="shared" si="7"/>
        <v>0.21875</v>
      </c>
      <c r="CJ10" s="99"/>
      <c r="CK10" s="95" t="s">
        <v>1129</v>
      </c>
      <c r="CL10" s="94">
        <v>1</v>
      </c>
      <c r="CM10" s="94">
        <v>1</v>
      </c>
      <c r="CN10" s="94">
        <v>0.05</v>
      </c>
      <c r="CO10" s="94">
        <f t="shared" si="8"/>
        <v>0.05</v>
      </c>
      <c r="CP10" s="99"/>
      <c r="CQ10" s="94">
        <v>6.5</v>
      </c>
      <c r="CR10" s="94">
        <v>0.2</v>
      </c>
      <c r="CS10" s="94">
        <v>0.2</v>
      </c>
      <c r="CT10" s="94">
        <v>0.2</v>
      </c>
      <c r="CU10" s="94">
        <f t="shared" si="9"/>
        <v>3.9000000000000004</v>
      </c>
      <c r="CW10" s="99"/>
      <c r="CX10" s="95" t="s">
        <v>1130</v>
      </c>
      <c r="CY10" s="94">
        <v>0.3</v>
      </c>
      <c r="CZ10" s="94">
        <v>0.3</v>
      </c>
      <c r="DA10" s="100">
        <v>0.2</v>
      </c>
      <c r="DB10" s="94">
        <f t="shared" si="10"/>
        <v>1.7999999999999999E-2</v>
      </c>
      <c r="DC10" s="99"/>
      <c r="DD10" s="95"/>
      <c r="DE10" s="94">
        <v>6.5</v>
      </c>
      <c r="DF10" s="94">
        <v>0.2</v>
      </c>
      <c r="DG10" s="94">
        <v>0.2</v>
      </c>
      <c r="DH10" s="94">
        <f t="shared" si="11"/>
        <v>0.26</v>
      </c>
      <c r="DI10" s="99"/>
      <c r="DJ10" s="95" t="s">
        <v>1130</v>
      </c>
      <c r="DK10" s="94">
        <v>0.3</v>
      </c>
      <c r="DL10" s="94">
        <v>0.3</v>
      </c>
      <c r="DM10" s="94">
        <v>3.2</v>
      </c>
      <c r="DN10" s="94">
        <f t="shared" si="12"/>
        <v>0.28799999999999998</v>
      </c>
    </row>
    <row r="11" spans="1:118" x14ac:dyDescent="0.25">
      <c r="A11" s="94">
        <v>88.39</v>
      </c>
      <c r="D11" s="94">
        <f>A11+B11</f>
        <v>88.39</v>
      </c>
      <c r="E11" s="99"/>
      <c r="F11" s="94">
        <v>2</v>
      </c>
      <c r="G11" s="94">
        <v>3</v>
      </c>
      <c r="I11" s="94">
        <f>F11*G11</f>
        <v>6</v>
      </c>
      <c r="J11" s="99"/>
      <c r="K11" s="106" t="s">
        <v>1129</v>
      </c>
      <c r="L11" s="107">
        <v>1.2</v>
      </c>
      <c r="M11" s="107">
        <v>1.2</v>
      </c>
      <c r="N11" s="107">
        <v>1.2</v>
      </c>
      <c r="O11" s="112">
        <f t="shared" si="0"/>
        <v>1.728</v>
      </c>
      <c r="P11" s="99"/>
      <c r="Q11" s="106" t="s">
        <v>1253</v>
      </c>
      <c r="R11" s="112">
        <v>8.25</v>
      </c>
      <c r="S11" s="107">
        <v>0.4</v>
      </c>
      <c r="T11" s="107">
        <v>0.5</v>
      </c>
      <c r="U11" s="112">
        <f t="shared" si="1"/>
        <v>1.6500000000000001</v>
      </c>
      <c r="V11" s="99"/>
      <c r="W11" s="122" t="s">
        <v>1253</v>
      </c>
      <c r="X11" s="112">
        <v>8.25</v>
      </c>
      <c r="Y11" s="107">
        <v>0.2</v>
      </c>
      <c r="Z11" s="107">
        <v>0.2</v>
      </c>
      <c r="AA11" s="112">
        <f t="shared" si="2"/>
        <v>0.33000000000000007</v>
      </c>
      <c r="AB11" s="99"/>
      <c r="AC11" s="106" t="s">
        <v>1129</v>
      </c>
      <c r="AD11" s="107">
        <v>1.2</v>
      </c>
      <c r="AE11" s="107">
        <v>1.2</v>
      </c>
      <c r="AF11" s="107"/>
      <c r="AG11" s="112">
        <f t="shared" si="13"/>
        <v>1.44</v>
      </c>
      <c r="AI11" s="94">
        <v>5.7</v>
      </c>
      <c r="AJ11" s="94">
        <v>0.2</v>
      </c>
      <c r="AK11" s="94">
        <v>1.5</v>
      </c>
      <c r="AL11" s="94">
        <f t="shared" si="3"/>
        <v>1.7100000000000002</v>
      </c>
      <c r="AM11" s="99"/>
      <c r="AN11" s="106" t="s">
        <v>1129</v>
      </c>
      <c r="AO11" s="107">
        <v>9.9600000000000009</v>
      </c>
      <c r="AP11" s="107">
        <v>0.61699999999999999</v>
      </c>
      <c r="AQ11" s="107">
        <f t="shared" si="14"/>
        <v>6.1453200000000008</v>
      </c>
      <c r="AR11" s="112"/>
      <c r="AS11" s="99"/>
      <c r="AT11" s="106" t="s">
        <v>1253</v>
      </c>
      <c r="AU11" s="112">
        <v>32.76</v>
      </c>
      <c r="AV11" s="107">
        <v>0.61699999999999999</v>
      </c>
      <c r="AW11" s="107">
        <f t="shared" si="15"/>
        <v>20.212919999999997</v>
      </c>
      <c r="AX11" s="112"/>
      <c r="AY11" s="99"/>
      <c r="AZ11" s="106" t="s">
        <v>1134</v>
      </c>
      <c r="BA11" s="112">
        <f t="shared" ref="BA11:BA22" si="20">2*4</f>
        <v>8</v>
      </c>
      <c r="BB11" s="107">
        <v>0.61699999999999999</v>
      </c>
      <c r="BC11" s="107">
        <f t="shared" si="17"/>
        <v>4.9359999999999999</v>
      </c>
      <c r="BD11" s="112"/>
      <c r="BE11" s="99"/>
      <c r="BF11" s="106" t="s">
        <v>1134</v>
      </c>
      <c r="BG11" s="112">
        <f t="shared" si="18"/>
        <v>12.8</v>
      </c>
      <c r="BH11" s="107">
        <v>0.61699999999999999</v>
      </c>
      <c r="BI11" s="107">
        <f t="shared" si="19"/>
        <v>7.8976000000000006</v>
      </c>
      <c r="BJ11" s="112"/>
      <c r="BK11" s="99"/>
      <c r="BL11" s="106" t="s">
        <v>1129</v>
      </c>
      <c r="BM11" s="107">
        <v>0.65</v>
      </c>
      <c r="BN11" s="107">
        <v>0.65</v>
      </c>
      <c r="BO11" s="107">
        <v>0.25</v>
      </c>
      <c r="BP11" s="112">
        <f t="shared" si="4"/>
        <v>0.10562500000000001</v>
      </c>
      <c r="BQ11" s="99"/>
      <c r="BS11" s="106" t="s">
        <v>1253</v>
      </c>
      <c r="BT11" s="112">
        <v>8.25</v>
      </c>
      <c r="BU11" s="107">
        <v>0.15</v>
      </c>
      <c r="BV11" s="107">
        <v>0.3</v>
      </c>
      <c r="BW11" s="112">
        <f t="shared" si="5"/>
        <v>0.37125000000000002</v>
      </c>
      <c r="BX11" s="99"/>
      <c r="BY11" s="106" t="s">
        <v>1134</v>
      </c>
      <c r="BZ11" s="107">
        <v>0.25</v>
      </c>
      <c r="CA11" s="107">
        <v>0.25</v>
      </c>
      <c r="CB11" s="107">
        <v>0.9</v>
      </c>
      <c r="CC11" s="112">
        <f t="shared" si="6"/>
        <v>5.6250000000000001E-2</v>
      </c>
      <c r="CD11" s="99"/>
      <c r="CE11" s="106" t="s">
        <v>1134</v>
      </c>
      <c r="CF11" s="107">
        <v>0.25</v>
      </c>
      <c r="CG11" s="107">
        <v>0.25</v>
      </c>
      <c r="CH11" s="107">
        <v>3.5</v>
      </c>
      <c r="CI11" s="112">
        <f t="shared" si="7"/>
        <v>0.21875</v>
      </c>
      <c r="CJ11" s="99"/>
      <c r="CK11" s="95" t="s">
        <v>1131</v>
      </c>
      <c r="CL11" s="94">
        <v>1</v>
      </c>
      <c r="CM11" s="94">
        <v>1</v>
      </c>
      <c r="CN11" s="94">
        <v>0.05</v>
      </c>
      <c r="CO11" s="94">
        <f t="shared" si="8"/>
        <v>0.05</v>
      </c>
      <c r="CP11" s="99"/>
      <c r="CQ11" s="94">
        <v>6.5</v>
      </c>
      <c r="CR11" s="94">
        <v>0.2</v>
      </c>
      <c r="CS11" s="94">
        <v>0.2</v>
      </c>
      <c r="CT11" s="94">
        <v>0.2</v>
      </c>
      <c r="CU11" s="94">
        <f t="shared" si="9"/>
        <v>3.9000000000000004</v>
      </c>
      <c r="CW11" s="99"/>
      <c r="CX11" s="95" t="s">
        <v>1132</v>
      </c>
      <c r="CY11" s="94">
        <v>0.3</v>
      </c>
      <c r="CZ11" s="94">
        <v>0.3</v>
      </c>
      <c r="DA11" s="100">
        <v>0.3</v>
      </c>
      <c r="DB11" s="94">
        <f t="shared" si="10"/>
        <v>2.7E-2</v>
      </c>
      <c r="DC11" s="99"/>
      <c r="DD11" s="95"/>
      <c r="DE11" s="94">
        <v>6.5</v>
      </c>
      <c r="DF11" s="94">
        <v>0.2</v>
      </c>
      <c r="DG11" s="94">
        <v>0.2</v>
      </c>
      <c r="DH11" s="94">
        <f t="shared" si="11"/>
        <v>0.26</v>
      </c>
      <c r="DI11" s="99"/>
      <c r="DJ11" s="95" t="s">
        <v>1132</v>
      </c>
      <c r="DK11" s="94">
        <v>0.3</v>
      </c>
      <c r="DL11" s="94">
        <v>0.3</v>
      </c>
      <c r="DM11" s="94">
        <v>3.2</v>
      </c>
      <c r="DN11" s="94">
        <f t="shared" si="12"/>
        <v>0.28799999999999998</v>
      </c>
    </row>
    <row r="12" spans="1:118" x14ac:dyDescent="0.25">
      <c r="D12" s="94">
        <f>A12+B12</f>
        <v>0</v>
      </c>
      <c r="E12" s="99"/>
      <c r="I12" s="94">
        <f>F12+G12</f>
        <v>0</v>
      </c>
      <c r="J12" s="99"/>
      <c r="K12" s="106" t="s">
        <v>1137</v>
      </c>
      <c r="L12" s="107">
        <v>1.2</v>
      </c>
      <c r="M12" s="107">
        <v>1.2</v>
      </c>
      <c r="N12" s="107">
        <v>1.2</v>
      </c>
      <c r="O12" s="112">
        <f t="shared" si="0"/>
        <v>1.728</v>
      </c>
      <c r="P12" s="99"/>
      <c r="Q12" s="106" t="s">
        <v>1254</v>
      </c>
      <c r="R12" s="112">
        <v>8.25</v>
      </c>
      <c r="S12" s="107">
        <v>0.4</v>
      </c>
      <c r="T12" s="107">
        <v>0.5</v>
      </c>
      <c r="U12" s="112">
        <f t="shared" si="1"/>
        <v>1.6500000000000001</v>
      </c>
      <c r="V12" s="99"/>
      <c r="W12" s="122" t="s">
        <v>1254</v>
      </c>
      <c r="X12" s="112">
        <v>8.25</v>
      </c>
      <c r="Y12" s="107">
        <v>0.2</v>
      </c>
      <c r="Z12" s="107">
        <v>0.2</v>
      </c>
      <c r="AA12" s="112">
        <f t="shared" si="2"/>
        <v>0.33000000000000007</v>
      </c>
      <c r="AB12" s="99"/>
      <c r="AC12" s="106" t="s">
        <v>1137</v>
      </c>
      <c r="AD12" s="107">
        <v>1.2</v>
      </c>
      <c r="AE12" s="107">
        <v>1.2</v>
      </c>
      <c r="AF12" s="107"/>
      <c r="AG12" s="112">
        <f t="shared" si="13"/>
        <v>1.44</v>
      </c>
      <c r="AI12" s="94">
        <v>6.2</v>
      </c>
      <c r="AJ12" s="94">
        <v>0.2</v>
      </c>
      <c r="AK12" s="94">
        <v>1.5</v>
      </c>
      <c r="AL12" s="94">
        <f t="shared" si="3"/>
        <v>1.8600000000000003</v>
      </c>
      <c r="AM12" s="99"/>
      <c r="AN12" s="106" t="s">
        <v>1137</v>
      </c>
      <c r="AO12" s="107">
        <v>9.9600000000000009</v>
      </c>
      <c r="AP12" s="107">
        <v>0.61699999999999999</v>
      </c>
      <c r="AQ12" s="107">
        <f t="shared" si="14"/>
        <v>6.1453200000000008</v>
      </c>
      <c r="AR12" s="112"/>
      <c r="AS12" s="99"/>
      <c r="AT12" s="106" t="s">
        <v>1254</v>
      </c>
      <c r="AU12" s="112">
        <v>32.76</v>
      </c>
      <c r="AV12" s="107">
        <v>0.61699999999999999</v>
      </c>
      <c r="AW12" s="107">
        <f t="shared" si="15"/>
        <v>20.212919999999997</v>
      </c>
      <c r="AX12" s="112"/>
      <c r="AY12" s="99"/>
      <c r="AZ12" s="106" t="s">
        <v>1136</v>
      </c>
      <c r="BA12" s="112">
        <f t="shared" si="20"/>
        <v>8</v>
      </c>
      <c r="BB12" s="107">
        <v>0.61699999999999999</v>
      </c>
      <c r="BC12" s="107">
        <f t="shared" si="17"/>
        <v>4.9359999999999999</v>
      </c>
      <c r="BD12" s="112"/>
      <c r="BE12" s="99"/>
      <c r="BF12" s="106" t="s">
        <v>1136</v>
      </c>
      <c r="BG12" s="112">
        <f t="shared" si="18"/>
        <v>12.8</v>
      </c>
      <c r="BH12" s="107">
        <v>0.61699999999999999</v>
      </c>
      <c r="BI12" s="107">
        <f t="shared" si="19"/>
        <v>7.8976000000000006</v>
      </c>
      <c r="BJ12" s="112"/>
      <c r="BK12" s="99"/>
      <c r="BL12" s="106" t="s">
        <v>1137</v>
      </c>
      <c r="BM12" s="107">
        <v>0.65</v>
      </c>
      <c r="BN12" s="107">
        <v>0.65</v>
      </c>
      <c r="BO12" s="107">
        <v>0.25</v>
      </c>
      <c r="BP12" s="112">
        <f t="shared" si="4"/>
        <v>0.10562500000000001</v>
      </c>
      <c r="BQ12" s="99"/>
      <c r="BS12" s="106" t="s">
        <v>1254</v>
      </c>
      <c r="BT12" s="112">
        <v>8.25</v>
      </c>
      <c r="BU12" s="107">
        <v>0.15</v>
      </c>
      <c r="BV12" s="107">
        <v>0.3</v>
      </c>
      <c r="BW12" s="112">
        <f t="shared" si="5"/>
        <v>0.37125000000000002</v>
      </c>
      <c r="BX12" s="99"/>
      <c r="BY12" s="106" t="s">
        <v>1136</v>
      </c>
      <c r="BZ12" s="107">
        <v>0.25</v>
      </c>
      <c r="CA12" s="107">
        <v>0.25</v>
      </c>
      <c r="CB12" s="107">
        <v>0.9</v>
      </c>
      <c r="CC12" s="112">
        <f t="shared" si="6"/>
        <v>5.6250000000000001E-2</v>
      </c>
      <c r="CD12" s="99"/>
      <c r="CE12" s="106" t="s">
        <v>1136</v>
      </c>
      <c r="CF12" s="107">
        <v>0.25</v>
      </c>
      <c r="CG12" s="107">
        <v>0.25</v>
      </c>
      <c r="CH12" s="107">
        <v>3.5</v>
      </c>
      <c r="CI12" s="112">
        <f t="shared" si="7"/>
        <v>0.21875</v>
      </c>
      <c r="CJ12" s="99"/>
      <c r="CK12" s="95" t="s">
        <v>1133</v>
      </c>
      <c r="CL12" s="94">
        <v>1</v>
      </c>
      <c r="CM12" s="94">
        <v>1</v>
      </c>
      <c r="CN12" s="94">
        <v>0</v>
      </c>
      <c r="CO12" s="94">
        <f t="shared" si="8"/>
        <v>0</v>
      </c>
      <c r="CP12" s="99"/>
      <c r="CQ12" s="94">
        <v>5.25</v>
      </c>
      <c r="CR12" s="94">
        <v>0.2</v>
      </c>
      <c r="CS12" s="94">
        <v>0.2</v>
      </c>
      <c r="CT12" s="94">
        <v>0.2</v>
      </c>
      <c r="CU12" s="94">
        <f t="shared" si="9"/>
        <v>3.1500000000000004</v>
      </c>
      <c r="CW12" s="99"/>
      <c r="CX12" s="95" t="s">
        <v>1134</v>
      </c>
      <c r="CY12" s="94">
        <v>0.3</v>
      </c>
      <c r="CZ12" s="94">
        <v>0.3</v>
      </c>
      <c r="DA12" s="100">
        <v>0.05</v>
      </c>
      <c r="DB12" s="94">
        <f t="shared" si="10"/>
        <v>4.4999999999999997E-3</v>
      </c>
      <c r="DC12" s="99"/>
      <c r="DD12" s="95"/>
      <c r="DE12" s="94">
        <v>5.25</v>
      </c>
      <c r="DF12" s="94">
        <v>0.2</v>
      </c>
      <c r="DG12" s="94">
        <v>0.2</v>
      </c>
      <c r="DH12" s="94">
        <f t="shared" si="11"/>
        <v>0.21000000000000002</v>
      </c>
      <c r="DI12" s="99"/>
      <c r="DJ12" s="95" t="s">
        <v>1134</v>
      </c>
      <c r="DK12" s="94">
        <v>0.3</v>
      </c>
      <c r="DL12" s="94">
        <v>0.3</v>
      </c>
      <c r="DM12" s="94">
        <v>3.2</v>
      </c>
      <c r="DN12" s="94">
        <f t="shared" si="12"/>
        <v>0.28799999999999998</v>
      </c>
    </row>
    <row r="13" spans="1:118" x14ac:dyDescent="0.25">
      <c r="E13" s="99"/>
      <c r="J13" s="99"/>
      <c r="K13" s="106" t="s">
        <v>1139</v>
      </c>
      <c r="L13" s="107">
        <v>1.2</v>
      </c>
      <c r="M13" s="107">
        <v>1.2</v>
      </c>
      <c r="N13" s="107">
        <v>1.2</v>
      </c>
      <c r="O13" s="112">
        <f t="shared" si="0"/>
        <v>1.728</v>
      </c>
      <c r="P13" s="99"/>
      <c r="Q13" s="106" t="s">
        <v>1255</v>
      </c>
      <c r="R13" s="112">
        <v>8.25</v>
      </c>
      <c r="S13" s="107">
        <v>0.4</v>
      </c>
      <c r="T13" s="107">
        <v>0.5</v>
      </c>
      <c r="U13" s="112">
        <f t="shared" si="1"/>
        <v>1.6500000000000001</v>
      </c>
      <c r="V13" s="99"/>
      <c r="W13" s="122" t="s">
        <v>1255</v>
      </c>
      <c r="X13" s="112">
        <v>8.25</v>
      </c>
      <c r="Y13" s="107">
        <v>0.2</v>
      </c>
      <c r="Z13" s="107">
        <v>0.2</v>
      </c>
      <c r="AA13" s="112">
        <f t="shared" si="2"/>
        <v>0.33000000000000007</v>
      </c>
      <c r="AB13" s="99"/>
      <c r="AC13" s="106" t="s">
        <v>1139</v>
      </c>
      <c r="AD13" s="107">
        <v>1.2</v>
      </c>
      <c r="AE13" s="107">
        <v>1.2</v>
      </c>
      <c r="AF13" s="107"/>
      <c r="AG13" s="112">
        <f t="shared" si="13"/>
        <v>1.44</v>
      </c>
      <c r="AI13" s="94">
        <v>3.45</v>
      </c>
      <c r="AJ13" s="94">
        <v>0.2</v>
      </c>
      <c r="AK13" s="94">
        <v>1.5</v>
      </c>
      <c r="AL13" s="94">
        <f t="shared" si="3"/>
        <v>1.0350000000000001</v>
      </c>
      <c r="AM13" s="99"/>
      <c r="AN13" s="106" t="s">
        <v>1139</v>
      </c>
      <c r="AO13" s="107">
        <v>9.9600000000000009</v>
      </c>
      <c r="AP13" s="107">
        <v>0.61699999999999999</v>
      </c>
      <c r="AQ13" s="107">
        <f t="shared" si="14"/>
        <v>6.1453200000000008</v>
      </c>
      <c r="AR13" s="112"/>
      <c r="AS13" s="99"/>
      <c r="AT13" s="106" t="s">
        <v>1255</v>
      </c>
      <c r="AU13" s="112">
        <v>32.479999999999997</v>
      </c>
      <c r="AV13" s="107">
        <v>0.61699999999999999</v>
      </c>
      <c r="AW13" s="107">
        <f t="shared" si="15"/>
        <v>20.040159999999997</v>
      </c>
      <c r="AX13" s="112"/>
      <c r="AY13" s="99"/>
      <c r="AZ13" s="106" t="s">
        <v>1138</v>
      </c>
      <c r="BA13" s="112">
        <f t="shared" si="20"/>
        <v>8</v>
      </c>
      <c r="BB13" s="107">
        <v>0.61699999999999999</v>
      </c>
      <c r="BC13" s="107">
        <f t="shared" si="17"/>
        <v>4.9359999999999999</v>
      </c>
      <c r="BD13" s="112"/>
      <c r="BE13" s="99"/>
      <c r="BF13" s="106" t="s">
        <v>1138</v>
      </c>
      <c r="BG13" s="112">
        <f t="shared" si="18"/>
        <v>12.8</v>
      </c>
      <c r="BH13" s="107">
        <v>0.61699999999999999</v>
      </c>
      <c r="BI13" s="107">
        <f t="shared" si="19"/>
        <v>7.8976000000000006</v>
      </c>
      <c r="BJ13" s="112"/>
      <c r="BK13" s="99"/>
      <c r="BL13" s="106" t="s">
        <v>1139</v>
      </c>
      <c r="BM13" s="107">
        <v>0.65</v>
      </c>
      <c r="BN13" s="107">
        <v>0.65</v>
      </c>
      <c r="BO13" s="107">
        <v>0.25</v>
      </c>
      <c r="BP13" s="112">
        <f t="shared" si="4"/>
        <v>0.10562500000000001</v>
      </c>
      <c r="BQ13" s="99"/>
      <c r="BS13" s="106" t="s">
        <v>1255</v>
      </c>
      <c r="BT13" s="112">
        <v>8.25</v>
      </c>
      <c r="BU13" s="107">
        <v>0.15</v>
      </c>
      <c r="BV13" s="107">
        <v>0.3</v>
      </c>
      <c r="BW13" s="112">
        <f t="shared" si="5"/>
        <v>0.37125000000000002</v>
      </c>
      <c r="BX13" s="99"/>
      <c r="BY13" s="106" t="s">
        <v>1138</v>
      </c>
      <c r="BZ13" s="107">
        <v>0.25</v>
      </c>
      <c r="CA13" s="107">
        <v>0.25</v>
      </c>
      <c r="CB13" s="107">
        <v>0.9</v>
      </c>
      <c r="CC13" s="112">
        <f t="shared" si="6"/>
        <v>5.6250000000000001E-2</v>
      </c>
      <c r="CD13" s="99"/>
      <c r="CE13" s="106" t="s">
        <v>1138</v>
      </c>
      <c r="CF13" s="107">
        <v>0.25</v>
      </c>
      <c r="CG13" s="107">
        <v>0.25</v>
      </c>
      <c r="CH13" s="107">
        <v>3.5</v>
      </c>
      <c r="CI13" s="112">
        <f t="shared" si="7"/>
        <v>0.21875</v>
      </c>
      <c r="CJ13" s="99"/>
      <c r="CK13" s="95" t="s">
        <v>1135</v>
      </c>
      <c r="CL13" s="94">
        <v>1</v>
      </c>
      <c r="CM13" s="94">
        <v>1</v>
      </c>
      <c r="CN13" s="94">
        <v>0</v>
      </c>
      <c r="CO13" s="94">
        <f t="shared" si="8"/>
        <v>0</v>
      </c>
      <c r="CP13" s="99"/>
      <c r="CQ13" s="94">
        <v>11.25</v>
      </c>
      <c r="CR13" s="94">
        <v>0.2</v>
      </c>
      <c r="CS13" s="94">
        <v>0.2</v>
      </c>
      <c r="CT13" s="94">
        <v>0.2</v>
      </c>
      <c r="CU13" s="94">
        <f t="shared" si="9"/>
        <v>6.7500000000000009</v>
      </c>
      <c r="CW13" s="99"/>
      <c r="CX13" s="95" t="s">
        <v>1136</v>
      </c>
      <c r="CY13" s="94">
        <v>0.3</v>
      </c>
      <c r="CZ13" s="94">
        <v>0.3</v>
      </c>
      <c r="DA13" s="100">
        <v>0</v>
      </c>
      <c r="DB13" s="94">
        <f t="shared" si="10"/>
        <v>0</v>
      </c>
      <c r="DC13" s="99"/>
      <c r="DD13" s="95"/>
      <c r="DE13" s="94">
        <v>11.25</v>
      </c>
      <c r="DF13" s="94">
        <v>0.2</v>
      </c>
      <c r="DG13" s="94">
        <v>0.2</v>
      </c>
      <c r="DH13" s="94">
        <f t="shared" si="11"/>
        <v>0.45</v>
      </c>
      <c r="DI13" s="99"/>
      <c r="DJ13" s="95" t="s">
        <v>1136</v>
      </c>
      <c r="DK13" s="94">
        <v>0.3</v>
      </c>
      <c r="DL13" s="94">
        <v>0.3</v>
      </c>
      <c r="DN13" s="94">
        <f t="shared" si="12"/>
        <v>0</v>
      </c>
    </row>
    <row r="14" spans="1:118" x14ac:dyDescent="0.25">
      <c r="A14" s="233" t="s">
        <v>1166</v>
      </c>
      <c r="B14" s="224"/>
      <c r="C14" s="224"/>
      <c r="D14" s="94">
        <f>SUM(D11:D13)</f>
        <v>88.39</v>
      </c>
      <c r="E14" s="99"/>
      <c r="F14" s="228" t="s">
        <v>1328</v>
      </c>
      <c r="G14" s="224"/>
      <c r="H14" s="224"/>
      <c r="I14" s="94">
        <f>SUM(I11:I13)</f>
        <v>6</v>
      </c>
      <c r="J14" s="99"/>
      <c r="K14" s="106" t="s">
        <v>1141</v>
      </c>
      <c r="L14" s="107">
        <v>1.2</v>
      </c>
      <c r="M14" s="107">
        <v>1.2</v>
      </c>
      <c r="N14" s="107">
        <v>1.2</v>
      </c>
      <c r="O14" s="112">
        <f t="shared" si="0"/>
        <v>1.728</v>
      </c>
      <c r="P14" s="99"/>
      <c r="Q14" s="106"/>
      <c r="R14" s="112"/>
      <c r="S14" s="107"/>
      <c r="T14" s="107"/>
      <c r="U14" s="112"/>
      <c r="V14" s="99"/>
      <c r="W14" s="122"/>
      <c r="X14" s="112"/>
      <c r="Y14" s="107"/>
      <c r="Z14" s="107"/>
      <c r="AA14" s="112"/>
      <c r="AB14" s="99"/>
      <c r="AC14" s="106" t="s">
        <v>1141</v>
      </c>
      <c r="AD14" s="107">
        <v>1.2</v>
      </c>
      <c r="AE14" s="107">
        <v>1.2</v>
      </c>
      <c r="AF14" s="107"/>
      <c r="AG14" s="112">
        <f t="shared" si="13"/>
        <v>1.44</v>
      </c>
      <c r="AI14" s="94">
        <v>3.45</v>
      </c>
      <c r="AJ14" s="94">
        <v>0.2</v>
      </c>
      <c r="AK14" s="94">
        <v>1.5</v>
      </c>
      <c r="AL14" s="94">
        <f t="shared" si="3"/>
        <v>1.0350000000000001</v>
      </c>
      <c r="AM14" s="99"/>
      <c r="AN14" s="106" t="s">
        <v>1141</v>
      </c>
      <c r="AO14" s="107">
        <v>9.9600000000000009</v>
      </c>
      <c r="AP14" s="107">
        <v>0.61699999999999999</v>
      </c>
      <c r="AQ14" s="107">
        <f t="shared" si="14"/>
        <v>6.1453200000000008</v>
      </c>
      <c r="AR14" s="112"/>
      <c r="AS14" s="99"/>
      <c r="AT14" s="106"/>
      <c r="AU14" s="112"/>
      <c r="AV14" s="107"/>
      <c r="AW14" s="107"/>
      <c r="AX14" s="112"/>
      <c r="AY14" s="99"/>
      <c r="AZ14" s="106" t="s">
        <v>1142</v>
      </c>
      <c r="BA14" s="112">
        <f t="shared" si="20"/>
        <v>8</v>
      </c>
      <c r="BB14" s="107">
        <v>0.61699999999999999</v>
      </c>
      <c r="BC14" s="107">
        <f t="shared" si="17"/>
        <v>4.9359999999999999</v>
      </c>
      <c r="BD14" s="112"/>
      <c r="BE14" s="99"/>
      <c r="BF14" s="106" t="s">
        <v>1142</v>
      </c>
      <c r="BG14" s="112">
        <f t="shared" si="18"/>
        <v>12.8</v>
      </c>
      <c r="BH14" s="107">
        <v>0.61699999999999999</v>
      </c>
      <c r="BI14" s="107">
        <f t="shared" si="19"/>
        <v>7.8976000000000006</v>
      </c>
      <c r="BJ14" s="112"/>
      <c r="BK14" s="99"/>
      <c r="BL14" s="106" t="s">
        <v>1141</v>
      </c>
      <c r="BM14" s="107">
        <v>0.65</v>
      </c>
      <c r="BN14" s="107">
        <v>0.65</v>
      </c>
      <c r="BO14" s="107">
        <v>0.25</v>
      </c>
      <c r="BP14" s="112">
        <f t="shared" si="4"/>
        <v>0.10562500000000001</v>
      </c>
      <c r="BQ14" s="99"/>
      <c r="BS14" s="106"/>
      <c r="BT14" s="112"/>
      <c r="BW14" s="112"/>
      <c r="BX14" s="99"/>
      <c r="BY14" s="106" t="s">
        <v>1142</v>
      </c>
      <c r="BZ14" s="107">
        <v>0.25</v>
      </c>
      <c r="CA14" s="107">
        <v>0.25</v>
      </c>
      <c r="CB14" s="107">
        <v>0.9</v>
      </c>
      <c r="CC14" s="112">
        <f t="shared" si="6"/>
        <v>5.6250000000000001E-2</v>
      </c>
      <c r="CD14" s="99"/>
      <c r="CE14" s="106" t="s">
        <v>1142</v>
      </c>
      <c r="CF14" s="107">
        <v>0.25</v>
      </c>
      <c r="CG14" s="107">
        <v>0.25</v>
      </c>
      <c r="CH14" s="107">
        <v>3.5</v>
      </c>
      <c r="CI14" s="112">
        <f t="shared" si="7"/>
        <v>0.21875</v>
      </c>
      <c r="CJ14" s="99"/>
      <c r="CK14" s="95" t="s">
        <v>1137</v>
      </c>
      <c r="CL14" s="94">
        <v>1</v>
      </c>
      <c r="CM14" s="94">
        <v>1</v>
      </c>
      <c r="CN14" s="94">
        <v>0</v>
      </c>
      <c r="CO14" s="94">
        <f t="shared" si="8"/>
        <v>0</v>
      </c>
      <c r="CP14" s="99"/>
      <c r="CQ14" s="94">
        <v>6.78</v>
      </c>
      <c r="CR14" s="94">
        <v>0.2</v>
      </c>
      <c r="CS14" s="94">
        <v>0.2</v>
      </c>
      <c r="CT14" s="94">
        <v>0.2</v>
      </c>
      <c r="CU14" s="94">
        <f t="shared" si="9"/>
        <v>4.0680000000000005</v>
      </c>
      <c r="CW14" s="99"/>
      <c r="CX14" s="95" t="s">
        <v>1138</v>
      </c>
      <c r="CY14" s="94">
        <v>0.3</v>
      </c>
      <c r="CZ14" s="94">
        <v>0.3</v>
      </c>
      <c r="DA14" s="100">
        <v>0</v>
      </c>
      <c r="DB14" s="94">
        <f t="shared" si="10"/>
        <v>0</v>
      </c>
      <c r="DC14" s="99"/>
      <c r="DD14" s="95"/>
      <c r="DE14" s="94">
        <v>6.78</v>
      </c>
      <c r="DF14" s="94">
        <v>0.2</v>
      </c>
      <c r="DG14" s="94">
        <v>0.2</v>
      </c>
      <c r="DH14" s="94">
        <f t="shared" si="11"/>
        <v>0.27120000000000005</v>
      </c>
      <c r="DI14" s="99"/>
      <c r="DJ14" s="95" t="s">
        <v>1138</v>
      </c>
      <c r="DK14" s="94">
        <v>0.3</v>
      </c>
      <c r="DL14" s="94">
        <v>0.3</v>
      </c>
      <c r="DN14" s="94">
        <f t="shared" si="12"/>
        <v>0</v>
      </c>
    </row>
    <row r="15" spans="1:118" x14ac:dyDescent="0.25">
      <c r="A15" s="99"/>
      <c r="B15" s="99"/>
      <c r="C15" s="99"/>
      <c r="D15" s="99"/>
      <c r="E15" s="99"/>
      <c r="F15" s="99"/>
      <c r="G15" s="99"/>
      <c r="H15" s="99"/>
      <c r="I15" s="99"/>
      <c r="J15" s="99"/>
      <c r="K15" s="106" t="s">
        <v>1143</v>
      </c>
      <c r="L15" s="107">
        <v>1.2</v>
      </c>
      <c r="M15" s="107">
        <v>1.2</v>
      </c>
      <c r="N15" s="107">
        <v>1.2</v>
      </c>
      <c r="O15" s="112">
        <f t="shared" si="0"/>
        <v>1.728</v>
      </c>
      <c r="P15" s="99"/>
      <c r="Q15" s="222" t="s">
        <v>1300</v>
      </c>
      <c r="R15" s="222"/>
      <c r="S15" s="222"/>
      <c r="T15" s="222"/>
      <c r="U15" s="112">
        <f>U3</f>
        <v>26.111999999999991</v>
      </c>
      <c r="V15" s="99"/>
      <c r="W15" s="122"/>
      <c r="X15" s="112"/>
      <c r="Y15" s="107"/>
      <c r="Z15" s="107"/>
      <c r="AA15" s="112"/>
      <c r="AB15" s="99"/>
      <c r="AC15" s="106" t="s">
        <v>1143</v>
      </c>
      <c r="AD15" s="107">
        <v>1.2</v>
      </c>
      <c r="AE15" s="107">
        <v>1.2</v>
      </c>
      <c r="AF15" s="107"/>
      <c r="AG15" s="112">
        <f t="shared" si="13"/>
        <v>1.44</v>
      </c>
      <c r="AI15" s="94">
        <v>2.25</v>
      </c>
      <c r="AJ15" s="94">
        <v>0.2</v>
      </c>
      <c r="AK15" s="94">
        <v>1.5</v>
      </c>
      <c r="AL15" s="94">
        <f t="shared" si="3"/>
        <v>0.67500000000000004</v>
      </c>
      <c r="AM15" s="99"/>
      <c r="AN15" s="106" t="s">
        <v>1143</v>
      </c>
      <c r="AO15" s="107">
        <v>9.9600000000000009</v>
      </c>
      <c r="AP15" s="107">
        <v>0.61699999999999999</v>
      </c>
      <c r="AQ15" s="107">
        <f t="shared" si="14"/>
        <v>6.1453200000000008</v>
      </c>
      <c r="AR15" s="112"/>
      <c r="AS15" s="99"/>
      <c r="AT15" s="106"/>
      <c r="AU15" s="112"/>
      <c r="AV15" s="107"/>
      <c r="AW15" s="107"/>
      <c r="AX15" s="112"/>
      <c r="AY15" s="99"/>
      <c r="AZ15" s="106" t="s">
        <v>1144</v>
      </c>
      <c r="BA15" s="112">
        <f t="shared" si="20"/>
        <v>8</v>
      </c>
      <c r="BB15" s="107">
        <v>0.61699999999999999</v>
      </c>
      <c r="BC15" s="107">
        <f t="shared" si="17"/>
        <v>4.9359999999999999</v>
      </c>
      <c r="BD15" s="112"/>
      <c r="BE15" s="99"/>
      <c r="BF15" s="106" t="s">
        <v>1144</v>
      </c>
      <c r="BG15" s="112">
        <f t="shared" si="18"/>
        <v>12.8</v>
      </c>
      <c r="BH15" s="107">
        <v>0.61699999999999999</v>
      </c>
      <c r="BI15" s="107">
        <f t="shared" si="19"/>
        <v>7.8976000000000006</v>
      </c>
      <c r="BJ15" s="112"/>
      <c r="BK15" s="99"/>
      <c r="BL15" s="106" t="s">
        <v>1143</v>
      </c>
      <c r="BM15" s="107">
        <v>0.65</v>
      </c>
      <c r="BN15" s="107">
        <v>0.65</v>
      </c>
      <c r="BO15" s="107">
        <v>0.25</v>
      </c>
      <c r="BP15" s="112">
        <f t="shared" si="4"/>
        <v>0.10562500000000001</v>
      </c>
      <c r="BQ15" s="99"/>
      <c r="BS15" s="106"/>
      <c r="BT15" s="112"/>
      <c r="BW15" s="112"/>
      <c r="BX15" s="99"/>
      <c r="BY15" s="106" t="s">
        <v>1144</v>
      </c>
      <c r="BZ15" s="107">
        <v>0.25</v>
      </c>
      <c r="CA15" s="107">
        <v>0.25</v>
      </c>
      <c r="CB15" s="107">
        <v>0.9</v>
      </c>
      <c r="CC15" s="112">
        <f t="shared" si="6"/>
        <v>5.6250000000000001E-2</v>
      </c>
      <c r="CD15" s="99"/>
      <c r="CE15" s="106" t="s">
        <v>1144</v>
      </c>
      <c r="CF15" s="107">
        <v>0.25</v>
      </c>
      <c r="CG15" s="107">
        <v>0.25</v>
      </c>
      <c r="CH15" s="107">
        <v>3.5</v>
      </c>
      <c r="CI15" s="112">
        <f t="shared" si="7"/>
        <v>0.21875</v>
      </c>
      <c r="CJ15" s="99"/>
      <c r="CK15" s="95" t="s">
        <v>1139</v>
      </c>
      <c r="CL15" s="94">
        <v>1</v>
      </c>
      <c r="CM15" s="94">
        <v>1</v>
      </c>
      <c r="CN15" s="94">
        <v>0</v>
      </c>
      <c r="CO15" s="94">
        <f t="shared" si="8"/>
        <v>0</v>
      </c>
      <c r="CP15" s="99"/>
      <c r="CQ15" s="94">
        <v>6.78</v>
      </c>
      <c r="CR15" s="94">
        <v>0.2</v>
      </c>
      <c r="CS15" s="94">
        <v>0.2</v>
      </c>
      <c r="CT15" s="94">
        <v>0.2</v>
      </c>
      <c r="CU15" s="94">
        <f t="shared" si="9"/>
        <v>4.0680000000000005</v>
      </c>
      <c r="CW15" s="99"/>
      <c r="CX15" s="95" t="s">
        <v>1140</v>
      </c>
      <c r="CY15" s="94">
        <v>0.3</v>
      </c>
      <c r="CZ15" s="94">
        <v>0.3</v>
      </c>
      <c r="DA15" s="100">
        <v>0</v>
      </c>
      <c r="DB15" s="94">
        <f t="shared" si="10"/>
        <v>0</v>
      </c>
      <c r="DC15" s="99"/>
      <c r="DD15" s="95"/>
      <c r="DE15" s="94">
        <v>6.78</v>
      </c>
      <c r="DF15" s="94">
        <v>0.2</v>
      </c>
      <c r="DG15" s="94">
        <v>0.2</v>
      </c>
      <c r="DH15" s="94">
        <f t="shared" si="11"/>
        <v>0.27120000000000005</v>
      </c>
      <c r="DI15" s="99"/>
      <c r="DJ15" s="95" t="s">
        <v>1140</v>
      </c>
      <c r="DK15" s="94">
        <v>0.3</v>
      </c>
      <c r="DL15" s="94">
        <v>0.3</v>
      </c>
      <c r="DN15" s="94">
        <f t="shared" si="12"/>
        <v>0</v>
      </c>
    </row>
    <row r="16" spans="1:118" x14ac:dyDescent="0.25">
      <c r="A16" s="230" t="s">
        <v>1285</v>
      </c>
      <c r="B16" s="230"/>
      <c r="C16" s="230"/>
      <c r="D16" s="230"/>
      <c r="E16" s="99"/>
      <c r="F16" s="230" t="s">
        <v>1293</v>
      </c>
      <c r="G16" s="230"/>
      <c r="H16" s="230"/>
      <c r="I16" s="230"/>
      <c r="J16" s="99"/>
      <c r="K16" s="106" t="s">
        <v>1145</v>
      </c>
      <c r="L16" s="107">
        <v>1.2</v>
      </c>
      <c r="M16" s="107">
        <v>1.2</v>
      </c>
      <c r="N16" s="107">
        <v>1.2</v>
      </c>
      <c r="O16" s="112">
        <f t="shared" si="0"/>
        <v>1.728</v>
      </c>
      <c r="P16" s="99"/>
      <c r="Q16" s="106"/>
      <c r="R16" s="112"/>
      <c r="S16" s="107"/>
      <c r="T16" s="107"/>
      <c r="U16" s="112"/>
      <c r="V16" s="99"/>
      <c r="W16" s="222" t="s">
        <v>1316</v>
      </c>
      <c r="X16" s="222"/>
      <c r="Y16" s="222"/>
      <c r="Z16" s="222"/>
      <c r="AA16" s="111">
        <f>AA3</f>
        <v>5.2224000000000004</v>
      </c>
      <c r="AB16" s="99"/>
      <c r="AC16" s="106" t="s">
        <v>1145</v>
      </c>
      <c r="AD16" s="107">
        <v>1.2</v>
      </c>
      <c r="AE16" s="107">
        <v>1.2</v>
      </c>
      <c r="AF16" s="107"/>
      <c r="AG16" s="112">
        <f t="shared" si="13"/>
        <v>1.44</v>
      </c>
      <c r="AI16" s="94">
        <v>2.2999999999999998</v>
      </c>
      <c r="AJ16" s="94">
        <v>0.2</v>
      </c>
      <c r="AK16" s="94">
        <v>0.3</v>
      </c>
      <c r="AL16" s="94">
        <f t="shared" si="3"/>
        <v>0.13799999999999998</v>
      </c>
      <c r="AM16" s="99"/>
      <c r="AN16" s="106" t="s">
        <v>1145</v>
      </c>
      <c r="AO16" s="107">
        <v>9.9600000000000009</v>
      </c>
      <c r="AP16" s="107">
        <v>0.61699999999999999</v>
      </c>
      <c r="AQ16" s="107">
        <f t="shared" si="14"/>
        <v>6.1453200000000008</v>
      </c>
      <c r="AR16" s="112"/>
      <c r="AS16" s="99"/>
      <c r="AT16" s="106"/>
      <c r="AU16" s="112"/>
      <c r="AV16" s="107"/>
      <c r="AW16" s="107"/>
      <c r="AX16" s="112"/>
      <c r="AY16" s="99"/>
      <c r="AZ16" s="106" t="s">
        <v>1146</v>
      </c>
      <c r="BA16" s="112">
        <f t="shared" si="20"/>
        <v>8</v>
      </c>
      <c r="BB16" s="107">
        <v>0.61699999999999999</v>
      </c>
      <c r="BC16" s="107">
        <f t="shared" si="17"/>
        <v>4.9359999999999999</v>
      </c>
      <c r="BD16" s="112"/>
      <c r="BE16" s="99"/>
      <c r="BF16" s="106" t="s">
        <v>1146</v>
      </c>
      <c r="BG16" s="112">
        <f t="shared" si="18"/>
        <v>12.8</v>
      </c>
      <c r="BH16" s="107">
        <v>0.61699999999999999</v>
      </c>
      <c r="BI16" s="107">
        <f t="shared" si="19"/>
        <v>7.8976000000000006</v>
      </c>
      <c r="BJ16" s="112"/>
      <c r="BK16" s="99"/>
      <c r="BL16" s="106" t="s">
        <v>1145</v>
      </c>
      <c r="BM16" s="107">
        <v>0.65</v>
      </c>
      <c r="BN16" s="107">
        <v>0.65</v>
      </c>
      <c r="BO16" s="107">
        <v>0.25</v>
      </c>
      <c r="BP16" s="112">
        <f t="shared" si="4"/>
        <v>0.10562500000000001</v>
      </c>
      <c r="BQ16" s="99"/>
      <c r="BS16" s="222" t="s">
        <v>1316</v>
      </c>
      <c r="BT16" s="222"/>
      <c r="BU16" s="222"/>
      <c r="BV16" s="222"/>
      <c r="BW16" s="111">
        <f>BW3</f>
        <v>5.8751999999999995</v>
      </c>
      <c r="BX16" s="99"/>
      <c r="BY16" s="106" t="s">
        <v>1146</v>
      </c>
      <c r="BZ16" s="107">
        <v>0.25</v>
      </c>
      <c r="CA16" s="107">
        <v>0.25</v>
      </c>
      <c r="CB16" s="107">
        <v>0.9</v>
      </c>
      <c r="CC16" s="112">
        <f t="shared" si="6"/>
        <v>5.6250000000000001E-2</v>
      </c>
      <c r="CD16" s="99"/>
      <c r="CE16" s="106" t="s">
        <v>1146</v>
      </c>
      <c r="CF16" s="107">
        <v>0.25</v>
      </c>
      <c r="CG16" s="107">
        <v>0.25</v>
      </c>
      <c r="CH16" s="107">
        <v>3.5</v>
      </c>
      <c r="CI16" s="112">
        <f t="shared" si="7"/>
        <v>0.21875</v>
      </c>
      <c r="CJ16" s="99"/>
      <c r="CK16" s="95" t="s">
        <v>1141</v>
      </c>
      <c r="CL16" s="94">
        <v>1</v>
      </c>
      <c r="CM16" s="94">
        <v>1</v>
      </c>
      <c r="CN16" s="94">
        <v>0</v>
      </c>
      <c r="CO16" s="94">
        <f t="shared" si="8"/>
        <v>0</v>
      </c>
      <c r="CP16" s="99"/>
      <c r="CQ16" s="94">
        <v>3.15</v>
      </c>
      <c r="CR16" s="94">
        <v>0.2</v>
      </c>
      <c r="CS16" s="94">
        <v>0.2</v>
      </c>
      <c r="CT16" s="94">
        <v>0.2</v>
      </c>
      <c r="CU16" s="94">
        <f t="shared" si="9"/>
        <v>1.8900000000000001</v>
      </c>
      <c r="CW16" s="99"/>
      <c r="CX16" s="95" t="s">
        <v>1142</v>
      </c>
      <c r="CY16" s="94">
        <v>0.3</v>
      </c>
      <c r="CZ16" s="94">
        <v>0.3</v>
      </c>
      <c r="DA16" s="100">
        <v>0</v>
      </c>
      <c r="DB16" s="94">
        <f t="shared" si="10"/>
        <v>0</v>
      </c>
      <c r="DC16" s="99"/>
      <c r="DD16" s="95"/>
      <c r="DE16" s="94">
        <v>3.15</v>
      </c>
      <c r="DF16" s="94">
        <v>0.2</v>
      </c>
      <c r="DG16" s="94">
        <v>0.2</v>
      </c>
      <c r="DH16" s="94">
        <f t="shared" si="11"/>
        <v>0.126</v>
      </c>
      <c r="DI16" s="99"/>
      <c r="DJ16" s="95" t="s">
        <v>1142</v>
      </c>
      <c r="DK16" s="94">
        <v>0.3</v>
      </c>
      <c r="DL16" s="94">
        <v>0.3</v>
      </c>
      <c r="DN16" s="94">
        <f t="shared" si="12"/>
        <v>0</v>
      </c>
    </row>
    <row r="17" spans="1:118" x14ac:dyDescent="0.25">
      <c r="A17" s="97" t="s">
        <v>1329</v>
      </c>
      <c r="B17" s="97"/>
      <c r="C17" s="97"/>
      <c r="D17" s="97"/>
      <c r="E17" s="99"/>
      <c r="F17" s="97"/>
      <c r="G17" s="97"/>
      <c r="H17" s="97"/>
      <c r="I17" s="97"/>
      <c r="J17" s="99"/>
      <c r="K17" s="106" t="s">
        <v>1147</v>
      </c>
      <c r="L17" s="107">
        <v>1.2</v>
      </c>
      <c r="M17" s="107">
        <v>1.2</v>
      </c>
      <c r="N17" s="107">
        <v>1.2</v>
      </c>
      <c r="O17" s="112">
        <f t="shared" si="0"/>
        <v>1.728</v>
      </c>
      <c r="P17" s="99"/>
      <c r="Q17" s="106"/>
      <c r="R17" s="112"/>
      <c r="S17" s="107"/>
      <c r="T17" s="107"/>
      <c r="U17" s="112"/>
      <c r="V17" s="99"/>
      <c r="W17" s="122"/>
      <c r="X17" s="112"/>
      <c r="Y17" s="107"/>
      <c r="Z17" s="107"/>
      <c r="AA17" s="112"/>
      <c r="AB17" s="99"/>
      <c r="AC17" s="106" t="s">
        <v>1147</v>
      </c>
      <c r="AD17" s="107">
        <v>1.2</v>
      </c>
      <c r="AE17" s="107">
        <v>1.2</v>
      </c>
      <c r="AF17" s="107"/>
      <c r="AG17" s="112">
        <f t="shared" si="13"/>
        <v>1.44</v>
      </c>
      <c r="AI17" s="94">
        <v>2.2999999999999998</v>
      </c>
      <c r="AJ17" s="94">
        <v>0.2</v>
      </c>
      <c r="AK17" s="94">
        <v>0.3</v>
      </c>
      <c r="AL17" s="94">
        <f t="shared" si="3"/>
        <v>0.13799999999999998</v>
      </c>
      <c r="AM17" s="99"/>
      <c r="AN17" s="106" t="s">
        <v>1147</v>
      </c>
      <c r="AO17" s="107">
        <v>9.9600000000000009</v>
      </c>
      <c r="AP17" s="107">
        <v>0.61699999999999999</v>
      </c>
      <c r="AQ17" s="107">
        <f t="shared" si="14"/>
        <v>6.1453200000000008</v>
      </c>
      <c r="AR17" s="112"/>
      <c r="AS17" s="99"/>
      <c r="AT17" s="106"/>
      <c r="AU17" s="112"/>
      <c r="AV17" s="107"/>
      <c r="AW17" s="107"/>
      <c r="AX17" s="112"/>
      <c r="AY17" s="99"/>
      <c r="AZ17" s="106" t="s">
        <v>1148</v>
      </c>
      <c r="BA17" s="112">
        <f t="shared" si="20"/>
        <v>8</v>
      </c>
      <c r="BB17" s="107">
        <v>0.61699999999999999</v>
      </c>
      <c r="BC17" s="107">
        <f t="shared" si="17"/>
        <v>4.9359999999999999</v>
      </c>
      <c r="BD17" s="112"/>
      <c r="BE17" s="99"/>
      <c r="BF17" s="106" t="s">
        <v>1148</v>
      </c>
      <c r="BG17" s="112">
        <f t="shared" si="18"/>
        <v>12.8</v>
      </c>
      <c r="BH17" s="107">
        <v>0.61699999999999999</v>
      </c>
      <c r="BI17" s="107">
        <f t="shared" si="19"/>
        <v>7.8976000000000006</v>
      </c>
      <c r="BJ17" s="112"/>
      <c r="BK17" s="99"/>
      <c r="BL17" s="106" t="s">
        <v>1147</v>
      </c>
      <c r="BM17" s="107">
        <v>0.65</v>
      </c>
      <c r="BN17" s="107">
        <v>0.65</v>
      </c>
      <c r="BO17" s="107">
        <v>0.25</v>
      </c>
      <c r="BP17" s="112">
        <f t="shared" si="4"/>
        <v>0.10562500000000001</v>
      </c>
      <c r="BQ17" s="99"/>
      <c r="BS17" s="106"/>
      <c r="BT17" s="112"/>
      <c r="BW17" s="112"/>
      <c r="BX17" s="99"/>
      <c r="BY17" s="106" t="s">
        <v>1148</v>
      </c>
      <c r="BZ17" s="107">
        <v>0.25</v>
      </c>
      <c r="CA17" s="107">
        <v>0.25</v>
      </c>
      <c r="CB17" s="107">
        <v>0.9</v>
      </c>
      <c r="CC17" s="112">
        <f t="shared" si="6"/>
        <v>5.6250000000000001E-2</v>
      </c>
      <c r="CD17" s="99"/>
      <c r="CE17" s="106" t="s">
        <v>1148</v>
      </c>
      <c r="CF17" s="107">
        <v>0.25</v>
      </c>
      <c r="CG17" s="107">
        <v>0.25</v>
      </c>
      <c r="CH17" s="107">
        <v>3.5</v>
      </c>
      <c r="CI17" s="112">
        <f t="shared" si="7"/>
        <v>0.21875</v>
      </c>
      <c r="CJ17" s="99"/>
      <c r="CK17" s="95" t="s">
        <v>1143</v>
      </c>
      <c r="CL17" s="94">
        <v>1</v>
      </c>
      <c r="CM17" s="94">
        <v>1</v>
      </c>
      <c r="CN17" s="94">
        <v>0</v>
      </c>
      <c r="CO17" s="94">
        <f t="shared" si="8"/>
        <v>0</v>
      </c>
      <c r="CP17" s="99"/>
      <c r="CQ17" s="94">
        <v>3.15</v>
      </c>
      <c r="CR17" s="94">
        <v>0.2</v>
      </c>
      <c r="CS17" s="94">
        <v>0.2</v>
      </c>
      <c r="CT17" s="94">
        <v>0.2</v>
      </c>
      <c r="CU17" s="94">
        <f t="shared" si="9"/>
        <v>1.8900000000000001</v>
      </c>
      <c r="CW17" s="99"/>
      <c r="CX17" s="95" t="s">
        <v>1144</v>
      </c>
      <c r="CY17" s="94">
        <v>0.3</v>
      </c>
      <c r="CZ17" s="94">
        <v>0.3</v>
      </c>
      <c r="DA17" s="100">
        <v>0</v>
      </c>
      <c r="DB17" s="94">
        <f t="shared" si="10"/>
        <v>0</v>
      </c>
      <c r="DC17" s="99"/>
      <c r="DD17" s="95"/>
      <c r="DE17" s="94">
        <v>3.15</v>
      </c>
      <c r="DF17" s="94">
        <v>0.2</v>
      </c>
      <c r="DG17" s="94">
        <v>0.2</v>
      </c>
      <c r="DH17" s="94">
        <f t="shared" si="11"/>
        <v>0.126</v>
      </c>
      <c r="DI17" s="99"/>
      <c r="DJ17" s="95" t="s">
        <v>1144</v>
      </c>
      <c r="DK17" s="94">
        <v>0.3</v>
      </c>
      <c r="DL17" s="94">
        <v>0.3</v>
      </c>
      <c r="DN17" s="94">
        <f t="shared" si="12"/>
        <v>0</v>
      </c>
    </row>
    <row r="18" spans="1:118" x14ac:dyDescent="0.25">
      <c r="A18" s="94">
        <v>88.39</v>
      </c>
      <c r="D18" s="94">
        <f>A18+B18</f>
        <v>88.39</v>
      </c>
      <c r="E18" s="99"/>
      <c r="F18" s="94">
        <v>0.4</v>
      </c>
      <c r="G18" s="94">
        <v>300.83</v>
      </c>
      <c r="I18" s="94">
        <f>F18*G18</f>
        <v>120.33199999999999</v>
      </c>
      <c r="J18" s="99"/>
      <c r="K18" s="106" t="s">
        <v>1149</v>
      </c>
      <c r="L18" s="107">
        <v>1.2</v>
      </c>
      <c r="M18" s="107">
        <v>1.2</v>
      </c>
      <c r="N18" s="107">
        <v>1.2</v>
      </c>
      <c r="O18" s="112">
        <f t="shared" si="0"/>
        <v>1.728</v>
      </c>
      <c r="P18" s="99"/>
      <c r="Q18" s="232" t="s">
        <v>1299</v>
      </c>
      <c r="R18" s="232"/>
      <c r="S18" s="232"/>
      <c r="T18" s="232"/>
      <c r="U18" s="226">
        <f>U15+O37</f>
        <v>72.768000000000001</v>
      </c>
      <c r="V18" s="99"/>
      <c r="W18" s="122"/>
      <c r="X18" s="112"/>
      <c r="Y18" s="107"/>
      <c r="Z18" s="107"/>
      <c r="AA18" s="112"/>
      <c r="AB18" s="99"/>
      <c r="AC18" s="106" t="s">
        <v>1149</v>
      </c>
      <c r="AD18" s="107">
        <v>1.2</v>
      </c>
      <c r="AE18" s="107">
        <v>1.2</v>
      </c>
      <c r="AF18" s="107"/>
      <c r="AG18" s="112">
        <f t="shared" si="13"/>
        <v>1.44</v>
      </c>
      <c r="AI18" s="94">
        <v>2.58</v>
      </c>
      <c r="AJ18" s="94">
        <v>0.2</v>
      </c>
      <c r="AK18" s="94">
        <v>0.3</v>
      </c>
      <c r="AL18" s="94">
        <f t="shared" si="3"/>
        <v>0.15479999999999999</v>
      </c>
      <c r="AM18" s="99"/>
      <c r="AN18" s="106" t="s">
        <v>1149</v>
      </c>
      <c r="AO18" s="107">
        <v>9.9600000000000009</v>
      </c>
      <c r="AP18" s="107">
        <v>0.61699999999999999</v>
      </c>
      <c r="AQ18" s="107">
        <f t="shared" si="14"/>
        <v>6.1453200000000008</v>
      </c>
      <c r="AR18" s="112"/>
      <c r="AS18" s="99"/>
      <c r="AT18" s="106"/>
      <c r="AU18" s="112"/>
      <c r="AV18" s="107"/>
      <c r="AW18" s="107"/>
      <c r="AX18" s="112"/>
      <c r="AY18" s="99"/>
      <c r="AZ18" s="106" t="s">
        <v>1150</v>
      </c>
      <c r="BA18" s="112">
        <f t="shared" si="20"/>
        <v>8</v>
      </c>
      <c r="BB18" s="107">
        <v>0.61699999999999999</v>
      </c>
      <c r="BC18" s="107">
        <f t="shared" si="17"/>
        <v>4.9359999999999999</v>
      </c>
      <c r="BD18" s="112"/>
      <c r="BE18" s="99"/>
      <c r="BF18" s="106" t="s">
        <v>1150</v>
      </c>
      <c r="BG18" s="112">
        <f t="shared" si="18"/>
        <v>12.8</v>
      </c>
      <c r="BH18" s="107">
        <v>0.61699999999999999</v>
      </c>
      <c r="BI18" s="107">
        <f t="shared" si="19"/>
        <v>7.8976000000000006</v>
      </c>
      <c r="BJ18" s="112"/>
      <c r="BK18" s="99"/>
      <c r="BL18" s="106" t="s">
        <v>1149</v>
      </c>
      <c r="BM18" s="107">
        <v>0.65</v>
      </c>
      <c r="BN18" s="107">
        <v>0.65</v>
      </c>
      <c r="BO18" s="107">
        <v>0.25</v>
      </c>
      <c r="BP18" s="112">
        <f t="shared" si="4"/>
        <v>0.10562500000000001</v>
      </c>
      <c r="BQ18" s="99"/>
      <c r="BS18" s="106"/>
      <c r="BT18" s="112"/>
      <c r="BW18" s="112"/>
      <c r="BX18" s="99"/>
      <c r="BY18" s="106" t="s">
        <v>1150</v>
      </c>
      <c r="BZ18" s="107">
        <v>0.25</v>
      </c>
      <c r="CA18" s="107">
        <v>0.25</v>
      </c>
      <c r="CB18" s="107">
        <v>0.9</v>
      </c>
      <c r="CC18" s="112">
        <f t="shared" si="6"/>
        <v>5.6250000000000001E-2</v>
      </c>
      <c r="CD18" s="99"/>
      <c r="CE18" s="106" t="s">
        <v>1150</v>
      </c>
      <c r="CF18" s="107">
        <v>0.25</v>
      </c>
      <c r="CG18" s="107">
        <v>0.25</v>
      </c>
      <c r="CH18" s="107">
        <v>3.5</v>
      </c>
      <c r="CI18" s="112">
        <f t="shared" si="7"/>
        <v>0.21875</v>
      </c>
      <c r="CJ18" s="99"/>
      <c r="CK18" s="95" t="s">
        <v>1145</v>
      </c>
      <c r="CL18" s="94">
        <v>1</v>
      </c>
      <c r="CM18" s="94">
        <v>1</v>
      </c>
      <c r="CN18" s="94">
        <v>0</v>
      </c>
      <c r="CO18" s="94">
        <f t="shared" si="8"/>
        <v>0</v>
      </c>
      <c r="CP18" s="99"/>
      <c r="CQ18" s="94">
        <v>3.15</v>
      </c>
      <c r="CR18" s="94">
        <v>0.2</v>
      </c>
      <c r="CS18" s="94">
        <v>0.2</v>
      </c>
      <c r="CT18" s="94">
        <v>0.2</v>
      </c>
      <c r="CU18" s="94">
        <f t="shared" si="9"/>
        <v>1.8900000000000001</v>
      </c>
      <c r="CW18" s="99"/>
      <c r="CX18" s="95" t="s">
        <v>1146</v>
      </c>
      <c r="CY18" s="94">
        <v>0.3</v>
      </c>
      <c r="CZ18" s="94">
        <v>0.3</v>
      </c>
      <c r="DA18" s="100">
        <v>0</v>
      </c>
      <c r="DB18" s="94">
        <f t="shared" si="10"/>
        <v>0</v>
      </c>
      <c r="DC18" s="99"/>
      <c r="DD18" s="95"/>
      <c r="DE18" s="94">
        <v>3.15</v>
      </c>
      <c r="DF18" s="94">
        <v>0.2</v>
      </c>
      <c r="DG18" s="94">
        <v>0.2</v>
      </c>
      <c r="DH18" s="94">
        <f t="shared" si="11"/>
        <v>0.126</v>
      </c>
      <c r="DI18" s="99"/>
      <c r="DJ18" s="95" t="s">
        <v>1146</v>
      </c>
      <c r="DK18" s="94">
        <v>0.3</v>
      </c>
      <c r="DL18" s="94">
        <v>0.3</v>
      </c>
      <c r="DN18" s="94">
        <f t="shared" si="12"/>
        <v>0</v>
      </c>
    </row>
    <row r="19" spans="1:118" x14ac:dyDescent="0.25">
      <c r="D19" s="94">
        <f>A19+B19</f>
        <v>0</v>
      </c>
      <c r="E19" s="99"/>
      <c r="I19" s="94">
        <f>F19+G19</f>
        <v>0</v>
      </c>
      <c r="J19" s="99"/>
      <c r="K19" s="106" t="s">
        <v>1151</v>
      </c>
      <c r="L19" s="107">
        <v>1.2</v>
      </c>
      <c r="M19" s="107">
        <v>1.2</v>
      </c>
      <c r="N19" s="107">
        <v>1.2</v>
      </c>
      <c r="O19" s="112">
        <f t="shared" si="0"/>
        <v>1.728</v>
      </c>
      <c r="P19" s="99"/>
      <c r="Q19" s="232"/>
      <c r="R19" s="232"/>
      <c r="S19" s="232"/>
      <c r="T19" s="232"/>
      <c r="U19" s="226"/>
      <c r="V19" s="99"/>
      <c r="W19" s="122"/>
      <c r="X19" s="112"/>
      <c r="Y19" s="107"/>
      <c r="Z19" s="107"/>
      <c r="AA19" s="112"/>
      <c r="AB19" s="99"/>
      <c r="AC19" s="106" t="s">
        <v>1151</v>
      </c>
      <c r="AD19" s="107">
        <v>1.2</v>
      </c>
      <c r="AE19" s="107">
        <v>1.2</v>
      </c>
      <c r="AF19" s="107"/>
      <c r="AG19" s="112">
        <f t="shared" si="13"/>
        <v>1.44</v>
      </c>
      <c r="AI19" s="94">
        <v>2.58</v>
      </c>
      <c r="AJ19" s="94">
        <v>0.2</v>
      </c>
      <c r="AK19" s="94">
        <v>0.3</v>
      </c>
      <c r="AL19" s="94">
        <f t="shared" si="3"/>
        <v>0.15479999999999999</v>
      </c>
      <c r="AM19" s="99"/>
      <c r="AN19" s="106" t="s">
        <v>1151</v>
      </c>
      <c r="AO19" s="107">
        <v>9.9600000000000009</v>
      </c>
      <c r="AP19" s="107">
        <v>0.61699999999999999</v>
      </c>
      <c r="AQ19" s="107">
        <f t="shared" si="14"/>
        <v>6.1453200000000008</v>
      </c>
      <c r="AR19" s="112"/>
      <c r="AS19" s="99"/>
      <c r="AT19" s="106"/>
      <c r="AU19" s="112"/>
      <c r="AV19" s="107"/>
      <c r="AW19" s="107"/>
      <c r="AX19" s="112"/>
      <c r="AY19" s="99"/>
      <c r="AZ19" s="106" t="s">
        <v>1128</v>
      </c>
      <c r="BA19" s="112">
        <f t="shared" si="20"/>
        <v>8</v>
      </c>
      <c r="BB19" s="107">
        <v>0.61699999999999999</v>
      </c>
      <c r="BC19" s="107">
        <f t="shared" si="17"/>
        <v>4.9359999999999999</v>
      </c>
      <c r="BD19" s="112"/>
      <c r="BE19" s="99"/>
      <c r="BF19" s="106" t="s">
        <v>1128</v>
      </c>
      <c r="BG19" s="112">
        <f t="shared" si="18"/>
        <v>12.8</v>
      </c>
      <c r="BH19" s="107">
        <v>0.61699999999999999</v>
      </c>
      <c r="BI19" s="107">
        <f t="shared" si="19"/>
        <v>7.8976000000000006</v>
      </c>
      <c r="BJ19" s="112"/>
      <c r="BK19" s="99"/>
      <c r="BL19" s="106" t="s">
        <v>1151</v>
      </c>
      <c r="BM19" s="107">
        <v>0.65</v>
      </c>
      <c r="BN19" s="107">
        <v>0.65</v>
      </c>
      <c r="BO19" s="107">
        <v>0.25</v>
      </c>
      <c r="BP19" s="112">
        <f t="shared" si="4"/>
        <v>0.10562500000000001</v>
      </c>
      <c r="BQ19" s="99"/>
      <c r="BS19" s="106"/>
      <c r="BT19" s="112"/>
      <c r="BW19" s="112"/>
      <c r="BX19" s="99"/>
      <c r="BY19" s="106" t="s">
        <v>1128</v>
      </c>
      <c r="BZ19" s="107">
        <v>0.25</v>
      </c>
      <c r="CA19" s="107">
        <v>0.25</v>
      </c>
      <c r="CB19" s="107">
        <v>0.9</v>
      </c>
      <c r="CC19" s="112">
        <f t="shared" si="6"/>
        <v>5.6250000000000001E-2</v>
      </c>
      <c r="CD19" s="99"/>
      <c r="CE19" s="106" t="s">
        <v>1128</v>
      </c>
      <c r="CI19" s="112">
        <f t="shared" si="7"/>
        <v>0</v>
      </c>
      <c r="CJ19" s="99"/>
      <c r="CK19" s="95" t="s">
        <v>1147</v>
      </c>
      <c r="CL19" s="94">
        <v>1</v>
      </c>
      <c r="CM19" s="94">
        <v>1</v>
      </c>
      <c r="CN19" s="94">
        <v>0</v>
      </c>
      <c r="CO19" s="94">
        <f t="shared" si="8"/>
        <v>0</v>
      </c>
      <c r="CP19" s="99"/>
      <c r="CQ19" s="94">
        <v>3.15</v>
      </c>
      <c r="CR19" s="94">
        <v>0.2</v>
      </c>
      <c r="CS19" s="94">
        <v>0.2</v>
      </c>
      <c r="CT19" s="94">
        <v>0.2</v>
      </c>
      <c r="CU19" s="94">
        <f t="shared" si="9"/>
        <v>1.8900000000000001</v>
      </c>
      <c r="CW19" s="99"/>
      <c r="CX19" s="95" t="s">
        <v>1148</v>
      </c>
      <c r="CY19" s="94">
        <v>0.3</v>
      </c>
      <c r="CZ19" s="94">
        <v>0.3</v>
      </c>
      <c r="DA19" s="100">
        <v>0</v>
      </c>
      <c r="DB19" s="94">
        <f t="shared" si="10"/>
        <v>0</v>
      </c>
      <c r="DC19" s="99"/>
      <c r="DD19" s="95"/>
      <c r="DE19" s="94">
        <v>3.15</v>
      </c>
      <c r="DF19" s="94">
        <v>0.2</v>
      </c>
      <c r="DG19" s="94">
        <v>0.2</v>
      </c>
      <c r="DH19" s="94">
        <f t="shared" si="11"/>
        <v>0.126</v>
      </c>
      <c r="DI19" s="99"/>
      <c r="DJ19" s="95" t="s">
        <v>1148</v>
      </c>
      <c r="DK19" s="94">
        <v>0.3</v>
      </c>
      <c r="DL19" s="94">
        <v>0.3</v>
      </c>
      <c r="DN19" s="94">
        <f t="shared" si="12"/>
        <v>0</v>
      </c>
    </row>
    <row r="20" spans="1:118" x14ac:dyDescent="0.25">
      <c r="E20" s="99"/>
      <c r="J20" s="99"/>
      <c r="K20" s="106" t="s">
        <v>1131</v>
      </c>
      <c r="L20" s="107">
        <v>1.2</v>
      </c>
      <c r="M20" s="107">
        <v>1.2</v>
      </c>
      <c r="N20" s="107">
        <v>1.2</v>
      </c>
      <c r="O20" s="112">
        <f t="shared" si="0"/>
        <v>1.728</v>
      </c>
      <c r="P20" s="99"/>
      <c r="Q20" s="234" t="s">
        <v>1302</v>
      </c>
      <c r="R20" s="234"/>
      <c r="S20" s="234"/>
      <c r="T20" s="234"/>
      <c r="U20" s="235">
        <v>70.22</v>
      </c>
      <c r="V20" s="99"/>
      <c r="W20" s="122"/>
      <c r="X20" s="112"/>
      <c r="Y20" s="107"/>
      <c r="Z20" s="107"/>
      <c r="AA20" s="112"/>
      <c r="AB20" s="99"/>
      <c r="AC20" s="106" t="s">
        <v>1131</v>
      </c>
      <c r="AD20" s="107">
        <v>1.2</v>
      </c>
      <c r="AE20" s="107">
        <v>1.2</v>
      </c>
      <c r="AF20" s="107"/>
      <c r="AG20" s="112">
        <f t="shared" si="13"/>
        <v>1.44</v>
      </c>
      <c r="AI20" s="94">
        <v>2.5499999999999998</v>
      </c>
      <c r="AJ20" s="94">
        <v>0.2</v>
      </c>
      <c r="AK20" s="94">
        <v>0.9</v>
      </c>
      <c r="AL20" s="94">
        <f t="shared" si="3"/>
        <v>0.45900000000000002</v>
      </c>
      <c r="AM20" s="99"/>
      <c r="AN20" s="106" t="s">
        <v>1131</v>
      </c>
      <c r="AO20" s="107">
        <v>11.76</v>
      </c>
      <c r="AP20" s="107">
        <v>0.61699999999999999</v>
      </c>
      <c r="AQ20" s="107">
        <f t="shared" si="14"/>
        <v>7.2559199999999997</v>
      </c>
      <c r="AR20" s="112"/>
      <c r="AS20" s="99"/>
      <c r="AT20" s="106"/>
      <c r="AU20" s="112"/>
      <c r="AV20" s="107"/>
      <c r="AW20" s="107"/>
      <c r="AX20" s="112"/>
      <c r="AY20" s="99"/>
      <c r="AZ20" s="106" t="s">
        <v>1152</v>
      </c>
      <c r="BA20" s="112">
        <f t="shared" si="20"/>
        <v>8</v>
      </c>
      <c r="BB20" s="107">
        <v>0.61699999999999999</v>
      </c>
      <c r="BC20" s="107">
        <f t="shared" si="17"/>
        <v>4.9359999999999999</v>
      </c>
      <c r="BD20" s="112"/>
      <c r="BE20" s="99"/>
      <c r="BF20" s="106" t="s">
        <v>1152</v>
      </c>
      <c r="BG20" s="112">
        <f t="shared" si="18"/>
        <v>12.8</v>
      </c>
      <c r="BH20" s="107">
        <v>0.61699999999999999</v>
      </c>
      <c r="BI20" s="107">
        <f t="shared" si="19"/>
        <v>7.8976000000000006</v>
      </c>
      <c r="BJ20" s="112"/>
      <c r="BK20" s="99"/>
      <c r="BL20" s="106" t="s">
        <v>1131</v>
      </c>
      <c r="BM20" s="107">
        <v>0.8</v>
      </c>
      <c r="BN20" s="107">
        <v>0.8</v>
      </c>
      <c r="BO20" s="107">
        <v>0.25</v>
      </c>
      <c r="BP20" s="112">
        <f t="shared" si="4"/>
        <v>0.16000000000000003</v>
      </c>
      <c r="BQ20" s="99"/>
      <c r="BS20" s="106"/>
      <c r="BT20" s="112"/>
      <c r="BW20" s="112"/>
      <c r="BX20" s="99"/>
      <c r="BY20" s="106" t="s">
        <v>1152</v>
      </c>
      <c r="BZ20" s="107">
        <v>0.25</v>
      </c>
      <c r="CA20" s="107">
        <v>0.25</v>
      </c>
      <c r="CB20" s="107">
        <v>0.9</v>
      </c>
      <c r="CC20" s="112">
        <f t="shared" si="6"/>
        <v>5.6250000000000001E-2</v>
      </c>
      <c r="CD20" s="99"/>
      <c r="CE20" s="106" t="s">
        <v>1152</v>
      </c>
      <c r="CI20" s="112">
        <f t="shared" si="7"/>
        <v>0</v>
      </c>
      <c r="CJ20" s="99"/>
      <c r="CK20" s="95" t="s">
        <v>1149</v>
      </c>
      <c r="CL20" s="94">
        <v>1</v>
      </c>
      <c r="CM20" s="94">
        <v>1</v>
      </c>
      <c r="CN20" s="94">
        <v>0</v>
      </c>
      <c r="CO20" s="94">
        <f t="shared" si="8"/>
        <v>0</v>
      </c>
      <c r="CP20" s="99"/>
      <c r="CQ20" s="94">
        <v>2.4</v>
      </c>
      <c r="CR20" s="94">
        <v>0.2</v>
      </c>
      <c r="CS20" s="94">
        <v>0.2</v>
      </c>
      <c r="CT20" s="94">
        <v>0.2</v>
      </c>
      <c r="CU20" s="94">
        <f t="shared" si="9"/>
        <v>1.4400000000000002</v>
      </c>
      <c r="CW20" s="99"/>
      <c r="CX20" s="95" t="s">
        <v>1150</v>
      </c>
      <c r="CY20" s="94">
        <v>0.3</v>
      </c>
      <c r="CZ20" s="94">
        <v>0.3</v>
      </c>
      <c r="DA20" s="100">
        <v>0</v>
      </c>
      <c r="DB20" s="94">
        <f t="shared" si="10"/>
        <v>0</v>
      </c>
      <c r="DC20" s="99"/>
      <c r="DD20" s="95"/>
      <c r="DE20" s="94">
        <v>2.4</v>
      </c>
      <c r="DF20" s="94">
        <v>0.2</v>
      </c>
      <c r="DG20" s="94">
        <v>0.2</v>
      </c>
      <c r="DH20" s="94">
        <f t="shared" si="11"/>
        <v>9.6000000000000002E-2</v>
      </c>
      <c r="DI20" s="99"/>
      <c r="DJ20" s="95" t="s">
        <v>1150</v>
      </c>
      <c r="DK20" s="94">
        <v>0.3</v>
      </c>
      <c r="DL20" s="94">
        <v>0.3</v>
      </c>
      <c r="DN20" s="94">
        <f t="shared" si="12"/>
        <v>0</v>
      </c>
    </row>
    <row r="21" spans="1:118" x14ac:dyDescent="0.25">
      <c r="A21" s="228" t="s">
        <v>1328</v>
      </c>
      <c r="B21" s="224"/>
      <c r="C21" s="224"/>
      <c r="D21" s="94">
        <f>SUM(D18:D20)</f>
        <v>88.39</v>
      </c>
      <c r="E21" s="99"/>
      <c r="F21" s="228" t="s">
        <v>1327</v>
      </c>
      <c r="G21" s="224"/>
      <c r="H21" s="224"/>
      <c r="I21" s="94">
        <f>SUM(I18:I20)</f>
        <v>120.33199999999999</v>
      </c>
      <c r="J21" s="99"/>
      <c r="K21" s="106" t="s">
        <v>1133</v>
      </c>
      <c r="L21" s="107">
        <v>1.2</v>
      </c>
      <c r="M21" s="107">
        <v>1.2</v>
      </c>
      <c r="N21" s="107">
        <v>1.2</v>
      </c>
      <c r="O21" s="112">
        <f t="shared" si="0"/>
        <v>1.728</v>
      </c>
      <c r="P21" s="99"/>
      <c r="Q21" s="234"/>
      <c r="R21" s="234"/>
      <c r="S21" s="234"/>
      <c r="T21" s="234"/>
      <c r="U21" s="235"/>
      <c r="V21" s="99"/>
      <c r="W21" s="122"/>
      <c r="X21" s="112"/>
      <c r="Y21" s="107"/>
      <c r="Z21" s="107"/>
      <c r="AA21" s="112"/>
      <c r="AB21" s="99"/>
      <c r="AC21" s="106" t="s">
        <v>1133</v>
      </c>
      <c r="AD21" s="107">
        <v>1.2</v>
      </c>
      <c r="AE21" s="107">
        <v>1.2</v>
      </c>
      <c r="AF21" s="107"/>
      <c r="AG21" s="112">
        <f t="shared" si="13"/>
        <v>1.44</v>
      </c>
      <c r="AI21" s="94">
        <v>2.5499999999999998</v>
      </c>
      <c r="AJ21" s="94">
        <v>0.2</v>
      </c>
      <c r="AK21" s="94">
        <v>0.9</v>
      </c>
      <c r="AL21" s="94">
        <f t="shared" si="3"/>
        <v>0.45900000000000002</v>
      </c>
      <c r="AM21" s="99"/>
      <c r="AN21" s="106" t="s">
        <v>1133</v>
      </c>
      <c r="AO21" s="107">
        <v>10.56</v>
      </c>
      <c r="AP21" s="107">
        <v>0.61699999999999999</v>
      </c>
      <c r="AQ21" s="107">
        <f t="shared" si="14"/>
        <v>6.5155200000000004</v>
      </c>
      <c r="AR21" s="112"/>
      <c r="AS21" s="99"/>
      <c r="AT21" s="106"/>
      <c r="AU21" s="112"/>
      <c r="AV21" s="107"/>
      <c r="AW21" s="107"/>
      <c r="AX21" s="112"/>
      <c r="AY21" s="99"/>
      <c r="AZ21" s="106" t="s">
        <v>1130</v>
      </c>
      <c r="BA21" s="112">
        <f t="shared" si="20"/>
        <v>8</v>
      </c>
      <c r="BB21" s="107">
        <v>0.61699999999999999</v>
      </c>
      <c r="BC21" s="107">
        <f t="shared" si="17"/>
        <v>4.9359999999999999</v>
      </c>
      <c r="BD21" s="112"/>
      <c r="BE21" s="99"/>
      <c r="BF21" s="106" t="s">
        <v>1130</v>
      </c>
      <c r="BG21" s="112">
        <f t="shared" si="18"/>
        <v>12.8</v>
      </c>
      <c r="BH21" s="107">
        <v>0.61699999999999999</v>
      </c>
      <c r="BI21" s="107">
        <f t="shared" si="19"/>
        <v>7.8976000000000006</v>
      </c>
      <c r="BJ21" s="112"/>
      <c r="BK21" s="99"/>
      <c r="BL21" s="106" t="s">
        <v>1133</v>
      </c>
      <c r="BM21" s="107">
        <v>0.7</v>
      </c>
      <c r="BN21" s="107">
        <v>0.7</v>
      </c>
      <c r="BO21" s="107">
        <v>0.25</v>
      </c>
      <c r="BP21" s="112">
        <f t="shared" si="4"/>
        <v>0.12249999999999998</v>
      </c>
      <c r="BQ21" s="99"/>
      <c r="BS21" s="106"/>
      <c r="BT21" s="112"/>
      <c r="BW21" s="112"/>
      <c r="BX21" s="99"/>
      <c r="BY21" s="106" t="s">
        <v>1130</v>
      </c>
      <c r="BZ21" s="107">
        <v>0.25</v>
      </c>
      <c r="CA21" s="107">
        <v>0.25</v>
      </c>
      <c r="CB21" s="107">
        <v>0.9</v>
      </c>
      <c r="CC21" s="112">
        <f t="shared" si="6"/>
        <v>5.6250000000000001E-2</v>
      </c>
      <c r="CD21" s="99"/>
      <c r="CE21" s="106" t="s">
        <v>1130</v>
      </c>
      <c r="CF21" s="107">
        <v>0.25</v>
      </c>
      <c r="CG21" s="107">
        <v>0.25</v>
      </c>
      <c r="CH21" s="107">
        <v>3.5</v>
      </c>
      <c r="CI21" s="112">
        <f t="shared" si="7"/>
        <v>0.21875</v>
      </c>
      <c r="CJ21" s="99"/>
      <c r="CK21" s="95" t="s">
        <v>1151</v>
      </c>
      <c r="CL21" s="94">
        <v>1</v>
      </c>
      <c r="CM21" s="94">
        <v>1</v>
      </c>
      <c r="CN21" s="94">
        <v>0</v>
      </c>
      <c r="CO21" s="94">
        <f t="shared" si="8"/>
        <v>0</v>
      </c>
      <c r="CP21" s="99"/>
      <c r="CQ21" s="94">
        <v>2.15</v>
      </c>
      <c r="CR21" s="94">
        <v>0.2</v>
      </c>
      <c r="CS21" s="94">
        <v>0.2</v>
      </c>
      <c r="CT21" s="94">
        <v>0.2</v>
      </c>
      <c r="CU21" s="94">
        <f t="shared" si="9"/>
        <v>1.29</v>
      </c>
      <c r="CW21" s="99"/>
      <c r="CX21" s="95" t="s">
        <v>1152</v>
      </c>
      <c r="CY21" s="94">
        <v>0.3</v>
      </c>
      <c r="CZ21" s="94">
        <v>0.3</v>
      </c>
      <c r="DA21" s="100">
        <v>0</v>
      </c>
      <c r="DB21" s="94">
        <f t="shared" si="10"/>
        <v>0</v>
      </c>
      <c r="DC21" s="99"/>
      <c r="DD21" s="95"/>
      <c r="DE21" s="94">
        <v>2.15</v>
      </c>
      <c r="DF21" s="94">
        <v>0.2</v>
      </c>
      <c r="DG21" s="94">
        <v>0.2</v>
      </c>
      <c r="DH21" s="94">
        <f t="shared" si="11"/>
        <v>8.6000000000000007E-2</v>
      </c>
      <c r="DI21" s="99"/>
      <c r="DJ21" s="95" t="s">
        <v>1152</v>
      </c>
      <c r="DK21" s="94">
        <v>0.3</v>
      </c>
      <c r="DL21" s="94">
        <v>0.3</v>
      </c>
      <c r="DN21" s="94">
        <f t="shared" si="12"/>
        <v>0</v>
      </c>
    </row>
    <row r="22" spans="1:118" x14ac:dyDescent="0.25">
      <c r="A22" s="99"/>
      <c r="B22" s="99"/>
      <c r="C22" s="99"/>
      <c r="D22" s="99"/>
      <c r="E22" s="99"/>
      <c r="F22" s="99"/>
      <c r="G22" s="99"/>
      <c r="H22" s="99"/>
      <c r="I22" s="99"/>
      <c r="J22" s="99"/>
      <c r="K22" s="106" t="s">
        <v>1135</v>
      </c>
      <c r="L22" s="107">
        <v>1.2</v>
      </c>
      <c r="M22" s="107">
        <v>1.2</v>
      </c>
      <c r="N22" s="107">
        <v>1.2</v>
      </c>
      <c r="O22" s="112">
        <f t="shared" si="0"/>
        <v>1.728</v>
      </c>
      <c r="P22" s="99"/>
      <c r="Q22" s="106"/>
      <c r="R22" s="112"/>
      <c r="S22" s="107"/>
      <c r="T22" s="107"/>
      <c r="U22" s="112"/>
      <c r="V22" s="99"/>
      <c r="W22" s="122"/>
      <c r="X22" s="112"/>
      <c r="Y22" s="107"/>
      <c r="Z22" s="107"/>
      <c r="AA22" s="112"/>
      <c r="AB22" s="99"/>
      <c r="AC22" s="106" t="s">
        <v>1135</v>
      </c>
      <c r="AD22" s="107">
        <v>1.2</v>
      </c>
      <c r="AE22" s="107">
        <v>1.2</v>
      </c>
      <c r="AF22" s="107"/>
      <c r="AG22" s="112">
        <f t="shared" si="13"/>
        <v>1.44</v>
      </c>
      <c r="AI22" s="94">
        <v>2.5499999999999998</v>
      </c>
      <c r="AJ22" s="94">
        <v>0.2</v>
      </c>
      <c r="AK22" s="94">
        <v>0.9</v>
      </c>
      <c r="AL22" s="94">
        <f t="shared" si="3"/>
        <v>0.45900000000000002</v>
      </c>
      <c r="AM22" s="99"/>
      <c r="AN22" s="106" t="s">
        <v>1135</v>
      </c>
      <c r="AO22" s="107">
        <v>10.56</v>
      </c>
      <c r="AP22" s="107">
        <v>0.61699999999999999</v>
      </c>
      <c r="AQ22" s="107">
        <f t="shared" si="14"/>
        <v>6.5155200000000004</v>
      </c>
      <c r="AR22" s="112"/>
      <c r="AS22" s="99"/>
      <c r="AT22" s="106"/>
      <c r="AU22" s="112"/>
      <c r="AV22" s="107"/>
      <c r="AW22" s="107"/>
      <c r="AX22" s="112"/>
      <c r="AY22" s="99"/>
      <c r="AZ22" s="106" t="s">
        <v>1140</v>
      </c>
      <c r="BA22" s="112">
        <f t="shared" si="20"/>
        <v>8</v>
      </c>
      <c r="BB22" s="107">
        <v>0.61699999999999999</v>
      </c>
      <c r="BC22" s="107">
        <f t="shared" si="17"/>
        <v>4.9359999999999999</v>
      </c>
      <c r="BD22" s="112"/>
      <c r="BE22" s="99"/>
      <c r="BF22" s="106" t="s">
        <v>1140</v>
      </c>
      <c r="BG22" s="112">
        <f t="shared" si="18"/>
        <v>12.8</v>
      </c>
      <c r="BH22" s="107">
        <v>0.61699999999999999</v>
      </c>
      <c r="BI22" s="107">
        <f t="shared" si="19"/>
        <v>7.8976000000000006</v>
      </c>
      <c r="BJ22" s="112"/>
      <c r="BK22" s="99"/>
      <c r="BL22" s="106" t="s">
        <v>1135</v>
      </c>
      <c r="BM22" s="107">
        <v>0.7</v>
      </c>
      <c r="BN22" s="107">
        <v>0.7</v>
      </c>
      <c r="BO22" s="107">
        <v>0.25</v>
      </c>
      <c r="BP22" s="112">
        <f t="shared" si="4"/>
        <v>0.12249999999999998</v>
      </c>
      <c r="BQ22" s="99"/>
      <c r="BS22" s="106"/>
      <c r="BT22" s="112"/>
      <c r="BW22" s="112"/>
      <c r="BX22" s="99"/>
      <c r="BY22" s="106" t="s">
        <v>1140</v>
      </c>
      <c r="BZ22" s="107">
        <v>0.25</v>
      </c>
      <c r="CA22" s="107">
        <v>0.25</v>
      </c>
      <c r="CB22" s="107">
        <v>0.9</v>
      </c>
      <c r="CC22" s="112">
        <f t="shared" si="6"/>
        <v>5.6250000000000001E-2</v>
      </c>
      <c r="CD22" s="99"/>
      <c r="CE22" s="106" t="s">
        <v>1140</v>
      </c>
      <c r="CF22" s="107">
        <v>0.25</v>
      </c>
      <c r="CG22" s="107">
        <v>0.25</v>
      </c>
      <c r="CH22" s="107">
        <v>3.5</v>
      </c>
      <c r="CI22" s="112">
        <f t="shared" si="7"/>
        <v>0.21875</v>
      </c>
      <c r="CJ22" s="99"/>
      <c r="CK22" s="95" t="s">
        <v>1153</v>
      </c>
      <c r="CL22" s="94">
        <v>1</v>
      </c>
      <c r="CM22" s="94">
        <v>1</v>
      </c>
      <c r="CN22" s="94">
        <v>0</v>
      </c>
      <c r="CO22" s="94">
        <f t="shared" si="8"/>
        <v>0</v>
      </c>
      <c r="CP22" s="99"/>
      <c r="CQ22" s="94">
        <v>2.15</v>
      </c>
      <c r="CR22" s="94">
        <v>0.2</v>
      </c>
      <c r="CS22" s="94">
        <v>0.2</v>
      </c>
      <c r="CT22" s="94">
        <v>0.2</v>
      </c>
      <c r="CU22" s="94">
        <f t="shared" si="9"/>
        <v>1.29</v>
      </c>
      <c r="CW22" s="99"/>
      <c r="CX22" s="95" t="s">
        <v>1154</v>
      </c>
      <c r="CY22" s="94">
        <v>0.3</v>
      </c>
      <c r="CZ22" s="94">
        <v>0.3</v>
      </c>
      <c r="DA22" s="100">
        <v>0</v>
      </c>
      <c r="DB22" s="94">
        <f t="shared" si="10"/>
        <v>0</v>
      </c>
      <c r="DC22" s="99"/>
      <c r="DD22" s="95"/>
      <c r="DE22" s="94">
        <v>2.15</v>
      </c>
      <c r="DF22" s="94">
        <v>0.2</v>
      </c>
      <c r="DG22" s="94">
        <v>0.2</v>
      </c>
      <c r="DH22" s="94">
        <f t="shared" si="11"/>
        <v>8.6000000000000007E-2</v>
      </c>
      <c r="DI22" s="99"/>
      <c r="DJ22" s="95" t="s">
        <v>1154</v>
      </c>
      <c r="DK22" s="94">
        <v>0.3</v>
      </c>
      <c r="DL22" s="94">
        <v>0.3</v>
      </c>
      <c r="DN22" s="94">
        <f t="shared" si="12"/>
        <v>0</v>
      </c>
    </row>
    <row r="23" spans="1:118" x14ac:dyDescent="0.25">
      <c r="A23" s="230" t="s">
        <v>1326</v>
      </c>
      <c r="B23" s="230"/>
      <c r="C23" s="230"/>
      <c r="D23" s="230"/>
      <c r="E23" s="99"/>
      <c r="F23" s="230" t="s">
        <v>1294</v>
      </c>
      <c r="G23" s="230"/>
      <c r="H23" s="230"/>
      <c r="I23" s="230"/>
      <c r="J23" s="99"/>
      <c r="K23" s="109" t="s">
        <v>1236</v>
      </c>
      <c r="L23" s="109"/>
      <c r="M23" s="107"/>
      <c r="N23" s="107"/>
      <c r="O23" s="107"/>
      <c r="P23" s="99"/>
      <c r="Q23" s="109" t="s">
        <v>1236</v>
      </c>
      <c r="R23" s="109"/>
      <c r="S23" s="107"/>
      <c r="T23" s="107"/>
      <c r="U23" s="107"/>
      <c r="V23" s="99"/>
      <c r="W23" s="219"/>
      <c r="X23" s="219"/>
      <c r="Y23" s="107"/>
      <c r="Z23" s="107"/>
      <c r="AA23" s="107"/>
      <c r="AB23" s="99"/>
      <c r="AC23" s="109" t="s">
        <v>1236</v>
      </c>
      <c r="AD23" s="109"/>
      <c r="AE23" s="107"/>
      <c r="AF23" s="107"/>
      <c r="AG23" s="107"/>
      <c r="AI23" s="94">
        <v>2.5499999999999998</v>
      </c>
      <c r="AJ23" s="94">
        <v>0.2</v>
      </c>
      <c r="AK23" s="94">
        <v>0.9</v>
      </c>
      <c r="AL23" s="94">
        <f t="shared" si="3"/>
        <v>0.45900000000000002</v>
      </c>
      <c r="AM23" s="99"/>
      <c r="AN23" s="219"/>
      <c r="AO23" s="219"/>
      <c r="AP23" s="107"/>
      <c r="AQ23" s="107"/>
      <c r="AR23" s="107"/>
      <c r="AS23" s="99"/>
      <c r="AT23" s="219"/>
      <c r="AU23" s="219"/>
      <c r="AV23" s="107"/>
      <c r="AW23" s="107"/>
      <c r="AX23" s="107"/>
      <c r="AY23" s="99"/>
      <c r="AZ23" s="219"/>
      <c r="BA23" s="219"/>
      <c r="BE23" s="99"/>
      <c r="BF23" s="219"/>
      <c r="BG23" s="219"/>
      <c r="BK23" s="99"/>
      <c r="BL23" s="109"/>
      <c r="BM23" s="109"/>
      <c r="BQ23" s="99"/>
      <c r="BS23" s="219"/>
      <c r="BT23" s="219"/>
      <c r="BX23" s="99"/>
      <c r="CD23" s="99"/>
      <c r="CJ23" s="99"/>
      <c r="CK23" s="95" t="s">
        <v>1155</v>
      </c>
      <c r="CL23" s="94">
        <v>1</v>
      </c>
      <c r="CM23" s="94">
        <v>1</v>
      </c>
      <c r="CN23" s="94">
        <v>0.05</v>
      </c>
      <c r="CO23" s="94">
        <f t="shared" si="8"/>
        <v>0.05</v>
      </c>
      <c r="CP23" s="99"/>
      <c r="CQ23" s="94">
        <v>2.15</v>
      </c>
      <c r="CR23" s="94">
        <v>0.2</v>
      </c>
      <c r="CS23" s="94">
        <v>0.2</v>
      </c>
      <c r="CT23" s="94">
        <v>0.2</v>
      </c>
      <c r="CU23" s="94">
        <f t="shared" si="9"/>
        <v>1.29</v>
      </c>
      <c r="CW23" s="99"/>
      <c r="CX23" s="95" t="s">
        <v>1156</v>
      </c>
      <c r="CY23" s="94">
        <v>0.3</v>
      </c>
      <c r="CZ23" s="94">
        <v>0.3</v>
      </c>
      <c r="DA23" s="100">
        <v>1.36</v>
      </c>
      <c r="DB23" s="94">
        <f t="shared" si="10"/>
        <v>0.12240000000000001</v>
      </c>
      <c r="DC23" s="99"/>
      <c r="DD23" s="95"/>
      <c r="DE23" s="94">
        <v>2.15</v>
      </c>
      <c r="DF23" s="94">
        <v>0.2</v>
      </c>
      <c r="DG23" s="94">
        <v>0.2</v>
      </c>
      <c r="DH23" s="94">
        <f t="shared" si="11"/>
        <v>8.6000000000000007E-2</v>
      </c>
      <c r="DI23" s="99"/>
      <c r="DJ23" s="95" t="s">
        <v>1156</v>
      </c>
      <c r="DK23" s="94">
        <v>0.3</v>
      </c>
      <c r="DL23" s="94">
        <v>0.3</v>
      </c>
      <c r="DM23" s="94">
        <v>3.2</v>
      </c>
      <c r="DN23" s="94">
        <f t="shared" si="12"/>
        <v>0.28799999999999998</v>
      </c>
    </row>
    <row r="24" spans="1:118" x14ac:dyDescent="0.25">
      <c r="A24" s="97" t="s">
        <v>1329</v>
      </c>
      <c r="B24" s="97"/>
      <c r="C24" s="97"/>
      <c r="D24" s="97"/>
      <c r="E24" s="99"/>
      <c r="F24" s="97"/>
      <c r="G24" s="97"/>
      <c r="H24" s="97"/>
      <c r="I24" s="97"/>
      <c r="J24" s="99"/>
      <c r="K24" s="106"/>
      <c r="L24" s="110" t="s">
        <v>1112</v>
      </c>
      <c r="M24" s="110" t="s">
        <v>1111</v>
      </c>
      <c r="N24" s="110" t="s">
        <v>1113</v>
      </c>
      <c r="O24" s="111">
        <f>SUM(O26:O34)</f>
        <v>15.552</v>
      </c>
      <c r="P24" s="99"/>
      <c r="Q24" s="106"/>
      <c r="R24" s="110" t="s">
        <v>1112</v>
      </c>
      <c r="S24" s="110" t="s">
        <v>1111</v>
      </c>
      <c r="T24" s="110" t="s">
        <v>1113</v>
      </c>
      <c r="U24" s="111">
        <f>SUM(U26:U34)</f>
        <v>0</v>
      </c>
      <c r="V24" s="99"/>
      <c r="W24" s="218" t="s">
        <v>1236</v>
      </c>
      <c r="X24" s="218"/>
      <c r="Y24" s="110"/>
      <c r="Z24" s="110"/>
      <c r="AA24" s="111">
        <f>SUM(AA26:AA35)</f>
        <v>0</v>
      </c>
      <c r="AB24" s="99"/>
      <c r="AC24" s="106"/>
      <c r="AD24" s="110" t="s">
        <v>1112</v>
      </c>
      <c r="AE24" s="110" t="s">
        <v>1111</v>
      </c>
      <c r="AF24" s="110"/>
      <c r="AG24" s="111">
        <f>SUM(AG26:AG34)</f>
        <v>12.959999999999997</v>
      </c>
      <c r="AI24" s="94">
        <v>2</v>
      </c>
      <c r="AJ24" s="94">
        <v>0.2</v>
      </c>
      <c r="AK24" s="94">
        <v>0.9</v>
      </c>
      <c r="AL24" s="94">
        <f t="shared" si="3"/>
        <v>0.36000000000000004</v>
      </c>
      <c r="AM24" s="99"/>
      <c r="AN24" s="218" t="s">
        <v>1236</v>
      </c>
      <c r="AO24" s="218"/>
      <c r="AP24" s="110"/>
      <c r="AQ24" s="110"/>
      <c r="AR24" s="111">
        <f>SUM(AQ26:AQ35)</f>
        <v>66.821100000000015</v>
      </c>
      <c r="AS24" s="99"/>
      <c r="AT24" s="108" t="s">
        <v>1235</v>
      </c>
      <c r="AU24" s="110"/>
      <c r="AV24" s="110"/>
      <c r="AW24" s="110"/>
      <c r="AX24" s="111">
        <f>SUM(AW26:AW43)</f>
        <v>97.709920000000011</v>
      </c>
      <c r="AY24" s="99"/>
      <c r="AZ24" s="108" t="s">
        <v>1235</v>
      </c>
      <c r="BA24" s="110"/>
      <c r="BB24" s="110"/>
      <c r="BC24" s="110"/>
      <c r="BD24" s="111">
        <f>SUM(BC26:BC43)</f>
        <v>46.384800000000006</v>
      </c>
      <c r="BE24" s="99"/>
      <c r="BF24" s="108" t="s">
        <v>1235</v>
      </c>
      <c r="BG24" s="110"/>
      <c r="BH24" s="110"/>
      <c r="BI24" s="110"/>
      <c r="BJ24" s="111">
        <f>SUM(BI26:BI43)</f>
        <v>69.577199999999976</v>
      </c>
      <c r="BK24" s="99"/>
      <c r="BL24" s="109" t="s">
        <v>1236</v>
      </c>
      <c r="BM24" s="109"/>
      <c r="BP24" s="111">
        <f>SUM(BP26:BP35)</f>
        <v>1.345</v>
      </c>
      <c r="BQ24" s="99"/>
      <c r="BS24" s="218" t="s">
        <v>1236</v>
      </c>
      <c r="BT24" s="218"/>
      <c r="BU24" s="110"/>
      <c r="BV24" s="110"/>
      <c r="BW24" s="111">
        <f>SUM(BW26:BW35)</f>
        <v>0</v>
      </c>
      <c r="BX24" s="99"/>
      <c r="BY24" s="111"/>
      <c r="BZ24" s="111"/>
      <c r="CA24" s="111"/>
      <c r="CB24" s="111"/>
      <c r="CC24" s="111"/>
      <c r="CD24" s="99"/>
      <c r="CE24" s="111"/>
      <c r="CF24" s="111"/>
      <c r="CG24" s="111"/>
      <c r="CH24" s="111"/>
      <c r="CI24" s="111"/>
      <c r="CJ24" s="99"/>
      <c r="CK24" s="95" t="s">
        <v>1157</v>
      </c>
      <c r="CL24" s="94">
        <v>1</v>
      </c>
      <c r="CM24" s="94">
        <v>1</v>
      </c>
      <c r="CN24" s="94">
        <v>0.05</v>
      </c>
      <c r="CO24" s="94">
        <f t="shared" si="8"/>
        <v>0.05</v>
      </c>
      <c r="CP24" s="99"/>
      <c r="CQ24" s="94">
        <v>2.85</v>
      </c>
      <c r="CR24" s="94">
        <v>0.2</v>
      </c>
      <c r="CS24" s="94">
        <v>0.2</v>
      </c>
      <c r="CT24" s="94">
        <v>0.2</v>
      </c>
      <c r="CU24" s="94">
        <f t="shared" si="9"/>
        <v>1.7100000000000004</v>
      </c>
      <c r="CW24" s="99"/>
      <c r="CX24" s="95" t="s">
        <v>1158</v>
      </c>
      <c r="CY24" s="94">
        <v>0.3</v>
      </c>
      <c r="CZ24" s="94">
        <v>0.3</v>
      </c>
      <c r="DA24" s="100">
        <v>1.5</v>
      </c>
      <c r="DB24" s="94">
        <f t="shared" si="10"/>
        <v>0.13500000000000001</v>
      </c>
      <c r="DC24" s="99"/>
      <c r="DD24" s="95"/>
      <c r="DE24" s="94">
        <v>2.85</v>
      </c>
      <c r="DF24" s="94">
        <v>0.2</v>
      </c>
      <c r="DG24" s="94">
        <v>0.2</v>
      </c>
      <c r="DH24" s="94">
        <f t="shared" si="11"/>
        <v>0.11400000000000002</v>
      </c>
      <c r="DI24" s="99"/>
      <c r="DJ24" s="95" t="s">
        <v>1158</v>
      </c>
      <c r="DK24" s="94">
        <v>0.3</v>
      </c>
      <c r="DL24" s="94">
        <v>0.3</v>
      </c>
      <c r="DN24" s="94">
        <f t="shared" si="12"/>
        <v>0</v>
      </c>
    </row>
    <row r="25" spans="1:118" x14ac:dyDescent="0.25">
      <c r="A25" s="94">
        <v>4</v>
      </c>
      <c r="D25" s="94">
        <f>A25+B25</f>
        <v>4</v>
      </c>
      <c r="E25" s="99"/>
      <c r="F25" s="94">
        <v>52.03</v>
      </c>
      <c r="I25" s="94">
        <f>F25+G25</f>
        <v>52.03</v>
      </c>
      <c r="J25" s="99"/>
      <c r="K25" s="106" t="s">
        <v>1191</v>
      </c>
      <c r="L25" s="107">
        <v>1.2</v>
      </c>
      <c r="M25" s="107">
        <v>1.2</v>
      </c>
      <c r="N25" s="107">
        <v>1.2</v>
      </c>
      <c r="O25" s="112">
        <f t="shared" ref="O25:O34" si="21">L25*M25*N25</f>
        <v>1.728</v>
      </c>
      <c r="P25" s="99"/>
      <c r="Q25" s="108"/>
      <c r="R25" s="110"/>
      <c r="S25" s="110"/>
      <c r="T25" s="110"/>
      <c r="U25" s="110"/>
      <c r="V25" s="99"/>
      <c r="W25" s="121"/>
      <c r="X25" s="110" t="s">
        <v>1112</v>
      </c>
      <c r="Y25" s="110" t="s">
        <v>1111</v>
      </c>
      <c r="Z25" s="110" t="s">
        <v>1113</v>
      </c>
      <c r="AA25" s="110"/>
      <c r="AB25" s="99"/>
      <c r="AC25" s="106" t="s">
        <v>1191</v>
      </c>
      <c r="AD25" s="107">
        <v>1.2</v>
      </c>
      <c r="AE25" s="107">
        <v>1.2</v>
      </c>
      <c r="AF25" s="107"/>
      <c r="AG25" s="112">
        <f t="shared" ref="AG25:AG34" si="22">AD25*AE25</f>
        <v>1.44</v>
      </c>
      <c r="AI25" s="94">
        <v>2</v>
      </c>
      <c r="AJ25" s="94">
        <v>0.2</v>
      </c>
      <c r="AK25" s="94">
        <v>0.9</v>
      </c>
      <c r="AL25" s="94">
        <f t="shared" si="3"/>
        <v>0.36000000000000004</v>
      </c>
      <c r="AM25" s="99"/>
      <c r="AN25" s="108"/>
      <c r="AO25" s="110" t="s">
        <v>1238</v>
      </c>
      <c r="AP25" s="110" t="s">
        <v>1240</v>
      </c>
      <c r="AQ25" s="110" t="s">
        <v>1239</v>
      </c>
      <c r="AR25" s="110"/>
      <c r="AS25" s="99"/>
      <c r="AT25" s="108"/>
      <c r="AU25" s="110" t="s">
        <v>1242</v>
      </c>
      <c r="AV25" s="110" t="s">
        <v>1244</v>
      </c>
      <c r="AW25" s="110" t="s">
        <v>1243</v>
      </c>
      <c r="AX25" s="110"/>
      <c r="AY25" s="99"/>
      <c r="AZ25" s="108"/>
      <c r="BA25" s="110" t="s">
        <v>1242</v>
      </c>
      <c r="BB25" s="110" t="s">
        <v>1244</v>
      </c>
      <c r="BC25" s="110" t="s">
        <v>1243</v>
      </c>
      <c r="BD25" s="110"/>
      <c r="BE25" s="99"/>
      <c r="BF25" s="108"/>
      <c r="BG25" s="110" t="s">
        <v>1242</v>
      </c>
      <c r="BH25" s="110" t="s">
        <v>1244</v>
      </c>
      <c r="BI25" s="110" t="s">
        <v>1243</v>
      </c>
      <c r="BJ25" s="110"/>
      <c r="BK25" s="99"/>
      <c r="BM25" s="110" t="s">
        <v>1112</v>
      </c>
      <c r="BN25" s="110" t="s">
        <v>1111</v>
      </c>
      <c r="BO25" s="110" t="s">
        <v>1113</v>
      </c>
      <c r="BP25" s="110"/>
      <c r="BQ25" s="99"/>
      <c r="BS25" s="108"/>
      <c r="BT25" s="110" t="s">
        <v>1112</v>
      </c>
      <c r="BU25" s="110" t="s">
        <v>1111</v>
      </c>
      <c r="BV25" s="110" t="s">
        <v>1113</v>
      </c>
      <c r="BW25" s="110"/>
      <c r="BX25" s="99"/>
      <c r="BY25" s="222" t="s">
        <v>1324</v>
      </c>
      <c r="BZ25" s="222"/>
      <c r="CA25" s="222"/>
      <c r="CB25" s="222"/>
      <c r="CC25" s="111">
        <f>CC3</f>
        <v>1.0125000000000002</v>
      </c>
      <c r="CD25" s="99"/>
      <c r="CE25" s="222" t="s">
        <v>1323</v>
      </c>
      <c r="CF25" s="222"/>
      <c r="CG25" s="222"/>
      <c r="CH25" s="222"/>
      <c r="CI25" s="111">
        <f>CI3</f>
        <v>3.5</v>
      </c>
      <c r="CJ25" s="99"/>
      <c r="CK25" s="95" t="s">
        <v>1159</v>
      </c>
      <c r="CL25" s="94">
        <v>1</v>
      </c>
      <c r="CM25" s="94">
        <v>1</v>
      </c>
      <c r="CN25" s="94">
        <v>0.05</v>
      </c>
      <c r="CO25" s="94">
        <f t="shared" si="8"/>
        <v>0.05</v>
      </c>
      <c r="CP25" s="99"/>
      <c r="CQ25" s="94">
        <v>1.27</v>
      </c>
      <c r="CR25" s="94">
        <v>0.2</v>
      </c>
      <c r="CS25" s="94">
        <v>0.2</v>
      </c>
      <c r="CT25" s="94">
        <v>0.2</v>
      </c>
      <c r="CU25" s="94">
        <f t="shared" si="9"/>
        <v>0.76200000000000012</v>
      </c>
      <c r="CW25" s="99"/>
      <c r="CX25" s="95" t="s">
        <v>1160</v>
      </c>
      <c r="CY25" s="94">
        <v>0.3</v>
      </c>
      <c r="CZ25" s="94">
        <v>0.3</v>
      </c>
      <c r="DA25" s="100">
        <v>1.6</v>
      </c>
      <c r="DB25" s="94">
        <f t="shared" si="10"/>
        <v>0.14399999999999999</v>
      </c>
      <c r="DC25" s="99"/>
      <c r="DD25" s="95"/>
      <c r="DE25" s="224" t="s">
        <v>1161</v>
      </c>
      <c r="DF25" s="224"/>
      <c r="DG25" s="224"/>
      <c r="DH25" s="94">
        <f>SUM(DH4:DH24)</f>
        <v>5.335600000000003</v>
      </c>
      <c r="DI25" s="99"/>
      <c r="DJ25" s="95" t="s">
        <v>1160</v>
      </c>
      <c r="DK25" s="94">
        <v>0.3</v>
      </c>
      <c r="DL25" s="94">
        <v>0.3</v>
      </c>
      <c r="DN25" s="94">
        <f t="shared" si="12"/>
        <v>0</v>
      </c>
    </row>
    <row r="26" spans="1:118" x14ac:dyDescent="0.25">
      <c r="D26" s="94">
        <f>A26+B26</f>
        <v>0</v>
      </c>
      <c r="E26" s="99"/>
      <c r="I26" s="94">
        <f>F26+G26</f>
        <v>0</v>
      </c>
      <c r="J26" s="99"/>
      <c r="K26" s="106" t="s">
        <v>1193</v>
      </c>
      <c r="L26" s="107">
        <v>1.2</v>
      </c>
      <c r="M26" s="107">
        <v>1.2</v>
      </c>
      <c r="N26" s="107">
        <v>1.2</v>
      </c>
      <c r="O26" s="112">
        <f t="shared" si="21"/>
        <v>1.728</v>
      </c>
      <c r="P26" s="99"/>
      <c r="Q26" s="106"/>
      <c r="R26" s="107"/>
      <c r="S26" s="107"/>
      <c r="T26" s="107"/>
      <c r="U26" s="112"/>
      <c r="V26" s="99"/>
      <c r="W26" s="114" t="s">
        <v>1247</v>
      </c>
      <c r="X26" s="107">
        <v>0</v>
      </c>
      <c r="Y26" s="107">
        <v>0</v>
      </c>
      <c r="Z26" s="107">
        <v>0</v>
      </c>
      <c r="AA26" s="112">
        <f t="shared" ref="AA26:AA28" si="23">X26*Y26*Z26</f>
        <v>0</v>
      </c>
      <c r="AB26" s="99"/>
      <c r="AC26" s="106" t="s">
        <v>1193</v>
      </c>
      <c r="AD26" s="107">
        <v>1.2</v>
      </c>
      <c r="AE26" s="107">
        <v>1.2</v>
      </c>
      <c r="AF26" s="107"/>
      <c r="AG26" s="112">
        <f t="shared" si="22"/>
        <v>1.44</v>
      </c>
      <c r="AI26" s="94">
        <v>2.5499999999999998</v>
      </c>
      <c r="AJ26" s="94">
        <v>0.2</v>
      </c>
      <c r="AK26" s="94">
        <v>0.9</v>
      </c>
      <c r="AL26" s="94">
        <f t="shared" si="3"/>
        <v>0.45900000000000002</v>
      </c>
      <c r="AM26" s="99"/>
      <c r="AN26" s="106" t="s">
        <v>1191</v>
      </c>
      <c r="AO26" s="107">
        <v>9.36</v>
      </c>
      <c r="AP26" s="107">
        <v>0.61699999999999999</v>
      </c>
      <c r="AQ26" s="107">
        <f>AO26*AP26</f>
        <v>5.7751199999999994</v>
      </c>
      <c r="AR26" s="112"/>
      <c r="AS26" s="99"/>
      <c r="AT26" s="106" t="s">
        <v>1247</v>
      </c>
      <c r="AU26" s="107">
        <v>133.97999999999999</v>
      </c>
      <c r="AV26" s="107">
        <v>0.154</v>
      </c>
      <c r="AW26" s="107">
        <f>AU26*AV26</f>
        <v>20.632919999999999</v>
      </c>
      <c r="AX26" s="112"/>
      <c r="AY26" s="99"/>
      <c r="AZ26" s="106" t="s">
        <v>1118</v>
      </c>
      <c r="BA26" s="107">
        <v>17.399999999999999</v>
      </c>
      <c r="BB26" s="107">
        <v>0.154</v>
      </c>
      <c r="BC26" s="107">
        <f>BA26*BB26</f>
        <v>2.6795999999999998</v>
      </c>
      <c r="BD26" s="112"/>
      <c r="BE26" s="99"/>
      <c r="BF26" s="106" t="s">
        <v>1118</v>
      </c>
      <c r="BG26" s="107">
        <v>26.1</v>
      </c>
      <c r="BH26" s="107">
        <v>0.154</v>
      </c>
      <c r="BI26" s="107">
        <f>BG26*BH26</f>
        <v>4.0194000000000001</v>
      </c>
      <c r="BJ26" s="112"/>
      <c r="BK26" s="99"/>
      <c r="BL26" s="106" t="s">
        <v>1191</v>
      </c>
      <c r="BM26" s="107">
        <v>0.6</v>
      </c>
      <c r="BN26" s="107">
        <v>0.6</v>
      </c>
      <c r="BO26" s="107">
        <v>0.25</v>
      </c>
      <c r="BP26" s="112">
        <f t="shared" ref="BP26:BP35" si="24">BM26*BN26*BO26</f>
        <v>0.09</v>
      </c>
      <c r="BQ26" s="99"/>
      <c r="BS26" s="114" t="s">
        <v>1247</v>
      </c>
      <c r="BT26" s="107">
        <v>0</v>
      </c>
      <c r="BU26" s="107">
        <v>0</v>
      </c>
      <c r="BV26" s="107">
        <v>0</v>
      </c>
      <c r="BW26" s="112">
        <f t="shared" ref="BW26:BW28" si="25">BT26*BU26*BV26</f>
        <v>0</v>
      </c>
      <c r="BX26" s="99"/>
      <c r="BY26" s="112"/>
      <c r="BZ26" s="112"/>
      <c r="CA26" s="112"/>
      <c r="CB26" s="112"/>
      <c r="CC26" s="112"/>
      <c r="CD26" s="99"/>
      <c r="CE26" s="112"/>
      <c r="CF26" s="112"/>
      <c r="CG26" s="112"/>
      <c r="CH26" s="112"/>
      <c r="CI26" s="112"/>
      <c r="CJ26" s="99"/>
      <c r="CK26" s="95" t="s">
        <v>1162</v>
      </c>
      <c r="CL26" s="94">
        <v>1</v>
      </c>
      <c r="CM26" s="94">
        <v>1</v>
      </c>
      <c r="CN26" s="94">
        <v>0.05</v>
      </c>
      <c r="CO26" s="94">
        <f t="shared" si="8"/>
        <v>0.05</v>
      </c>
      <c r="CP26" s="99"/>
      <c r="CQ26" s="95">
        <v>1.27</v>
      </c>
      <c r="CR26" s="94">
        <v>0.2</v>
      </c>
      <c r="CS26" s="94">
        <v>0.2</v>
      </c>
      <c r="CT26" s="94">
        <v>0.2</v>
      </c>
      <c r="CU26" s="94">
        <f t="shared" si="9"/>
        <v>0.76200000000000012</v>
      </c>
      <c r="CW26" s="99"/>
      <c r="CX26" s="95" t="s">
        <v>1163</v>
      </c>
      <c r="CY26" s="94">
        <v>0.3</v>
      </c>
      <c r="CZ26" s="94">
        <v>0.3</v>
      </c>
      <c r="DA26" s="100">
        <v>1</v>
      </c>
      <c r="DB26" s="94">
        <f t="shared" si="10"/>
        <v>0.09</v>
      </c>
      <c r="DC26" s="99"/>
      <c r="DD26" s="95"/>
      <c r="DI26" s="99"/>
      <c r="DJ26" s="95" t="s">
        <v>1163</v>
      </c>
      <c r="DK26" s="94">
        <v>0.3</v>
      </c>
      <c r="DL26" s="94">
        <v>0.3</v>
      </c>
      <c r="DN26" s="94">
        <f t="shared" si="12"/>
        <v>0</v>
      </c>
    </row>
    <row r="27" spans="1:118" x14ac:dyDescent="0.25">
      <c r="E27" s="99"/>
      <c r="J27" s="99"/>
      <c r="K27" s="106" t="s">
        <v>1195</v>
      </c>
      <c r="L27" s="107">
        <v>1.2</v>
      </c>
      <c r="M27" s="107">
        <v>1.2</v>
      </c>
      <c r="N27" s="107">
        <v>1.2</v>
      </c>
      <c r="O27" s="112">
        <f t="shared" si="21"/>
        <v>1.728</v>
      </c>
      <c r="P27" s="99"/>
      <c r="Q27" s="106"/>
      <c r="R27" s="107"/>
      <c r="S27" s="107"/>
      <c r="T27" s="107"/>
      <c r="U27" s="112"/>
      <c r="V27" s="99"/>
      <c r="W27" s="122" t="s">
        <v>1248</v>
      </c>
      <c r="X27" s="107">
        <v>0</v>
      </c>
      <c r="Y27" s="107">
        <v>0</v>
      </c>
      <c r="Z27" s="107">
        <v>0</v>
      </c>
      <c r="AA27" s="112">
        <f t="shared" si="23"/>
        <v>0</v>
      </c>
      <c r="AB27" s="99"/>
      <c r="AC27" s="106" t="s">
        <v>1195</v>
      </c>
      <c r="AD27" s="107">
        <v>1.2</v>
      </c>
      <c r="AE27" s="107">
        <v>1.2</v>
      </c>
      <c r="AF27" s="107"/>
      <c r="AG27" s="112">
        <f t="shared" si="22"/>
        <v>1.44</v>
      </c>
      <c r="AM27" s="99"/>
      <c r="AN27" s="106" t="s">
        <v>1193</v>
      </c>
      <c r="AO27" s="107">
        <v>9.36</v>
      </c>
      <c r="AP27" s="107">
        <v>0.61699999999999999</v>
      </c>
      <c r="AQ27" s="107">
        <f t="shared" ref="AQ27:AQ35" si="26">AO27*AP27</f>
        <v>5.7751199999999994</v>
      </c>
      <c r="AR27" s="112"/>
      <c r="AS27" s="99"/>
      <c r="AT27" s="106" t="s">
        <v>1248</v>
      </c>
      <c r="AU27" s="107">
        <v>133.97999999999999</v>
      </c>
      <c r="AV27" s="107">
        <v>0.154</v>
      </c>
      <c r="AW27" s="107">
        <f t="shared" ref="AW27:AW34" si="27">AU27*AV27</f>
        <v>20.632919999999999</v>
      </c>
      <c r="AX27" s="112"/>
      <c r="AY27" s="99"/>
      <c r="AZ27" s="106" t="s">
        <v>1120</v>
      </c>
      <c r="BA27" s="107">
        <v>17.399999999999999</v>
      </c>
      <c r="BB27" s="107">
        <v>0.154</v>
      </c>
      <c r="BC27" s="107">
        <f t="shared" ref="BC27:BC43" si="28">BA27*BB27</f>
        <v>2.6795999999999998</v>
      </c>
      <c r="BD27" s="112"/>
      <c r="BE27" s="99"/>
      <c r="BF27" s="106" t="s">
        <v>1120</v>
      </c>
      <c r="BG27" s="107">
        <v>26.1</v>
      </c>
      <c r="BH27" s="107">
        <v>0.154</v>
      </c>
      <c r="BI27" s="107">
        <f t="shared" ref="BI27:BI43" si="29">BG27*BH27</f>
        <v>4.0194000000000001</v>
      </c>
      <c r="BJ27" s="112"/>
      <c r="BK27" s="99"/>
      <c r="BL27" s="106" t="s">
        <v>1193</v>
      </c>
      <c r="BM27" s="107">
        <v>0.6</v>
      </c>
      <c r="BN27" s="107">
        <v>0.6</v>
      </c>
      <c r="BO27" s="107">
        <v>0.25</v>
      </c>
      <c r="BP27" s="112">
        <f t="shared" si="24"/>
        <v>0.09</v>
      </c>
      <c r="BQ27" s="99"/>
      <c r="BS27" s="106" t="s">
        <v>1248</v>
      </c>
      <c r="BT27" s="107">
        <v>0</v>
      </c>
      <c r="BU27" s="107">
        <v>0</v>
      </c>
      <c r="BV27" s="107">
        <v>0</v>
      </c>
      <c r="BW27" s="112">
        <f t="shared" si="25"/>
        <v>0</v>
      </c>
      <c r="BX27" s="99"/>
      <c r="BY27" s="112"/>
      <c r="BZ27" s="112"/>
      <c r="CA27" s="112"/>
      <c r="CB27" s="112"/>
      <c r="CC27" s="112"/>
      <c r="CD27" s="99"/>
      <c r="CE27" s="112"/>
      <c r="CF27" s="112"/>
      <c r="CG27" s="112"/>
      <c r="CH27" s="112"/>
      <c r="CI27" s="112"/>
      <c r="CJ27" s="99"/>
      <c r="CK27" s="95" t="s">
        <v>1164</v>
      </c>
      <c r="CL27" s="94">
        <v>1</v>
      </c>
      <c r="CM27" s="94">
        <v>1</v>
      </c>
      <c r="CN27" s="94">
        <v>0.05</v>
      </c>
      <c r="CO27" s="94">
        <f t="shared" si="8"/>
        <v>0.05</v>
      </c>
      <c r="CP27" s="99"/>
      <c r="CQ27" s="95">
        <v>1.27</v>
      </c>
      <c r="CR27" s="94">
        <v>0.2</v>
      </c>
      <c r="CS27" s="94">
        <v>0.2</v>
      </c>
      <c r="CT27" s="94">
        <v>0.2</v>
      </c>
      <c r="CU27" s="94">
        <f t="shared" si="9"/>
        <v>0.76200000000000012</v>
      </c>
      <c r="CW27" s="99"/>
      <c r="CX27" s="95" t="s">
        <v>1165</v>
      </c>
      <c r="CY27" s="94">
        <v>0.3</v>
      </c>
      <c r="CZ27" s="94">
        <v>0.3</v>
      </c>
      <c r="DA27" s="100">
        <v>0.6</v>
      </c>
      <c r="DB27" s="94">
        <f t="shared" si="10"/>
        <v>5.3999999999999999E-2</v>
      </c>
      <c r="DC27" s="99"/>
      <c r="DD27" s="95"/>
      <c r="DI27" s="99"/>
      <c r="DJ27" s="95" t="s">
        <v>1165</v>
      </c>
      <c r="DK27" s="94">
        <v>0.3</v>
      </c>
      <c r="DL27" s="94">
        <v>0.3</v>
      </c>
      <c r="DN27" s="94">
        <f t="shared" si="12"/>
        <v>0</v>
      </c>
    </row>
    <row r="28" spans="1:118" x14ac:dyDescent="0.25">
      <c r="A28" s="228" t="s">
        <v>1328</v>
      </c>
      <c r="B28" s="224"/>
      <c r="C28" s="224"/>
      <c r="D28" s="94">
        <f>SUM(D25:D27)</f>
        <v>4</v>
      </c>
      <c r="E28" s="99"/>
      <c r="F28" s="228" t="s">
        <v>1327</v>
      </c>
      <c r="G28" s="224"/>
      <c r="H28" s="224"/>
      <c r="I28" s="94">
        <f>SUM(I25:I27)</f>
        <v>52.03</v>
      </c>
      <c r="J28" s="99"/>
      <c r="K28" s="106" t="s">
        <v>1197</v>
      </c>
      <c r="L28" s="107">
        <v>1.2</v>
      </c>
      <c r="M28" s="107">
        <v>1.2</v>
      </c>
      <c r="N28" s="107">
        <v>1.2</v>
      </c>
      <c r="O28" s="112">
        <f t="shared" si="21"/>
        <v>1.728</v>
      </c>
      <c r="P28" s="99"/>
      <c r="Q28" s="106"/>
      <c r="R28" s="107"/>
      <c r="S28" s="107"/>
      <c r="T28" s="107"/>
      <c r="U28" s="112"/>
      <c r="V28" s="99"/>
      <c r="W28" s="122" t="s">
        <v>1249</v>
      </c>
      <c r="X28" s="107">
        <v>0</v>
      </c>
      <c r="Y28" s="107">
        <v>0</v>
      </c>
      <c r="Z28" s="107">
        <v>0</v>
      </c>
      <c r="AA28" s="112">
        <f t="shared" si="23"/>
        <v>0</v>
      </c>
      <c r="AB28" s="99"/>
      <c r="AC28" s="106" t="s">
        <v>1197</v>
      </c>
      <c r="AD28" s="107">
        <v>1.2</v>
      </c>
      <c r="AE28" s="107">
        <v>1.2</v>
      </c>
      <c r="AF28" s="107"/>
      <c r="AG28" s="112">
        <f t="shared" si="22"/>
        <v>1.44</v>
      </c>
      <c r="AI28" s="224" t="s">
        <v>1161</v>
      </c>
      <c r="AJ28" s="224"/>
      <c r="AK28" s="224"/>
      <c r="AL28" s="94">
        <f>SUM(AL4:AL26)</f>
        <v>25.461100000000005</v>
      </c>
      <c r="AM28" s="99"/>
      <c r="AN28" s="106" t="s">
        <v>1195</v>
      </c>
      <c r="AO28" s="107">
        <v>9.36</v>
      </c>
      <c r="AP28" s="107">
        <v>0.61699999999999999</v>
      </c>
      <c r="AQ28" s="107">
        <f t="shared" si="26"/>
        <v>5.7751199999999994</v>
      </c>
      <c r="AR28" s="112"/>
      <c r="AS28" s="99"/>
      <c r="AT28" s="106" t="s">
        <v>1249</v>
      </c>
      <c r="AU28" s="107">
        <v>133.97999999999999</v>
      </c>
      <c r="AV28" s="107">
        <v>0.154</v>
      </c>
      <c r="AW28" s="107">
        <f t="shared" si="27"/>
        <v>20.632919999999999</v>
      </c>
      <c r="AX28" s="112"/>
      <c r="AY28" s="99"/>
      <c r="AZ28" s="106" t="s">
        <v>1122</v>
      </c>
      <c r="BA28" s="107">
        <v>17.399999999999999</v>
      </c>
      <c r="BB28" s="107">
        <v>0.154</v>
      </c>
      <c r="BC28" s="107">
        <f t="shared" si="28"/>
        <v>2.6795999999999998</v>
      </c>
      <c r="BD28" s="112"/>
      <c r="BE28" s="99"/>
      <c r="BF28" s="106" t="s">
        <v>1122</v>
      </c>
      <c r="BG28" s="107">
        <v>26.1</v>
      </c>
      <c r="BH28" s="107">
        <v>0.154</v>
      </c>
      <c r="BI28" s="107">
        <f t="shared" si="29"/>
        <v>4.0194000000000001</v>
      </c>
      <c r="BJ28" s="112"/>
      <c r="BK28" s="99"/>
      <c r="BL28" s="106" t="s">
        <v>1195</v>
      </c>
      <c r="BM28" s="107">
        <v>0.6</v>
      </c>
      <c r="BN28" s="107">
        <v>0.6</v>
      </c>
      <c r="BO28" s="107">
        <v>0.25</v>
      </c>
      <c r="BP28" s="112">
        <f t="shared" si="24"/>
        <v>0.09</v>
      </c>
      <c r="BQ28" s="99"/>
      <c r="BS28" s="106" t="s">
        <v>1249</v>
      </c>
      <c r="BT28" s="107">
        <v>0</v>
      </c>
      <c r="BU28" s="107">
        <v>0</v>
      </c>
      <c r="BV28" s="107">
        <v>0</v>
      </c>
      <c r="BW28" s="112">
        <f t="shared" si="25"/>
        <v>0</v>
      </c>
      <c r="BX28" s="99"/>
      <c r="BY28" s="112"/>
      <c r="BZ28" s="112"/>
      <c r="CA28" s="112"/>
      <c r="CB28" s="112"/>
      <c r="CC28" s="112"/>
      <c r="CD28" s="99"/>
      <c r="CE28" s="112"/>
      <c r="CF28" s="112"/>
      <c r="CG28" s="112"/>
      <c r="CH28" s="112"/>
      <c r="CI28" s="112"/>
      <c r="CJ28" s="99"/>
      <c r="CK28" s="95" t="s">
        <v>1167</v>
      </c>
      <c r="CL28" s="94">
        <v>1</v>
      </c>
      <c r="CM28" s="94">
        <v>1</v>
      </c>
      <c r="CN28" s="94">
        <v>0.05</v>
      </c>
      <c r="CO28" s="94">
        <f t="shared" si="8"/>
        <v>0.05</v>
      </c>
      <c r="CP28" s="99"/>
      <c r="CQ28" s="95">
        <v>4.03</v>
      </c>
      <c r="CR28" s="94">
        <v>0.2</v>
      </c>
      <c r="CS28" s="94">
        <v>0.2</v>
      </c>
      <c r="CT28" s="94">
        <v>0.2</v>
      </c>
      <c r="CU28" s="94">
        <f t="shared" si="9"/>
        <v>2.4180000000000006</v>
      </c>
      <c r="CW28" s="99"/>
      <c r="CX28" s="95" t="s">
        <v>1168</v>
      </c>
      <c r="CY28" s="94">
        <v>0.3</v>
      </c>
      <c r="CZ28" s="94">
        <v>0.3</v>
      </c>
      <c r="DA28" s="100">
        <v>0.55000000000000004</v>
      </c>
      <c r="DB28" s="94">
        <f t="shared" si="10"/>
        <v>4.9500000000000002E-2</v>
      </c>
      <c r="DC28" s="99"/>
      <c r="DD28" s="95"/>
      <c r="DI28" s="99"/>
      <c r="DJ28" s="95" t="s">
        <v>1168</v>
      </c>
      <c r="DK28" s="94">
        <v>0.3</v>
      </c>
      <c r="DL28" s="94">
        <v>0.3</v>
      </c>
      <c r="DN28" s="94">
        <f t="shared" si="12"/>
        <v>0</v>
      </c>
    </row>
    <row r="29" spans="1:118" x14ac:dyDescent="0.25">
      <c r="A29" s="99"/>
      <c r="B29" s="99"/>
      <c r="C29" s="99"/>
      <c r="D29" s="99"/>
      <c r="E29" s="99"/>
      <c r="F29" s="99"/>
      <c r="G29" s="99"/>
      <c r="H29" s="99"/>
      <c r="I29" s="99"/>
      <c r="J29" s="99"/>
      <c r="K29" s="106" t="s">
        <v>1199</v>
      </c>
      <c r="L29" s="107">
        <v>1.2</v>
      </c>
      <c r="M29" s="107">
        <v>1.2</v>
      </c>
      <c r="N29" s="107">
        <v>1.2</v>
      </c>
      <c r="O29" s="112">
        <f t="shared" si="21"/>
        <v>1.728</v>
      </c>
      <c r="P29" s="99"/>
      <c r="Q29" s="106"/>
      <c r="R29" s="107"/>
      <c r="S29" s="107"/>
      <c r="T29" s="107"/>
      <c r="U29" s="112"/>
      <c r="V29" s="99"/>
      <c r="W29" s="122"/>
      <c r="X29" s="107"/>
      <c r="Y29" s="107"/>
      <c r="Z29" s="107"/>
      <c r="AA29" s="112"/>
      <c r="AB29" s="99"/>
      <c r="AC29" s="106" t="s">
        <v>1199</v>
      </c>
      <c r="AD29" s="107">
        <v>1.2</v>
      </c>
      <c r="AE29" s="107">
        <v>1.2</v>
      </c>
      <c r="AF29" s="107"/>
      <c r="AG29" s="112">
        <f t="shared" si="22"/>
        <v>1.44</v>
      </c>
      <c r="AM29" s="99"/>
      <c r="AN29" s="106" t="s">
        <v>1197</v>
      </c>
      <c r="AO29" s="107">
        <v>9.36</v>
      </c>
      <c r="AP29" s="107">
        <v>0.61699999999999999</v>
      </c>
      <c r="AQ29" s="107">
        <f t="shared" si="26"/>
        <v>5.7751199999999994</v>
      </c>
      <c r="AR29" s="112"/>
      <c r="AS29" s="99"/>
      <c r="AT29" s="106" t="s">
        <v>1250</v>
      </c>
      <c r="AU29" s="107">
        <v>38.5</v>
      </c>
      <c r="AV29" s="107">
        <v>0.154</v>
      </c>
      <c r="AW29" s="107">
        <f t="shared" si="27"/>
        <v>5.9290000000000003</v>
      </c>
      <c r="AX29" s="112"/>
      <c r="AY29" s="99"/>
      <c r="AZ29" s="106" t="s">
        <v>1124</v>
      </c>
      <c r="BA29" s="107">
        <v>17.399999999999999</v>
      </c>
      <c r="BB29" s="107">
        <v>0.154</v>
      </c>
      <c r="BC29" s="107">
        <f t="shared" si="28"/>
        <v>2.6795999999999998</v>
      </c>
      <c r="BD29" s="112"/>
      <c r="BE29" s="99"/>
      <c r="BF29" s="106" t="s">
        <v>1124</v>
      </c>
      <c r="BG29" s="107">
        <v>26.1</v>
      </c>
      <c r="BH29" s="107">
        <v>0.154</v>
      </c>
      <c r="BI29" s="107">
        <f t="shared" si="29"/>
        <v>4.0194000000000001</v>
      </c>
      <c r="BJ29" s="112"/>
      <c r="BK29" s="99"/>
      <c r="BL29" s="106" t="s">
        <v>1197</v>
      </c>
      <c r="BM29" s="107">
        <v>0.6</v>
      </c>
      <c r="BN29" s="107">
        <v>0.6</v>
      </c>
      <c r="BO29" s="107">
        <v>0.25</v>
      </c>
      <c r="BP29" s="112">
        <f t="shared" si="24"/>
        <v>0.09</v>
      </c>
      <c r="BQ29" s="99"/>
      <c r="BS29" s="106"/>
      <c r="BW29" s="112"/>
      <c r="BX29" s="99"/>
      <c r="BY29" s="112"/>
      <c r="BZ29" s="112"/>
      <c r="CA29" s="112"/>
      <c r="CB29" s="112"/>
      <c r="CC29" s="112"/>
      <c r="CD29" s="99"/>
      <c r="CE29" s="112"/>
      <c r="CF29" s="112"/>
      <c r="CG29" s="112"/>
      <c r="CH29" s="112"/>
      <c r="CI29" s="112"/>
      <c r="CJ29" s="99"/>
      <c r="CK29" s="95" t="s">
        <v>1169</v>
      </c>
      <c r="CL29" s="94">
        <v>1</v>
      </c>
      <c r="CM29" s="94">
        <v>1</v>
      </c>
      <c r="CN29" s="94">
        <v>0.05</v>
      </c>
      <c r="CO29" s="94">
        <f t="shared" si="8"/>
        <v>0.05</v>
      </c>
      <c r="CP29" s="99"/>
      <c r="CQ29" s="95">
        <v>4.03</v>
      </c>
      <c r="CR29" s="94">
        <v>0.2</v>
      </c>
      <c r="CS29" s="94">
        <v>0.2</v>
      </c>
      <c r="CT29" s="94">
        <v>0.2</v>
      </c>
      <c r="CU29" s="94">
        <f t="shared" si="9"/>
        <v>2.4180000000000006</v>
      </c>
      <c r="CW29" s="99"/>
      <c r="CX29" s="95" t="s">
        <v>1170</v>
      </c>
      <c r="CY29" s="94">
        <v>0.3</v>
      </c>
      <c r="CZ29" s="94">
        <v>0.3</v>
      </c>
      <c r="DA29" s="100">
        <v>0.65</v>
      </c>
      <c r="DB29" s="94">
        <f t="shared" si="10"/>
        <v>5.8499999999999996E-2</v>
      </c>
      <c r="DC29" s="99"/>
      <c r="DD29" s="95"/>
      <c r="DI29" s="99"/>
      <c r="DJ29" s="95" t="s">
        <v>1170</v>
      </c>
      <c r="DK29" s="94">
        <v>0.3</v>
      </c>
      <c r="DL29" s="94">
        <v>0.3</v>
      </c>
      <c r="DN29" s="94">
        <f t="shared" si="12"/>
        <v>0</v>
      </c>
    </row>
    <row r="30" spans="1:118" x14ac:dyDescent="0.25">
      <c r="A30" s="230" t="s">
        <v>1286</v>
      </c>
      <c r="B30" s="230"/>
      <c r="C30" s="230"/>
      <c r="D30" s="230"/>
      <c r="E30" s="99"/>
      <c r="F30" s="229" t="s">
        <v>1296</v>
      </c>
      <c r="G30" s="229"/>
      <c r="H30" s="229"/>
      <c r="I30" s="229"/>
      <c r="J30" s="99"/>
      <c r="K30" s="106" t="s">
        <v>1211</v>
      </c>
      <c r="L30" s="107">
        <v>1.2</v>
      </c>
      <c r="M30" s="107">
        <v>1.2</v>
      </c>
      <c r="N30" s="107">
        <v>1.2</v>
      </c>
      <c r="O30" s="112">
        <f t="shared" si="21"/>
        <v>1.728</v>
      </c>
      <c r="P30" s="99"/>
      <c r="Q30" s="106"/>
      <c r="R30" s="107"/>
      <c r="S30" s="107"/>
      <c r="T30" s="107"/>
      <c r="U30" s="112"/>
      <c r="V30" s="99"/>
      <c r="W30" s="122"/>
      <c r="X30" s="107"/>
      <c r="Y30" s="107"/>
      <c r="Z30" s="107"/>
      <c r="AA30" s="112"/>
      <c r="AB30" s="99"/>
      <c r="AC30" s="106" t="s">
        <v>1211</v>
      </c>
      <c r="AD30" s="107">
        <v>1.2</v>
      </c>
      <c r="AE30" s="107">
        <v>1.2</v>
      </c>
      <c r="AF30" s="107"/>
      <c r="AG30" s="112">
        <f t="shared" si="22"/>
        <v>1.44</v>
      </c>
      <c r="AM30" s="99"/>
      <c r="AN30" s="106" t="s">
        <v>1199</v>
      </c>
      <c r="AO30" s="107">
        <v>10.56</v>
      </c>
      <c r="AP30" s="107">
        <v>0.61699999999999999</v>
      </c>
      <c r="AQ30" s="107">
        <f t="shared" si="26"/>
        <v>6.5155200000000004</v>
      </c>
      <c r="AR30" s="112"/>
      <c r="AS30" s="99"/>
      <c r="AT30" s="106" t="s">
        <v>1251</v>
      </c>
      <c r="AU30" s="107">
        <v>38.5</v>
      </c>
      <c r="AV30" s="107">
        <v>0.154</v>
      </c>
      <c r="AW30" s="107">
        <f t="shared" si="27"/>
        <v>5.9290000000000003</v>
      </c>
      <c r="AX30" s="112"/>
      <c r="AY30" s="99"/>
      <c r="AZ30" s="106" t="s">
        <v>1126</v>
      </c>
      <c r="BA30" s="107">
        <v>17.399999999999999</v>
      </c>
      <c r="BB30" s="107">
        <v>0.154</v>
      </c>
      <c r="BC30" s="107">
        <f t="shared" si="28"/>
        <v>2.6795999999999998</v>
      </c>
      <c r="BD30" s="112"/>
      <c r="BE30" s="99"/>
      <c r="BF30" s="106" t="s">
        <v>1126</v>
      </c>
      <c r="BG30" s="107">
        <v>26.1</v>
      </c>
      <c r="BH30" s="107">
        <v>0.154</v>
      </c>
      <c r="BI30" s="107">
        <f t="shared" si="29"/>
        <v>4.0194000000000001</v>
      </c>
      <c r="BJ30" s="112"/>
      <c r="BK30" s="99"/>
      <c r="BL30" s="106" t="s">
        <v>1199</v>
      </c>
      <c r="BM30" s="107">
        <v>0.7</v>
      </c>
      <c r="BN30" s="107">
        <v>0.7</v>
      </c>
      <c r="BO30" s="107">
        <v>0.25</v>
      </c>
      <c r="BP30" s="112">
        <f t="shared" si="24"/>
        <v>0.12249999999999998</v>
      </c>
      <c r="BQ30" s="99"/>
      <c r="BS30" s="106"/>
      <c r="BW30" s="112"/>
      <c r="BX30" s="99"/>
      <c r="BY30" s="112"/>
      <c r="BZ30" s="112"/>
      <c r="CA30" s="112"/>
      <c r="CB30" s="112"/>
      <c r="CC30" s="112"/>
      <c r="CD30" s="99"/>
      <c r="CE30" s="112"/>
      <c r="CF30" s="112"/>
      <c r="CG30" s="112"/>
      <c r="CH30" s="112"/>
      <c r="CI30" s="112"/>
      <c r="CJ30" s="99"/>
      <c r="CK30" s="95" t="s">
        <v>1171</v>
      </c>
      <c r="CL30" s="94">
        <v>1</v>
      </c>
      <c r="CM30" s="94">
        <v>1</v>
      </c>
      <c r="CN30" s="94">
        <v>0.05</v>
      </c>
      <c r="CO30" s="94">
        <f t="shared" si="8"/>
        <v>0.05</v>
      </c>
      <c r="CP30" s="99"/>
      <c r="CQ30" s="95">
        <v>4.03</v>
      </c>
      <c r="CR30" s="94">
        <v>0.2</v>
      </c>
      <c r="CS30" s="94">
        <v>0.2</v>
      </c>
      <c r="CT30" s="94">
        <v>0.2</v>
      </c>
      <c r="CU30" s="94">
        <f t="shared" si="9"/>
        <v>2.4180000000000006</v>
      </c>
      <c r="CW30" s="99"/>
      <c r="CX30" s="95" t="s">
        <v>1172</v>
      </c>
      <c r="CY30" s="94">
        <v>0.3</v>
      </c>
      <c r="CZ30" s="94">
        <v>0.3</v>
      </c>
      <c r="DA30" s="100">
        <v>0.5</v>
      </c>
      <c r="DB30" s="94">
        <f t="shared" si="10"/>
        <v>4.4999999999999998E-2</v>
      </c>
      <c r="DC30" s="99"/>
      <c r="DD30" s="95"/>
      <c r="DI30" s="99"/>
      <c r="DJ30" s="95" t="s">
        <v>1172</v>
      </c>
      <c r="DK30" s="94">
        <v>0.3</v>
      </c>
      <c r="DL30" s="94">
        <v>0.3</v>
      </c>
      <c r="DN30" s="94">
        <f t="shared" si="12"/>
        <v>0</v>
      </c>
    </row>
    <row r="31" spans="1:118" x14ac:dyDescent="0.25">
      <c r="A31" s="97"/>
      <c r="B31" s="97"/>
      <c r="C31" s="97"/>
      <c r="D31" s="97"/>
      <c r="E31" s="99"/>
      <c r="F31" s="97"/>
      <c r="G31" s="97"/>
      <c r="H31" s="97"/>
      <c r="I31" s="97"/>
      <c r="J31" s="99"/>
      <c r="K31" s="106" t="s">
        <v>1213</v>
      </c>
      <c r="L31" s="107">
        <v>1.2</v>
      </c>
      <c r="M31" s="107">
        <v>1.2</v>
      </c>
      <c r="N31" s="107">
        <v>1.2</v>
      </c>
      <c r="O31" s="112">
        <f t="shared" si="21"/>
        <v>1.728</v>
      </c>
      <c r="P31" s="99"/>
      <c r="Q31" s="106"/>
      <c r="R31" s="107"/>
      <c r="S31" s="107"/>
      <c r="T31" s="107"/>
      <c r="U31" s="112"/>
      <c r="V31" s="99"/>
      <c r="W31" s="122"/>
      <c r="X31" s="107"/>
      <c r="Y31" s="107"/>
      <c r="Z31" s="107"/>
      <c r="AA31" s="112"/>
      <c r="AB31" s="99"/>
      <c r="AC31" s="106" t="s">
        <v>1213</v>
      </c>
      <c r="AD31" s="107">
        <v>1.2</v>
      </c>
      <c r="AE31" s="107">
        <v>1.2</v>
      </c>
      <c r="AF31" s="107"/>
      <c r="AG31" s="112">
        <f t="shared" si="22"/>
        <v>1.44</v>
      </c>
      <c r="AM31" s="99"/>
      <c r="AN31" s="106" t="s">
        <v>1211</v>
      </c>
      <c r="AO31" s="107">
        <v>10.26</v>
      </c>
      <c r="AP31" s="107">
        <v>0.61699999999999999</v>
      </c>
      <c r="AQ31" s="107">
        <f t="shared" si="26"/>
        <v>6.3304200000000002</v>
      </c>
      <c r="AR31" s="112"/>
      <c r="AS31" s="99"/>
      <c r="AT31" s="106" t="s">
        <v>1252</v>
      </c>
      <c r="AU31" s="107">
        <v>38.5</v>
      </c>
      <c r="AV31" s="107">
        <v>0.154</v>
      </c>
      <c r="AW31" s="107">
        <f t="shared" si="27"/>
        <v>5.9290000000000003</v>
      </c>
      <c r="AX31" s="112"/>
      <c r="AY31" s="99"/>
      <c r="AZ31" s="106" t="s">
        <v>1132</v>
      </c>
      <c r="BA31" s="107">
        <v>17.399999999999999</v>
      </c>
      <c r="BB31" s="107">
        <v>0.154</v>
      </c>
      <c r="BC31" s="107">
        <f t="shared" si="28"/>
        <v>2.6795999999999998</v>
      </c>
      <c r="BD31" s="112"/>
      <c r="BE31" s="99"/>
      <c r="BF31" s="106" t="s">
        <v>1132</v>
      </c>
      <c r="BG31" s="107">
        <v>26.1</v>
      </c>
      <c r="BH31" s="107">
        <v>0.154</v>
      </c>
      <c r="BI31" s="107">
        <f t="shared" si="29"/>
        <v>4.0194000000000001</v>
      </c>
      <c r="BJ31" s="112"/>
      <c r="BK31" s="99"/>
      <c r="BL31" s="106" t="s">
        <v>1211</v>
      </c>
      <c r="BM31" s="107">
        <v>0.75</v>
      </c>
      <c r="BN31" s="107">
        <v>0.6</v>
      </c>
      <c r="BO31" s="107">
        <v>0.25</v>
      </c>
      <c r="BP31" s="112">
        <f t="shared" si="24"/>
        <v>0.11249999999999999</v>
      </c>
      <c r="BQ31" s="99"/>
      <c r="BS31" s="106"/>
      <c r="BW31" s="112"/>
      <c r="BX31" s="99"/>
      <c r="BY31" s="112"/>
      <c r="BZ31" s="112"/>
      <c r="CA31" s="112"/>
      <c r="CB31" s="112"/>
      <c r="CC31" s="112"/>
      <c r="CD31" s="99"/>
      <c r="CE31" s="112"/>
      <c r="CF31" s="112"/>
      <c r="CG31" s="112"/>
      <c r="CH31" s="112"/>
      <c r="CI31" s="112"/>
      <c r="CJ31" s="99"/>
      <c r="CK31" s="95" t="s">
        <v>1173</v>
      </c>
      <c r="CL31" s="94">
        <v>1</v>
      </c>
      <c r="CM31" s="94">
        <v>1</v>
      </c>
      <c r="CN31" s="94">
        <v>0.05</v>
      </c>
      <c r="CO31" s="94">
        <f t="shared" si="8"/>
        <v>0.05</v>
      </c>
      <c r="CP31" s="99"/>
      <c r="CQ31" s="95">
        <v>4.03</v>
      </c>
      <c r="CR31" s="94">
        <v>0.2</v>
      </c>
      <c r="CS31" s="94">
        <v>0.2</v>
      </c>
      <c r="CT31" s="94">
        <v>0.2</v>
      </c>
      <c r="CU31" s="94">
        <f t="shared" si="9"/>
        <v>2.4180000000000006</v>
      </c>
      <c r="CW31" s="99"/>
      <c r="CX31" s="95" t="s">
        <v>1174</v>
      </c>
      <c r="CY31" s="94">
        <v>0.3</v>
      </c>
      <c r="CZ31" s="94">
        <v>0.3</v>
      </c>
      <c r="DA31" s="100">
        <v>0.4</v>
      </c>
      <c r="DB31" s="94">
        <f t="shared" si="10"/>
        <v>3.5999999999999997E-2</v>
      </c>
      <c r="DC31" s="99"/>
      <c r="DD31" s="95"/>
      <c r="DI31" s="99"/>
      <c r="DJ31" s="95" t="s">
        <v>1174</v>
      </c>
      <c r="DK31" s="94">
        <v>0.3</v>
      </c>
      <c r="DL31" s="94">
        <v>0.3</v>
      </c>
      <c r="DN31" s="94">
        <f t="shared" si="12"/>
        <v>0</v>
      </c>
    </row>
    <row r="32" spans="1:118" x14ac:dyDescent="0.25">
      <c r="A32" s="94">
        <v>107.89</v>
      </c>
      <c r="B32" s="94">
        <v>0.15</v>
      </c>
      <c r="D32" s="94">
        <v>16.18</v>
      </c>
      <c r="E32" s="99"/>
      <c r="F32" s="94">
        <v>64.099999999999994</v>
      </c>
      <c r="I32" s="94">
        <f>F32+G32</f>
        <v>64.099999999999994</v>
      </c>
      <c r="J32" s="99"/>
      <c r="K32" s="106" t="s">
        <v>1215</v>
      </c>
      <c r="L32" s="107">
        <v>1.2</v>
      </c>
      <c r="M32" s="107">
        <v>1.2</v>
      </c>
      <c r="N32" s="107">
        <v>1.2</v>
      </c>
      <c r="O32" s="112">
        <f t="shared" si="21"/>
        <v>1.728</v>
      </c>
      <c r="P32" s="99"/>
      <c r="Q32" s="106"/>
      <c r="R32" s="107"/>
      <c r="S32" s="107"/>
      <c r="T32" s="107"/>
      <c r="U32" s="112"/>
      <c r="V32" s="99"/>
      <c r="W32" s="122"/>
      <c r="X32" s="107"/>
      <c r="Y32" s="107"/>
      <c r="Z32" s="107"/>
      <c r="AA32" s="112"/>
      <c r="AB32" s="99"/>
      <c r="AC32" s="106" t="s">
        <v>1215</v>
      </c>
      <c r="AD32" s="107">
        <v>1.2</v>
      </c>
      <c r="AE32" s="107">
        <v>1.2</v>
      </c>
      <c r="AF32" s="107"/>
      <c r="AG32" s="112">
        <f t="shared" si="22"/>
        <v>1.44</v>
      </c>
      <c r="AM32" s="99"/>
      <c r="AN32" s="106" t="s">
        <v>1213</v>
      </c>
      <c r="AO32" s="107">
        <v>13.26</v>
      </c>
      <c r="AP32" s="107">
        <v>0.61699999999999999</v>
      </c>
      <c r="AQ32" s="107">
        <f t="shared" si="26"/>
        <v>8.1814199999999992</v>
      </c>
      <c r="AR32" s="112"/>
      <c r="AS32" s="99"/>
      <c r="AT32" s="106" t="s">
        <v>1253</v>
      </c>
      <c r="AU32" s="107">
        <v>38.5</v>
      </c>
      <c r="AV32" s="107">
        <v>0.154</v>
      </c>
      <c r="AW32" s="107">
        <f t="shared" si="27"/>
        <v>5.9290000000000003</v>
      </c>
      <c r="AX32" s="112"/>
      <c r="AY32" s="99"/>
      <c r="AZ32" s="106" t="s">
        <v>1134</v>
      </c>
      <c r="BA32" s="107">
        <v>17.399999999999999</v>
      </c>
      <c r="BB32" s="107">
        <v>0.154</v>
      </c>
      <c r="BC32" s="107">
        <f t="shared" si="28"/>
        <v>2.6795999999999998</v>
      </c>
      <c r="BD32" s="112"/>
      <c r="BE32" s="99"/>
      <c r="BF32" s="106" t="s">
        <v>1134</v>
      </c>
      <c r="BG32" s="107">
        <v>26.1</v>
      </c>
      <c r="BH32" s="107">
        <v>0.154</v>
      </c>
      <c r="BI32" s="107">
        <f t="shared" si="29"/>
        <v>4.0194000000000001</v>
      </c>
      <c r="BJ32" s="112"/>
      <c r="BK32" s="99"/>
      <c r="BL32" s="106" t="s">
        <v>1213</v>
      </c>
      <c r="BM32" s="107">
        <v>1</v>
      </c>
      <c r="BN32" s="107">
        <v>0.85</v>
      </c>
      <c r="BO32" s="107">
        <v>0.25</v>
      </c>
      <c r="BP32" s="112">
        <f t="shared" si="24"/>
        <v>0.21249999999999999</v>
      </c>
      <c r="BQ32" s="99"/>
      <c r="BS32" s="106"/>
      <c r="BW32" s="112"/>
      <c r="BX32" s="99"/>
      <c r="BY32" s="112"/>
      <c r="BZ32" s="112"/>
      <c r="CA32" s="112"/>
      <c r="CB32" s="112"/>
      <c r="CC32" s="112"/>
      <c r="CD32" s="99"/>
      <c r="CE32" s="112"/>
      <c r="CF32" s="112"/>
      <c r="CG32" s="112"/>
      <c r="CH32" s="112"/>
      <c r="CI32" s="112"/>
      <c r="CJ32" s="99"/>
      <c r="CK32" s="95" t="s">
        <v>1175</v>
      </c>
      <c r="CL32" s="94">
        <v>1</v>
      </c>
      <c r="CM32" s="94">
        <v>1</v>
      </c>
      <c r="CN32" s="94">
        <v>0.05</v>
      </c>
      <c r="CO32" s="94">
        <f t="shared" si="8"/>
        <v>0.05</v>
      </c>
      <c r="CP32" s="99"/>
      <c r="CQ32" s="95">
        <v>1.8</v>
      </c>
      <c r="CR32" s="94">
        <v>0.2</v>
      </c>
      <c r="CS32" s="94">
        <v>0.2</v>
      </c>
      <c r="CT32" s="94">
        <v>0.2</v>
      </c>
      <c r="CU32" s="94">
        <f t="shared" si="9"/>
        <v>1.0800000000000003</v>
      </c>
      <c r="CW32" s="99"/>
      <c r="CX32" s="95" t="s">
        <v>1176</v>
      </c>
      <c r="CY32" s="94">
        <v>0.3</v>
      </c>
      <c r="CZ32" s="94">
        <v>0.3</v>
      </c>
      <c r="DA32" s="100">
        <v>1.39</v>
      </c>
      <c r="DB32" s="94">
        <f t="shared" si="10"/>
        <v>0.12509999999999999</v>
      </c>
      <c r="DC32" s="99"/>
      <c r="DD32" s="95"/>
      <c r="DI32" s="99"/>
      <c r="DJ32" s="95" t="s">
        <v>1176</v>
      </c>
      <c r="DK32" s="94">
        <v>0.3</v>
      </c>
      <c r="DL32" s="94">
        <v>0.3</v>
      </c>
      <c r="DM32" s="94">
        <v>3.2</v>
      </c>
      <c r="DN32" s="94">
        <f t="shared" si="12"/>
        <v>0.28799999999999998</v>
      </c>
    </row>
    <row r="33" spans="1:118" x14ac:dyDescent="0.25">
      <c r="D33" s="94">
        <f>A33+B33</f>
        <v>0</v>
      </c>
      <c r="E33" s="99"/>
      <c r="I33" s="94">
        <f>F33+G33</f>
        <v>0</v>
      </c>
      <c r="J33" s="99"/>
      <c r="K33" s="106" t="s">
        <v>1217</v>
      </c>
      <c r="L33" s="107">
        <v>1.2</v>
      </c>
      <c r="M33" s="107">
        <v>1.2</v>
      </c>
      <c r="N33" s="107">
        <v>1.2</v>
      </c>
      <c r="O33" s="112">
        <f t="shared" si="21"/>
        <v>1.728</v>
      </c>
      <c r="P33" s="99"/>
      <c r="Q33" s="106"/>
      <c r="R33" s="107"/>
      <c r="S33" s="107"/>
      <c r="T33" s="107"/>
      <c r="U33" s="112"/>
      <c r="V33" s="99"/>
      <c r="W33" s="122"/>
      <c r="X33" s="107"/>
      <c r="Y33" s="107"/>
      <c r="Z33" s="107"/>
      <c r="AA33" s="112"/>
      <c r="AB33" s="99"/>
      <c r="AC33" s="106" t="s">
        <v>1217</v>
      </c>
      <c r="AD33" s="107">
        <v>1.2</v>
      </c>
      <c r="AE33" s="107">
        <v>1.2</v>
      </c>
      <c r="AF33" s="107"/>
      <c r="AG33" s="112">
        <f t="shared" si="22"/>
        <v>1.44</v>
      </c>
      <c r="AM33" s="99"/>
      <c r="AN33" s="106" t="s">
        <v>1215</v>
      </c>
      <c r="AO33" s="107">
        <v>13.26</v>
      </c>
      <c r="AP33" s="107">
        <v>0.61699999999999999</v>
      </c>
      <c r="AQ33" s="107">
        <f t="shared" si="26"/>
        <v>8.1814199999999992</v>
      </c>
      <c r="AR33" s="112"/>
      <c r="AS33" s="99"/>
      <c r="AT33" s="106" t="s">
        <v>1254</v>
      </c>
      <c r="AU33" s="107">
        <v>38.5</v>
      </c>
      <c r="AV33" s="107">
        <v>0.154</v>
      </c>
      <c r="AW33" s="107">
        <f t="shared" si="27"/>
        <v>5.9290000000000003</v>
      </c>
      <c r="AX33" s="112"/>
      <c r="AY33" s="99"/>
      <c r="AZ33" s="106" t="s">
        <v>1136</v>
      </c>
      <c r="BA33" s="107">
        <v>17.399999999999999</v>
      </c>
      <c r="BB33" s="107">
        <v>0.154</v>
      </c>
      <c r="BC33" s="107">
        <f t="shared" si="28"/>
        <v>2.6795999999999998</v>
      </c>
      <c r="BD33" s="112"/>
      <c r="BE33" s="99"/>
      <c r="BF33" s="106" t="s">
        <v>1136</v>
      </c>
      <c r="BG33" s="107">
        <v>26.1</v>
      </c>
      <c r="BH33" s="107">
        <v>0.154</v>
      </c>
      <c r="BI33" s="107">
        <f t="shared" si="29"/>
        <v>4.0194000000000001</v>
      </c>
      <c r="BJ33" s="112"/>
      <c r="BK33" s="99"/>
      <c r="BL33" s="106" t="s">
        <v>1215</v>
      </c>
      <c r="BM33" s="107">
        <v>1</v>
      </c>
      <c r="BN33" s="107">
        <v>0.85</v>
      </c>
      <c r="BO33" s="107">
        <v>0.25</v>
      </c>
      <c r="BP33" s="112">
        <f t="shared" si="24"/>
        <v>0.21249999999999999</v>
      </c>
      <c r="BQ33" s="99"/>
      <c r="BS33" s="106"/>
      <c r="BW33" s="112"/>
      <c r="BX33" s="99"/>
      <c r="BY33" s="112"/>
      <c r="BZ33" s="112"/>
      <c r="CA33" s="112"/>
      <c r="CB33" s="112"/>
      <c r="CC33" s="112"/>
      <c r="CD33" s="99"/>
      <c r="CE33" s="112"/>
      <c r="CF33" s="112"/>
      <c r="CG33" s="112"/>
      <c r="CH33" s="112"/>
      <c r="CI33" s="112"/>
      <c r="CJ33" s="99"/>
      <c r="CK33" s="95" t="s">
        <v>1177</v>
      </c>
      <c r="CL33" s="94">
        <v>1</v>
      </c>
      <c r="CM33" s="94">
        <v>1</v>
      </c>
      <c r="CN33" s="94">
        <v>0.05</v>
      </c>
      <c r="CO33" s="94">
        <f t="shared" si="8"/>
        <v>0.05</v>
      </c>
      <c r="CP33" s="99"/>
      <c r="CQ33" s="95">
        <v>8.93</v>
      </c>
      <c r="CR33" s="94">
        <v>0.2</v>
      </c>
      <c r="CS33" s="94">
        <v>0.2</v>
      </c>
      <c r="CT33" s="94">
        <v>0.2</v>
      </c>
      <c r="CU33" s="94">
        <f t="shared" si="9"/>
        <v>5.3580000000000005</v>
      </c>
      <c r="CW33" s="99"/>
      <c r="CX33" s="95" t="s">
        <v>1178</v>
      </c>
      <c r="CY33" s="94">
        <v>0.3</v>
      </c>
      <c r="CZ33" s="94">
        <v>0.3</v>
      </c>
      <c r="DA33" s="100">
        <v>1.5</v>
      </c>
      <c r="DB33" s="94">
        <f t="shared" si="10"/>
        <v>0.13500000000000001</v>
      </c>
      <c r="DC33" s="99"/>
      <c r="DD33" s="95"/>
      <c r="DI33" s="99"/>
      <c r="DJ33" s="95" t="s">
        <v>1178</v>
      </c>
      <c r="DK33" s="94">
        <v>0.3</v>
      </c>
      <c r="DL33" s="94">
        <v>0.3</v>
      </c>
      <c r="DN33" s="94">
        <f t="shared" si="12"/>
        <v>0</v>
      </c>
    </row>
    <row r="34" spans="1:118" x14ac:dyDescent="0.25">
      <c r="E34" s="99"/>
      <c r="J34" s="99"/>
      <c r="K34" s="106" t="s">
        <v>1221</v>
      </c>
      <c r="L34" s="107">
        <v>1.2</v>
      </c>
      <c r="M34" s="107">
        <v>1.2</v>
      </c>
      <c r="N34" s="107">
        <v>1.2</v>
      </c>
      <c r="O34" s="112">
        <f t="shared" si="21"/>
        <v>1.728</v>
      </c>
      <c r="P34" s="99"/>
      <c r="Q34" s="106"/>
      <c r="R34" s="107"/>
      <c r="S34" s="107"/>
      <c r="T34" s="107"/>
      <c r="U34" s="112"/>
      <c r="V34" s="99"/>
      <c r="W34" s="122"/>
      <c r="X34" s="107"/>
      <c r="Y34" s="107"/>
      <c r="Z34" s="107"/>
      <c r="AA34" s="112"/>
      <c r="AB34" s="99"/>
      <c r="AC34" s="106" t="s">
        <v>1221</v>
      </c>
      <c r="AD34" s="107">
        <v>1.2</v>
      </c>
      <c r="AE34" s="107">
        <v>1.2</v>
      </c>
      <c r="AF34" s="107"/>
      <c r="AG34" s="112">
        <f t="shared" si="22"/>
        <v>1.44</v>
      </c>
      <c r="AM34" s="99"/>
      <c r="AN34" s="106" t="s">
        <v>1217</v>
      </c>
      <c r="AO34" s="107">
        <v>13.26</v>
      </c>
      <c r="AP34" s="107">
        <v>0.61699999999999999</v>
      </c>
      <c r="AQ34" s="107">
        <f t="shared" si="26"/>
        <v>8.1814199999999992</v>
      </c>
      <c r="AR34" s="112"/>
      <c r="AS34" s="99"/>
      <c r="AT34" s="106" t="s">
        <v>1255</v>
      </c>
      <c r="AU34" s="107">
        <v>40.04</v>
      </c>
      <c r="AV34" s="107">
        <v>0.154</v>
      </c>
      <c r="AW34" s="107">
        <f t="shared" si="27"/>
        <v>6.1661599999999996</v>
      </c>
      <c r="AX34" s="112"/>
      <c r="AY34" s="99"/>
      <c r="AZ34" s="106" t="s">
        <v>1138</v>
      </c>
      <c r="BA34" s="107">
        <v>17.399999999999999</v>
      </c>
      <c r="BB34" s="107">
        <v>0.154</v>
      </c>
      <c r="BC34" s="107">
        <f t="shared" si="28"/>
        <v>2.6795999999999998</v>
      </c>
      <c r="BD34" s="112"/>
      <c r="BE34" s="99"/>
      <c r="BF34" s="106" t="s">
        <v>1138</v>
      </c>
      <c r="BG34" s="107">
        <v>26.1</v>
      </c>
      <c r="BH34" s="107">
        <v>0.154</v>
      </c>
      <c r="BI34" s="107">
        <f t="shared" si="29"/>
        <v>4.0194000000000001</v>
      </c>
      <c r="BJ34" s="112"/>
      <c r="BK34" s="99"/>
      <c r="BL34" s="106" t="s">
        <v>1217</v>
      </c>
      <c r="BM34" s="107">
        <v>1</v>
      </c>
      <c r="BN34" s="107">
        <v>0.85</v>
      </c>
      <c r="BO34" s="107">
        <v>0.25</v>
      </c>
      <c r="BP34" s="112">
        <f t="shared" si="24"/>
        <v>0.21249999999999999</v>
      </c>
      <c r="BQ34" s="99"/>
      <c r="BS34" s="106"/>
      <c r="BW34" s="112"/>
      <c r="BX34" s="99"/>
      <c r="BY34" s="112"/>
      <c r="BZ34" s="112"/>
      <c r="CA34" s="112"/>
      <c r="CB34" s="112"/>
      <c r="CC34" s="112"/>
      <c r="CD34" s="99"/>
      <c r="CE34" s="112"/>
      <c r="CF34" s="112"/>
      <c r="CG34" s="112"/>
      <c r="CH34" s="112"/>
      <c r="CI34" s="112"/>
      <c r="CJ34" s="99"/>
      <c r="CK34" s="95" t="s">
        <v>1179</v>
      </c>
      <c r="CL34" s="94">
        <v>1</v>
      </c>
      <c r="CM34" s="94">
        <v>1</v>
      </c>
      <c r="CN34" s="94">
        <v>0.05</v>
      </c>
      <c r="CO34" s="94">
        <f t="shared" si="8"/>
        <v>0.05</v>
      </c>
      <c r="CP34" s="99"/>
      <c r="CQ34" s="95">
        <v>8.93</v>
      </c>
      <c r="CR34" s="94">
        <v>0.2</v>
      </c>
      <c r="CS34" s="94">
        <v>0.2</v>
      </c>
      <c r="CT34" s="94">
        <v>0.2</v>
      </c>
      <c r="CU34" s="94">
        <f t="shared" si="9"/>
        <v>5.3580000000000005</v>
      </c>
      <c r="CW34" s="99"/>
      <c r="CX34" s="95" t="s">
        <v>1180</v>
      </c>
      <c r="CY34" s="94">
        <v>0.3</v>
      </c>
      <c r="CZ34" s="94">
        <v>0.3</v>
      </c>
      <c r="DA34" s="100">
        <v>1.5</v>
      </c>
      <c r="DB34" s="94">
        <f t="shared" si="10"/>
        <v>0.13500000000000001</v>
      </c>
      <c r="DC34" s="99"/>
      <c r="DD34" s="95"/>
      <c r="DI34" s="99"/>
      <c r="DJ34" s="95" t="s">
        <v>1180</v>
      </c>
      <c r="DK34" s="94">
        <v>0.3</v>
      </c>
      <c r="DL34" s="94">
        <v>0.3</v>
      </c>
      <c r="DN34" s="94">
        <f t="shared" si="12"/>
        <v>0</v>
      </c>
    </row>
    <row r="35" spans="1:118" x14ac:dyDescent="0.25">
      <c r="A35" s="228" t="s">
        <v>1327</v>
      </c>
      <c r="B35" s="224"/>
      <c r="C35" s="224"/>
      <c r="D35" s="94">
        <f>SUM(D32:D34)</f>
        <v>16.18</v>
      </c>
      <c r="E35" s="99"/>
      <c r="F35" s="228" t="s">
        <v>1328</v>
      </c>
      <c r="G35" s="224"/>
      <c r="H35" s="224"/>
      <c r="I35" s="94">
        <f>SUM(I32:I34)</f>
        <v>64.099999999999994</v>
      </c>
      <c r="J35" s="99"/>
      <c r="K35" s="106"/>
      <c r="L35" s="107"/>
      <c r="M35" s="107"/>
      <c r="N35" s="107"/>
      <c r="O35" s="107"/>
      <c r="P35" s="99"/>
      <c r="Q35" s="106"/>
      <c r="R35" s="107"/>
      <c r="S35" s="107"/>
      <c r="T35" s="107"/>
      <c r="U35" s="112"/>
      <c r="V35" s="99"/>
      <c r="W35" s="122"/>
      <c r="X35" s="107"/>
      <c r="Y35" s="107"/>
      <c r="Z35" s="107"/>
      <c r="AA35" s="112"/>
      <c r="AB35" s="99"/>
      <c r="AC35" s="106"/>
      <c r="AD35" s="107"/>
      <c r="AE35" s="107"/>
      <c r="AF35" s="107"/>
      <c r="AG35" s="107"/>
      <c r="AM35" s="99"/>
      <c r="AN35" s="106" t="s">
        <v>1221</v>
      </c>
      <c r="AO35" s="107">
        <v>10.26</v>
      </c>
      <c r="AP35" s="107">
        <v>0.61699999999999999</v>
      </c>
      <c r="AQ35" s="107">
        <f t="shared" si="26"/>
        <v>6.3304200000000002</v>
      </c>
      <c r="AR35" s="112"/>
      <c r="AS35" s="99"/>
      <c r="AT35" s="106"/>
      <c r="AU35" s="107"/>
      <c r="AV35" s="107"/>
      <c r="AW35" s="107"/>
      <c r="AX35" s="112"/>
      <c r="AY35" s="99"/>
      <c r="AZ35" s="106" t="s">
        <v>1142</v>
      </c>
      <c r="BA35" s="107">
        <v>17.399999999999999</v>
      </c>
      <c r="BB35" s="107">
        <v>0.154</v>
      </c>
      <c r="BC35" s="107">
        <f t="shared" si="28"/>
        <v>2.6795999999999998</v>
      </c>
      <c r="BD35" s="112"/>
      <c r="BE35" s="99"/>
      <c r="BF35" s="106" t="s">
        <v>1142</v>
      </c>
      <c r="BG35" s="107">
        <v>26.1</v>
      </c>
      <c r="BH35" s="107">
        <v>0.154</v>
      </c>
      <c r="BI35" s="107">
        <f t="shared" si="29"/>
        <v>4.0194000000000001</v>
      </c>
      <c r="BJ35" s="112"/>
      <c r="BK35" s="99"/>
      <c r="BL35" s="106" t="s">
        <v>1221</v>
      </c>
      <c r="BM35" s="107">
        <v>0.75</v>
      </c>
      <c r="BN35" s="107">
        <v>0.6</v>
      </c>
      <c r="BO35" s="107">
        <v>0.25</v>
      </c>
      <c r="BP35" s="112">
        <f t="shared" si="24"/>
        <v>0.11249999999999999</v>
      </c>
      <c r="BQ35" s="99"/>
      <c r="BS35" s="106"/>
      <c r="BW35" s="112"/>
      <c r="BX35" s="99"/>
      <c r="BY35" s="112"/>
      <c r="BZ35" s="112"/>
      <c r="CA35" s="112"/>
      <c r="CB35" s="112"/>
      <c r="CC35" s="112"/>
      <c r="CD35" s="99"/>
      <c r="CE35" s="112"/>
      <c r="CF35" s="112"/>
      <c r="CG35" s="112"/>
      <c r="CH35" s="112"/>
      <c r="CI35" s="112"/>
      <c r="CJ35" s="99"/>
      <c r="CK35" s="95" t="s">
        <v>1181</v>
      </c>
      <c r="CL35" s="94">
        <v>1</v>
      </c>
      <c r="CM35" s="94">
        <v>1</v>
      </c>
      <c r="CN35" s="94">
        <v>0.05</v>
      </c>
      <c r="CO35" s="94">
        <f t="shared" si="8"/>
        <v>0.05</v>
      </c>
      <c r="CP35" s="99"/>
      <c r="CQ35" s="95">
        <v>3.15</v>
      </c>
      <c r="CR35" s="94">
        <v>0.2</v>
      </c>
      <c r="CS35" s="94">
        <v>0.2</v>
      </c>
      <c r="CT35" s="94">
        <v>0.2</v>
      </c>
      <c r="CU35" s="94">
        <f t="shared" si="9"/>
        <v>1.8900000000000001</v>
      </c>
      <c r="CW35" s="99"/>
      <c r="CX35" s="95" t="s">
        <v>1182</v>
      </c>
      <c r="CY35" s="94">
        <v>0.3</v>
      </c>
      <c r="CZ35" s="94">
        <v>0.3</v>
      </c>
      <c r="DA35" s="100">
        <v>1.2</v>
      </c>
      <c r="DB35" s="94">
        <f t="shared" si="10"/>
        <v>0.108</v>
      </c>
      <c r="DC35" s="99"/>
      <c r="DD35" s="95"/>
      <c r="DI35" s="99"/>
      <c r="DJ35" s="95" t="s">
        <v>1182</v>
      </c>
      <c r="DK35" s="94">
        <v>0.3</v>
      </c>
      <c r="DL35" s="94">
        <v>0.3</v>
      </c>
      <c r="DN35" s="94">
        <f t="shared" si="12"/>
        <v>0</v>
      </c>
    </row>
    <row r="36" spans="1:118" x14ac:dyDescent="0.25">
      <c r="A36" s="99"/>
      <c r="B36" s="99"/>
      <c r="C36" s="99"/>
      <c r="D36" s="99"/>
      <c r="E36" s="99"/>
      <c r="F36" s="99"/>
      <c r="G36" s="99"/>
      <c r="H36" s="99"/>
      <c r="I36" s="99"/>
      <c r="J36" s="99"/>
      <c r="K36" s="106"/>
      <c r="L36" s="107"/>
      <c r="M36" s="107"/>
      <c r="N36" s="107"/>
      <c r="O36" s="107"/>
      <c r="P36" s="99"/>
      <c r="Q36" s="106"/>
      <c r="R36" s="107"/>
      <c r="S36" s="107"/>
      <c r="T36" s="107"/>
      <c r="U36" s="112"/>
      <c r="V36" s="99"/>
      <c r="W36" s="122"/>
      <c r="X36" s="107"/>
      <c r="Y36" s="107"/>
      <c r="Z36" s="107"/>
      <c r="AA36" s="112"/>
      <c r="AB36" s="99"/>
      <c r="AC36" s="106"/>
      <c r="AD36" s="107"/>
      <c r="AE36" s="107"/>
      <c r="AF36" s="107"/>
      <c r="AG36" s="107"/>
      <c r="AM36" s="99"/>
      <c r="AN36" s="106"/>
      <c r="AO36" s="107"/>
      <c r="AP36" s="107"/>
      <c r="AQ36" s="107"/>
      <c r="AR36" s="112"/>
      <c r="AS36" s="99"/>
      <c r="AT36" s="106"/>
      <c r="AU36" s="107"/>
      <c r="AV36" s="107"/>
      <c r="AW36" s="107"/>
      <c r="AX36" s="112"/>
      <c r="AY36" s="99"/>
      <c r="AZ36" s="106" t="s">
        <v>1144</v>
      </c>
      <c r="BA36" s="107">
        <v>17.399999999999999</v>
      </c>
      <c r="BB36" s="107">
        <v>0.154</v>
      </c>
      <c r="BC36" s="107">
        <f t="shared" si="28"/>
        <v>2.6795999999999998</v>
      </c>
      <c r="BD36" s="112"/>
      <c r="BE36" s="99"/>
      <c r="BF36" s="106" t="s">
        <v>1144</v>
      </c>
      <c r="BG36" s="107">
        <v>26.1</v>
      </c>
      <c r="BH36" s="107">
        <v>0.154</v>
      </c>
      <c r="BI36" s="107">
        <f t="shared" si="29"/>
        <v>4.0194000000000001</v>
      </c>
      <c r="BJ36" s="112"/>
      <c r="BK36" s="99"/>
      <c r="BQ36" s="99"/>
      <c r="BS36" s="106"/>
      <c r="BW36" s="112"/>
      <c r="BX36" s="99"/>
      <c r="BY36" s="112"/>
      <c r="BZ36" s="112"/>
      <c r="CA36" s="112"/>
      <c r="CB36" s="112"/>
      <c r="CC36" s="112"/>
      <c r="CD36" s="99"/>
      <c r="CE36" s="112"/>
      <c r="CF36" s="112"/>
      <c r="CG36" s="112"/>
      <c r="CH36" s="112"/>
      <c r="CI36" s="112"/>
      <c r="CJ36" s="99"/>
      <c r="CK36" s="95" t="s">
        <v>1183</v>
      </c>
      <c r="CL36" s="94">
        <v>1</v>
      </c>
      <c r="CM36" s="94">
        <v>1</v>
      </c>
      <c r="CN36" s="94">
        <v>0.05</v>
      </c>
      <c r="CO36" s="94">
        <f t="shared" si="8"/>
        <v>0.05</v>
      </c>
      <c r="CP36" s="99"/>
      <c r="CQ36" s="95">
        <v>9.76</v>
      </c>
      <c r="CR36" s="94">
        <v>0.2</v>
      </c>
      <c r="CS36" s="94">
        <v>0.2</v>
      </c>
      <c r="CT36" s="94">
        <v>0.2</v>
      </c>
      <c r="CU36" s="94">
        <f t="shared" si="9"/>
        <v>5.8560000000000008</v>
      </c>
      <c r="CW36" s="99"/>
      <c r="CX36" s="95" t="s">
        <v>1184</v>
      </c>
      <c r="CY36" s="94">
        <v>0.3</v>
      </c>
      <c r="CZ36" s="94">
        <v>0.3</v>
      </c>
      <c r="DA36" s="100">
        <v>0.7</v>
      </c>
      <c r="DB36" s="94">
        <f t="shared" si="10"/>
        <v>6.3E-2</v>
      </c>
      <c r="DC36" s="99"/>
      <c r="DD36" s="95"/>
      <c r="DI36" s="99"/>
      <c r="DJ36" s="95" t="s">
        <v>1184</v>
      </c>
      <c r="DK36" s="94">
        <v>0.3</v>
      </c>
      <c r="DL36" s="94">
        <v>0.3</v>
      </c>
      <c r="DN36" s="94">
        <f t="shared" si="12"/>
        <v>0</v>
      </c>
    </row>
    <row r="37" spans="1:118" x14ac:dyDescent="0.25">
      <c r="A37" s="230" t="s">
        <v>1287</v>
      </c>
      <c r="B37" s="230"/>
      <c r="C37" s="230"/>
      <c r="D37" s="230"/>
      <c r="E37" s="99"/>
      <c r="F37" s="229" t="s">
        <v>1303</v>
      </c>
      <c r="G37" s="229"/>
      <c r="H37" s="229"/>
      <c r="I37" s="229"/>
      <c r="J37" s="99"/>
      <c r="K37" s="222" t="s">
        <v>1297</v>
      </c>
      <c r="L37" s="222"/>
      <c r="M37" s="222"/>
      <c r="N37" s="222"/>
      <c r="O37" s="112">
        <f>O24+O3</f>
        <v>46.656000000000013</v>
      </c>
      <c r="P37" s="99"/>
      <c r="Q37" s="106"/>
      <c r="R37" s="107"/>
      <c r="S37" s="107"/>
      <c r="T37" s="107"/>
      <c r="U37" s="112"/>
      <c r="V37" s="99"/>
      <c r="W37" s="122"/>
      <c r="X37" s="107"/>
      <c r="Y37" s="107"/>
      <c r="Z37" s="107"/>
      <c r="AA37" s="112"/>
      <c r="AB37" s="99"/>
      <c r="AC37" s="222" t="s">
        <v>1301</v>
      </c>
      <c r="AD37" s="222"/>
      <c r="AE37" s="222"/>
      <c r="AF37" s="222"/>
      <c r="AG37" s="111">
        <f>AG24+AG3</f>
        <v>38.880000000000003</v>
      </c>
      <c r="AM37" s="99"/>
      <c r="AN37" s="222" t="s">
        <v>1304</v>
      </c>
      <c r="AO37" s="222"/>
      <c r="AP37" s="222"/>
      <c r="AQ37" s="222"/>
      <c r="AR37" s="111">
        <f>AR24+AR3</f>
        <v>179.28785999999999</v>
      </c>
      <c r="AS37" s="99"/>
      <c r="AT37" s="106"/>
      <c r="AU37" s="107"/>
      <c r="AV37" s="107"/>
      <c r="AW37" s="107"/>
      <c r="AX37" s="112"/>
      <c r="AY37" s="99"/>
      <c r="AZ37" s="106" t="s">
        <v>1146</v>
      </c>
      <c r="BA37" s="107">
        <v>17.399999999999999</v>
      </c>
      <c r="BB37" s="107">
        <v>0.154</v>
      </c>
      <c r="BC37" s="107">
        <f t="shared" si="28"/>
        <v>2.6795999999999998</v>
      </c>
      <c r="BD37" s="112"/>
      <c r="BE37" s="99"/>
      <c r="BF37" s="106" t="s">
        <v>1146</v>
      </c>
      <c r="BG37" s="107">
        <v>26.1</v>
      </c>
      <c r="BH37" s="107">
        <v>0.154</v>
      </c>
      <c r="BI37" s="107">
        <f t="shared" si="29"/>
        <v>4.0194000000000001</v>
      </c>
      <c r="BJ37" s="112"/>
      <c r="BK37" s="99"/>
      <c r="BQ37" s="99"/>
      <c r="BS37" s="106"/>
      <c r="BW37" s="112"/>
      <c r="BX37" s="99"/>
      <c r="BY37" s="112"/>
      <c r="BZ37" s="112"/>
      <c r="CA37" s="112"/>
      <c r="CB37" s="112"/>
      <c r="CC37" s="112"/>
      <c r="CD37" s="99"/>
      <c r="CE37" s="112"/>
      <c r="CF37" s="112"/>
      <c r="CG37" s="112"/>
      <c r="CH37" s="112"/>
      <c r="CI37" s="112"/>
      <c r="CJ37" s="99"/>
      <c r="CK37" s="95" t="s">
        <v>1185</v>
      </c>
      <c r="CL37" s="94">
        <v>1</v>
      </c>
      <c r="CM37" s="94">
        <v>1</v>
      </c>
      <c r="CN37" s="94">
        <v>0.05</v>
      </c>
      <c r="CO37" s="94">
        <f t="shared" si="8"/>
        <v>0.05</v>
      </c>
      <c r="CP37" s="99"/>
      <c r="CQ37" s="227" t="s">
        <v>1161</v>
      </c>
      <c r="CR37" s="227"/>
      <c r="CS37" s="227"/>
      <c r="CT37" s="227"/>
      <c r="CU37" s="94">
        <f>SUM(CU4:CU36)</f>
        <v>111.53400000000003</v>
      </c>
      <c r="CW37" s="99"/>
      <c r="CX37" s="95" t="s">
        <v>1186</v>
      </c>
      <c r="CY37" s="94">
        <v>0.3</v>
      </c>
      <c r="CZ37" s="94">
        <v>0.3</v>
      </c>
      <c r="DA37" s="100">
        <v>0.6</v>
      </c>
      <c r="DB37" s="94">
        <f t="shared" si="10"/>
        <v>5.3999999999999999E-2</v>
      </c>
      <c r="DC37" s="99"/>
      <c r="DD37" s="95"/>
      <c r="DE37" s="224"/>
      <c r="DF37" s="224"/>
      <c r="DG37" s="224"/>
      <c r="DI37" s="99"/>
      <c r="DJ37" s="95" t="s">
        <v>1186</v>
      </c>
      <c r="DK37" s="94">
        <v>0.3</v>
      </c>
      <c r="DL37" s="94">
        <v>0.3</v>
      </c>
      <c r="DN37" s="94">
        <f t="shared" si="12"/>
        <v>0</v>
      </c>
    </row>
    <row r="38" spans="1:118" x14ac:dyDescent="0.25">
      <c r="A38" s="97"/>
      <c r="B38" s="97"/>
      <c r="C38" s="97"/>
      <c r="D38" s="97"/>
      <c r="E38" s="99"/>
      <c r="F38" s="97"/>
      <c r="G38" s="97"/>
      <c r="H38" s="97"/>
      <c r="I38" s="97"/>
      <c r="J38" s="99"/>
      <c r="K38" s="106"/>
      <c r="L38" s="107"/>
      <c r="M38" s="107"/>
      <c r="N38" s="107"/>
      <c r="O38" s="107"/>
      <c r="P38" s="99"/>
      <c r="Q38" s="106"/>
      <c r="R38" s="107"/>
      <c r="S38" s="107"/>
      <c r="T38" s="107"/>
      <c r="U38" s="112"/>
      <c r="V38" s="99"/>
      <c r="W38" s="222"/>
      <c r="X38" s="222"/>
      <c r="Y38" s="222"/>
      <c r="Z38" s="222"/>
      <c r="AA38" s="111"/>
      <c r="AB38" s="99"/>
      <c r="AC38" s="106"/>
      <c r="AD38" s="107"/>
      <c r="AE38" s="107"/>
      <c r="AF38" s="107"/>
      <c r="AG38" s="107"/>
      <c r="AM38" s="99"/>
      <c r="AN38" s="106"/>
      <c r="AO38" s="107"/>
      <c r="AP38" s="107"/>
      <c r="AQ38" s="107"/>
      <c r="AR38" s="112"/>
      <c r="AS38" s="99"/>
      <c r="AT38" s="106"/>
      <c r="AU38" s="107"/>
      <c r="AV38" s="107"/>
      <c r="AW38" s="107"/>
      <c r="AX38" s="112"/>
      <c r="AY38" s="99"/>
      <c r="AZ38" s="106" t="s">
        <v>1148</v>
      </c>
      <c r="BA38" s="107">
        <v>17.399999999999999</v>
      </c>
      <c r="BB38" s="107">
        <v>0.154</v>
      </c>
      <c r="BC38" s="107">
        <f t="shared" si="28"/>
        <v>2.6795999999999998</v>
      </c>
      <c r="BD38" s="112"/>
      <c r="BE38" s="99"/>
      <c r="BF38" s="106" t="s">
        <v>1148</v>
      </c>
      <c r="BG38" s="107">
        <v>26.1</v>
      </c>
      <c r="BH38" s="107">
        <v>0.154</v>
      </c>
      <c r="BI38" s="107">
        <f t="shared" si="29"/>
        <v>4.0194000000000001</v>
      </c>
      <c r="BJ38" s="112"/>
      <c r="BK38" s="99"/>
      <c r="BL38" s="222" t="s">
        <v>1315</v>
      </c>
      <c r="BM38" s="222"/>
      <c r="BN38" s="222"/>
      <c r="BO38" s="222"/>
      <c r="BP38" s="111">
        <f>BP24+BP3</f>
        <v>3.3343750000000005</v>
      </c>
      <c r="BQ38" s="99"/>
      <c r="BS38" s="222" t="s">
        <v>1316</v>
      </c>
      <c r="BT38" s="222"/>
      <c r="BU38" s="222"/>
      <c r="BV38" s="222"/>
      <c r="BW38" s="111">
        <f>BW16</f>
        <v>5.8751999999999995</v>
      </c>
      <c r="BX38" s="99"/>
      <c r="BY38" s="112"/>
      <c r="BZ38" s="112"/>
      <c r="CA38" s="112"/>
      <c r="CB38" s="112"/>
      <c r="CC38" s="112"/>
      <c r="CD38" s="99"/>
      <c r="CE38" s="112"/>
      <c r="CF38" s="112"/>
      <c r="CG38" s="112"/>
      <c r="CH38" s="112"/>
      <c r="CI38" s="112"/>
      <c r="CJ38" s="99"/>
      <c r="CK38" s="95" t="s">
        <v>1187</v>
      </c>
      <c r="CL38" s="94">
        <v>1</v>
      </c>
      <c r="CM38" s="94">
        <v>1</v>
      </c>
      <c r="CN38" s="94">
        <v>0.05</v>
      </c>
      <c r="CO38" s="94">
        <f t="shared" si="8"/>
        <v>0.05</v>
      </c>
      <c r="CP38" s="99"/>
      <c r="CQ38" s="95"/>
      <c r="CU38" s="100"/>
      <c r="CW38" s="99"/>
      <c r="CX38" s="95" t="s">
        <v>1188</v>
      </c>
      <c r="CY38" s="94">
        <v>0.3</v>
      </c>
      <c r="CZ38" s="94">
        <v>0.3</v>
      </c>
      <c r="DA38" s="100">
        <v>0.5</v>
      </c>
      <c r="DB38" s="94">
        <f t="shared" si="10"/>
        <v>4.4999999999999998E-2</v>
      </c>
      <c r="DC38" s="99"/>
      <c r="DD38" s="95"/>
      <c r="DI38" s="99"/>
      <c r="DJ38" s="95" t="s">
        <v>1188</v>
      </c>
      <c r="DK38" s="94">
        <v>0.3</v>
      </c>
      <c r="DL38" s="94">
        <v>0.3</v>
      </c>
      <c r="DN38" s="94">
        <f t="shared" si="12"/>
        <v>0</v>
      </c>
    </row>
    <row r="39" spans="1:118" x14ac:dyDescent="0.25">
      <c r="A39" s="94">
        <v>6.89</v>
      </c>
      <c r="D39" s="94">
        <f>A39+B39</f>
        <v>6.89</v>
      </c>
      <c r="E39" s="99"/>
      <c r="F39" s="94">
        <v>250</v>
      </c>
      <c r="I39" s="94">
        <f>F39+G39</f>
        <v>250</v>
      </c>
      <c r="J39" s="99"/>
      <c r="K39" s="106"/>
      <c r="L39" s="107"/>
      <c r="M39" s="107"/>
      <c r="N39" s="107"/>
      <c r="O39" s="107"/>
      <c r="P39" s="99"/>
      <c r="Q39" s="106"/>
      <c r="R39" s="107"/>
      <c r="S39" s="107"/>
      <c r="T39" s="107"/>
      <c r="U39" s="112"/>
      <c r="V39" s="99"/>
      <c r="W39" s="222"/>
      <c r="X39" s="222"/>
      <c r="Y39" s="222"/>
      <c r="Z39" s="222"/>
      <c r="AA39" s="111"/>
      <c r="AB39" s="99"/>
      <c r="AC39" s="106"/>
      <c r="AD39" s="107"/>
      <c r="AE39" s="107"/>
      <c r="AF39" s="107"/>
      <c r="AG39" s="107"/>
      <c r="AM39" s="99"/>
      <c r="AN39" s="106"/>
      <c r="AO39" s="107"/>
      <c r="AP39" s="107"/>
      <c r="AQ39" s="107"/>
      <c r="AR39" s="112"/>
      <c r="AS39" s="99"/>
      <c r="AT39" s="106"/>
      <c r="AU39" s="107"/>
      <c r="AV39" s="107"/>
      <c r="AW39" s="107"/>
      <c r="AX39" s="112"/>
      <c r="AY39" s="99"/>
      <c r="AZ39" s="106" t="s">
        <v>1150</v>
      </c>
      <c r="BA39" s="107">
        <v>17.399999999999999</v>
      </c>
      <c r="BB39" s="107">
        <v>0.154</v>
      </c>
      <c r="BC39" s="107">
        <f t="shared" si="28"/>
        <v>2.6795999999999998</v>
      </c>
      <c r="BD39" s="112"/>
      <c r="BE39" s="99"/>
      <c r="BF39" s="106" t="s">
        <v>1150</v>
      </c>
      <c r="BG39" s="107">
        <v>26.1</v>
      </c>
      <c r="BH39" s="107">
        <v>0.154</v>
      </c>
      <c r="BI39" s="107">
        <f t="shared" si="29"/>
        <v>4.0194000000000001</v>
      </c>
      <c r="BJ39" s="112"/>
      <c r="BK39" s="99"/>
      <c r="BQ39" s="99"/>
      <c r="BS39" s="222" t="s">
        <v>1315</v>
      </c>
      <c r="BT39" s="222"/>
      <c r="BU39" s="222"/>
      <c r="BV39" s="222"/>
      <c r="BW39" s="111">
        <f>BP38</f>
        <v>3.3343750000000005</v>
      </c>
      <c r="BX39" s="99"/>
      <c r="BY39" s="112"/>
      <c r="BZ39" s="112"/>
      <c r="CA39" s="112"/>
      <c r="CB39" s="112"/>
      <c r="CC39" s="112"/>
      <c r="CD39" s="99"/>
      <c r="CE39" s="112"/>
      <c r="CF39" s="112"/>
      <c r="CG39" s="112"/>
      <c r="CH39" s="112"/>
      <c r="CI39" s="112"/>
      <c r="CJ39" s="99"/>
      <c r="CK39" s="95" t="s">
        <v>1189</v>
      </c>
      <c r="CL39" s="94">
        <v>1</v>
      </c>
      <c r="CM39" s="94">
        <v>1</v>
      </c>
      <c r="CN39" s="94">
        <v>0.05</v>
      </c>
      <c r="CO39" s="94">
        <f t="shared" si="8"/>
        <v>0.05</v>
      </c>
      <c r="CP39" s="99"/>
      <c r="CQ39" s="95"/>
      <c r="CU39" s="100"/>
      <c r="CW39" s="99"/>
      <c r="CX39" s="95" t="s">
        <v>1190</v>
      </c>
      <c r="CY39" s="94">
        <v>0.3</v>
      </c>
      <c r="CZ39" s="94">
        <v>0.3</v>
      </c>
      <c r="DA39" s="100">
        <v>0.5</v>
      </c>
      <c r="DB39" s="94">
        <f t="shared" si="10"/>
        <v>4.4999999999999998E-2</v>
      </c>
      <c r="DC39" s="99"/>
      <c r="DD39" s="95"/>
      <c r="DI39" s="99"/>
      <c r="DJ39" s="95" t="s">
        <v>1190</v>
      </c>
      <c r="DK39" s="94">
        <v>0.3</v>
      </c>
      <c r="DL39" s="94">
        <v>0.3</v>
      </c>
      <c r="DN39" s="94">
        <f t="shared" si="12"/>
        <v>0</v>
      </c>
    </row>
    <row r="40" spans="1:118" x14ac:dyDescent="0.25">
      <c r="D40" s="94">
        <f>A40+B40</f>
        <v>0</v>
      </c>
      <c r="E40" s="99"/>
      <c r="I40" s="94">
        <f>F40+G40</f>
        <v>0</v>
      </c>
      <c r="J40" s="99"/>
      <c r="K40" s="106"/>
      <c r="L40" s="107"/>
      <c r="M40" s="107"/>
      <c r="N40" s="107"/>
      <c r="O40" s="107"/>
      <c r="P40" s="99"/>
      <c r="Q40" s="106"/>
      <c r="R40" s="107"/>
      <c r="S40" s="107"/>
      <c r="T40" s="107"/>
      <c r="U40" s="112"/>
      <c r="V40" s="99"/>
      <c r="W40" s="221"/>
      <c r="X40" s="221"/>
      <c r="Y40" s="221"/>
      <c r="Z40" s="221"/>
      <c r="AA40" s="116"/>
      <c r="AB40" s="99"/>
      <c r="AC40" s="106"/>
      <c r="AD40" s="107"/>
      <c r="AE40" s="107"/>
      <c r="AF40" s="107"/>
      <c r="AG40" s="107"/>
      <c r="AM40" s="99"/>
      <c r="AN40" s="106"/>
      <c r="AO40" s="107"/>
      <c r="AP40" s="107"/>
      <c r="AQ40" s="107"/>
      <c r="AR40" s="112"/>
      <c r="AS40" s="99"/>
      <c r="AT40" s="106"/>
      <c r="AU40" s="107"/>
      <c r="AV40" s="107"/>
      <c r="AW40" s="107"/>
      <c r="AX40" s="112"/>
      <c r="AY40" s="99"/>
      <c r="AZ40" s="106" t="s">
        <v>1128</v>
      </c>
      <c r="BA40" s="107">
        <v>13.4</v>
      </c>
      <c r="BB40" s="107">
        <v>0.154</v>
      </c>
      <c r="BC40" s="107">
        <f t="shared" si="28"/>
        <v>2.0636000000000001</v>
      </c>
      <c r="BD40" s="112"/>
      <c r="BE40" s="99"/>
      <c r="BF40" s="106" t="s">
        <v>1128</v>
      </c>
      <c r="BG40" s="107">
        <v>20.100000000000001</v>
      </c>
      <c r="BH40" s="107">
        <v>0.154</v>
      </c>
      <c r="BI40" s="107">
        <f t="shared" si="29"/>
        <v>3.0954000000000002</v>
      </c>
      <c r="BJ40" s="112"/>
      <c r="BK40" s="99"/>
      <c r="BQ40" s="99"/>
      <c r="BS40" s="221" t="s">
        <v>1322</v>
      </c>
      <c r="BT40" s="221"/>
      <c r="BU40" s="221"/>
      <c r="BV40" s="221"/>
      <c r="BW40" s="116">
        <f>BW38+BW39</f>
        <v>9.209575000000001</v>
      </c>
      <c r="BX40" s="99"/>
      <c r="BY40" s="112"/>
      <c r="BZ40" s="112"/>
      <c r="CA40" s="112"/>
      <c r="CB40" s="112"/>
      <c r="CC40" s="112"/>
      <c r="CD40" s="99"/>
      <c r="CE40" s="112"/>
      <c r="CF40" s="112"/>
      <c r="CG40" s="112"/>
      <c r="CH40" s="112"/>
      <c r="CI40" s="112"/>
      <c r="CJ40" s="99"/>
      <c r="CK40" s="95" t="s">
        <v>1191</v>
      </c>
      <c r="CL40" s="94">
        <v>1</v>
      </c>
      <c r="CM40" s="94">
        <v>1</v>
      </c>
      <c r="CN40" s="94">
        <v>0.05</v>
      </c>
      <c r="CO40" s="94">
        <f t="shared" si="8"/>
        <v>0.05</v>
      </c>
      <c r="CP40" s="99"/>
      <c r="CQ40" s="95"/>
      <c r="CU40" s="100"/>
      <c r="CW40" s="99"/>
      <c r="CX40" s="95" t="s">
        <v>1192</v>
      </c>
      <c r="CY40" s="94">
        <v>0.3</v>
      </c>
      <c r="CZ40" s="94">
        <v>0.3</v>
      </c>
      <c r="DA40" s="100">
        <v>0.45</v>
      </c>
      <c r="DB40" s="94">
        <f t="shared" si="10"/>
        <v>4.0500000000000001E-2</v>
      </c>
      <c r="DC40" s="99"/>
      <c r="DD40" s="95"/>
      <c r="DI40" s="99"/>
      <c r="DJ40" s="95" t="s">
        <v>1192</v>
      </c>
      <c r="DK40" s="94">
        <v>0.3</v>
      </c>
      <c r="DL40" s="94">
        <v>0.3</v>
      </c>
      <c r="DN40" s="94">
        <f t="shared" si="12"/>
        <v>0</v>
      </c>
    </row>
    <row r="41" spans="1:118" x14ac:dyDescent="0.25">
      <c r="E41" s="99"/>
      <c r="J41" s="99"/>
      <c r="K41" s="106"/>
      <c r="L41" s="107"/>
      <c r="M41" s="107"/>
      <c r="N41" s="107"/>
      <c r="O41" s="107"/>
      <c r="P41" s="99"/>
      <c r="Q41" s="106"/>
      <c r="R41" s="107"/>
      <c r="S41" s="107"/>
      <c r="T41" s="107"/>
      <c r="U41" s="112"/>
      <c r="V41" s="99"/>
      <c r="W41" s="122"/>
      <c r="X41" s="107"/>
      <c r="Y41" s="107"/>
      <c r="Z41" s="107"/>
      <c r="AA41" s="112"/>
      <c r="AB41" s="99"/>
      <c r="AC41" s="106"/>
      <c r="AD41" s="107"/>
      <c r="AE41" s="107"/>
      <c r="AF41" s="107"/>
      <c r="AG41" s="107"/>
      <c r="AM41" s="99"/>
      <c r="AN41" s="106"/>
      <c r="AO41" s="107"/>
      <c r="AP41" s="107"/>
      <c r="AQ41" s="107"/>
      <c r="AR41" s="112"/>
      <c r="AS41" s="99"/>
      <c r="AT41" s="106"/>
      <c r="AU41" s="107"/>
      <c r="AV41" s="107"/>
      <c r="AW41" s="107"/>
      <c r="AX41" s="112"/>
      <c r="AY41" s="99"/>
      <c r="AZ41" s="106" t="s">
        <v>1152</v>
      </c>
      <c r="BA41" s="107">
        <v>13.4</v>
      </c>
      <c r="BB41" s="107">
        <v>0.154</v>
      </c>
      <c r="BC41" s="107">
        <f t="shared" si="28"/>
        <v>2.0636000000000001</v>
      </c>
      <c r="BD41" s="112"/>
      <c r="BE41" s="99"/>
      <c r="BF41" s="106" t="s">
        <v>1152</v>
      </c>
      <c r="BG41" s="107">
        <v>20.100000000000001</v>
      </c>
      <c r="BH41" s="107">
        <v>0.154</v>
      </c>
      <c r="BI41" s="107">
        <f t="shared" si="29"/>
        <v>3.0954000000000002</v>
      </c>
      <c r="BJ41" s="112"/>
      <c r="BK41" s="99"/>
      <c r="BQ41" s="99"/>
      <c r="BS41" s="106"/>
      <c r="BW41" s="112"/>
      <c r="BX41" s="99"/>
      <c r="BY41" s="112"/>
      <c r="BZ41" s="112"/>
      <c r="CA41" s="112"/>
      <c r="CB41" s="112"/>
      <c r="CC41" s="112"/>
      <c r="CD41" s="99"/>
      <c r="CE41" s="112"/>
      <c r="CF41" s="112"/>
      <c r="CG41" s="112"/>
      <c r="CH41" s="112"/>
      <c r="CI41" s="112"/>
      <c r="CJ41" s="99"/>
      <c r="CK41" s="95" t="s">
        <v>1193</v>
      </c>
      <c r="CL41" s="94">
        <v>1</v>
      </c>
      <c r="CM41" s="94">
        <v>1</v>
      </c>
      <c r="CN41" s="94">
        <v>0.05</v>
      </c>
      <c r="CO41" s="94">
        <f t="shared" si="8"/>
        <v>0.05</v>
      </c>
      <c r="CP41" s="99"/>
      <c r="CQ41" s="95"/>
      <c r="CU41" s="100"/>
      <c r="CW41" s="99"/>
      <c r="CX41" s="95" t="s">
        <v>1194</v>
      </c>
      <c r="CY41" s="94">
        <v>0.3</v>
      </c>
      <c r="CZ41" s="94">
        <v>0.3</v>
      </c>
      <c r="DA41" s="100">
        <v>0.3</v>
      </c>
      <c r="DB41" s="94">
        <f t="shared" si="10"/>
        <v>2.7E-2</v>
      </c>
      <c r="DC41" s="99"/>
      <c r="DD41" s="95"/>
      <c r="DI41" s="99"/>
      <c r="DJ41" s="95" t="s">
        <v>1194</v>
      </c>
      <c r="DK41" s="94">
        <v>0.3</v>
      </c>
      <c r="DL41" s="94">
        <v>0.3</v>
      </c>
      <c r="DN41" s="94">
        <f t="shared" si="12"/>
        <v>0</v>
      </c>
    </row>
    <row r="42" spans="1:118" x14ac:dyDescent="0.25">
      <c r="A42" s="228" t="s">
        <v>1327</v>
      </c>
      <c r="B42" s="224"/>
      <c r="C42" s="224"/>
      <c r="D42" s="94">
        <f>SUM(D39:D41)</f>
        <v>6.89</v>
      </c>
      <c r="E42" s="99"/>
      <c r="F42" s="228" t="s">
        <v>1328</v>
      </c>
      <c r="G42" s="224"/>
      <c r="H42" s="224"/>
      <c r="I42" s="94">
        <f>SUM(I39:I41)</f>
        <v>250</v>
      </c>
      <c r="J42" s="99"/>
      <c r="K42" s="106"/>
      <c r="L42" s="107"/>
      <c r="M42" s="107"/>
      <c r="N42" s="107"/>
      <c r="O42" s="107"/>
      <c r="P42" s="99"/>
      <c r="Q42" s="106"/>
      <c r="R42" s="107"/>
      <c r="S42" s="107"/>
      <c r="T42" s="107"/>
      <c r="U42" s="112"/>
      <c r="V42" s="99"/>
      <c r="W42" s="122"/>
      <c r="X42" s="107"/>
      <c r="Y42" s="107"/>
      <c r="Z42" s="107"/>
      <c r="AA42" s="112"/>
      <c r="AB42" s="99"/>
      <c r="AC42" s="106"/>
      <c r="AD42" s="107"/>
      <c r="AE42" s="107"/>
      <c r="AF42" s="107"/>
      <c r="AG42" s="107"/>
      <c r="AM42" s="99"/>
      <c r="AN42" s="106"/>
      <c r="AO42" s="107"/>
      <c r="AP42" s="107"/>
      <c r="AQ42" s="107"/>
      <c r="AR42" s="112"/>
      <c r="AS42" s="99"/>
      <c r="AT42" s="106"/>
      <c r="AU42" s="107"/>
      <c r="AV42" s="107"/>
      <c r="AW42" s="107"/>
      <c r="AX42" s="112"/>
      <c r="AY42" s="99"/>
      <c r="AZ42" s="106" t="s">
        <v>1130</v>
      </c>
      <c r="BA42" s="107">
        <v>17.399999999999999</v>
      </c>
      <c r="BB42" s="107">
        <v>0.154</v>
      </c>
      <c r="BC42" s="107">
        <f t="shared" si="28"/>
        <v>2.6795999999999998</v>
      </c>
      <c r="BD42" s="112"/>
      <c r="BE42" s="99"/>
      <c r="BF42" s="106" t="s">
        <v>1130</v>
      </c>
      <c r="BG42" s="107">
        <v>26.1</v>
      </c>
      <c r="BH42" s="107">
        <v>0.154</v>
      </c>
      <c r="BI42" s="107">
        <f t="shared" si="29"/>
        <v>4.0194000000000001</v>
      </c>
      <c r="BJ42" s="112"/>
      <c r="BK42" s="99"/>
      <c r="BQ42" s="99"/>
      <c r="BS42" s="106"/>
      <c r="BW42" s="112"/>
      <c r="BX42" s="99"/>
      <c r="BY42" s="112"/>
      <c r="BZ42" s="112"/>
      <c r="CA42" s="112"/>
      <c r="CB42" s="112"/>
      <c r="CC42" s="112"/>
      <c r="CD42" s="99"/>
      <c r="CE42" s="112"/>
      <c r="CF42" s="112"/>
      <c r="CG42" s="112"/>
      <c r="CH42" s="112"/>
      <c r="CI42" s="112"/>
      <c r="CJ42" s="99"/>
      <c r="CK42" s="95" t="s">
        <v>1195</v>
      </c>
      <c r="CL42" s="94">
        <v>1</v>
      </c>
      <c r="CM42" s="94">
        <v>1</v>
      </c>
      <c r="CN42" s="94">
        <v>0</v>
      </c>
      <c r="CO42" s="94">
        <f t="shared" si="8"/>
        <v>0</v>
      </c>
      <c r="CP42" s="99"/>
      <c r="CQ42" s="95"/>
      <c r="CR42" s="95"/>
      <c r="CS42" s="95"/>
      <c r="CT42" s="95"/>
      <c r="CW42" s="99"/>
      <c r="CX42" s="95" t="s">
        <v>1196</v>
      </c>
      <c r="CY42" s="94">
        <v>0.3</v>
      </c>
      <c r="CZ42" s="94">
        <v>0.3</v>
      </c>
      <c r="DA42" s="100">
        <v>1.5</v>
      </c>
      <c r="DB42" s="94">
        <f t="shared" si="10"/>
        <v>0.13500000000000001</v>
      </c>
      <c r="DC42" s="99"/>
      <c r="DD42" s="95"/>
      <c r="DI42" s="99"/>
      <c r="DJ42" s="95" t="s">
        <v>1196</v>
      </c>
      <c r="DK42" s="94">
        <v>0.3</v>
      </c>
      <c r="DL42" s="94">
        <v>0.3</v>
      </c>
      <c r="DN42" s="94">
        <f t="shared" si="12"/>
        <v>0</v>
      </c>
    </row>
    <row r="43" spans="1:118" x14ac:dyDescent="0.25">
      <c r="A43" s="99"/>
      <c r="B43" s="99"/>
      <c r="C43" s="99"/>
      <c r="D43" s="99"/>
      <c r="E43" s="99"/>
      <c r="F43" s="99"/>
      <c r="G43" s="99"/>
      <c r="H43" s="99"/>
      <c r="I43" s="99"/>
      <c r="J43" s="99"/>
      <c r="K43" s="106"/>
      <c r="L43" s="107"/>
      <c r="M43" s="107"/>
      <c r="N43" s="107"/>
      <c r="O43" s="107"/>
      <c r="P43" s="99"/>
      <c r="Q43" s="106"/>
      <c r="R43" s="107"/>
      <c r="S43" s="107"/>
      <c r="T43" s="107"/>
      <c r="U43" s="112"/>
      <c r="V43" s="99"/>
      <c r="W43" s="122"/>
      <c r="X43" s="107"/>
      <c r="Y43" s="107"/>
      <c r="Z43" s="107"/>
      <c r="AA43" s="112"/>
      <c r="AB43" s="99"/>
      <c r="AC43" s="106"/>
      <c r="AD43" s="107"/>
      <c r="AE43" s="107"/>
      <c r="AF43" s="107"/>
      <c r="AG43" s="107"/>
      <c r="AM43" s="99"/>
      <c r="AN43" s="106"/>
      <c r="AO43" s="107"/>
      <c r="AP43" s="107"/>
      <c r="AQ43" s="107"/>
      <c r="AR43" s="112"/>
      <c r="AS43" s="99"/>
      <c r="AT43" s="106"/>
      <c r="AU43" s="107"/>
      <c r="AV43" s="107"/>
      <c r="AW43" s="107"/>
      <c r="AX43" s="112"/>
      <c r="AY43" s="99"/>
      <c r="AZ43" s="106" t="s">
        <v>1140</v>
      </c>
      <c r="BA43" s="107">
        <v>13.4</v>
      </c>
      <c r="BB43" s="107">
        <v>0.154</v>
      </c>
      <c r="BC43" s="107">
        <f t="shared" si="28"/>
        <v>2.0636000000000001</v>
      </c>
      <c r="BD43" s="112"/>
      <c r="BE43" s="99"/>
      <c r="BF43" s="106" t="s">
        <v>1140</v>
      </c>
      <c r="BG43" s="107">
        <v>20.100000000000001</v>
      </c>
      <c r="BH43" s="107">
        <v>0.154</v>
      </c>
      <c r="BI43" s="107">
        <f t="shared" si="29"/>
        <v>3.0954000000000002</v>
      </c>
      <c r="BJ43" s="112"/>
      <c r="BK43" s="99"/>
      <c r="BQ43" s="99"/>
      <c r="BS43" s="106"/>
      <c r="BW43" s="112"/>
      <c r="BX43" s="99"/>
      <c r="BY43" s="112"/>
      <c r="BZ43" s="112"/>
      <c r="CA43" s="112"/>
      <c r="CB43" s="112"/>
      <c r="CC43" s="112"/>
      <c r="CD43" s="99"/>
      <c r="CE43" s="112"/>
      <c r="CF43" s="112"/>
      <c r="CG43" s="112"/>
      <c r="CH43" s="112"/>
      <c r="CI43" s="112"/>
      <c r="CJ43" s="99"/>
      <c r="CK43" s="95" t="s">
        <v>1197</v>
      </c>
      <c r="CL43" s="94">
        <v>1</v>
      </c>
      <c r="CM43" s="94">
        <v>1</v>
      </c>
      <c r="CN43" s="94">
        <v>0.05</v>
      </c>
      <c r="CO43" s="94">
        <f t="shared" si="8"/>
        <v>0.05</v>
      </c>
      <c r="CP43" s="99"/>
      <c r="CQ43" s="95"/>
      <c r="CU43" s="100"/>
      <c r="CW43" s="99"/>
      <c r="CX43" s="95" t="s">
        <v>1198</v>
      </c>
      <c r="CY43" s="94">
        <v>0.3</v>
      </c>
      <c r="CZ43" s="94">
        <v>0.3</v>
      </c>
      <c r="DA43" s="100">
        <v>1.5</v>
      </c>
      <c r="DB43" s="94">
        <f t="shared" si="10"/>
        <v>0.13500000000000001</v>
      </c>
      <c r="DC43" s="99"/>
      <c r="DD43" s="95"/>
      <c r="DI43" s="99"/>
      <c r="DJ43" s="95" t="s">
        <v>1198</v>
      </c>
      <c r="DK43" s="94">
        <v>0.3</v>
      </c>
      <c r="DL43" s="94">
        <v>0.3</v>
      </c>
      <c r="DN43" s="94">
        <f t="shared" si="12"/>
        <v>0</v>
      </c>
    </row>
    <row r="44" spans="1:118" x14ac:dyDescent="0.25">
      <c r="A44" s="230" t="s">
        <v>1288</v>
      </c>
      <c r="B44" s="230"/>
      <c r="C44" s="230"/>
      <c r="D44" s="230"/>
      <c r="E44" s="99"/>
      <c r="F44" s="229" t="s">
        <v>1330</v>
      </c>
      <c r="G44" s="229"/>
      <c r="H44" s="229"/>
      <c r="I44" s="229"/>
      <c r="J44" s="99"/>
      <c r="K44" s="106"/>
      <c r="L44" s="107"/>
      <c r="M44" s="107"/>
      <c r="N44" s="107"/>
      <c r="O44" s="107"/>
      <c r="P44" s="99"/>
      <c r="Q44" s="107"/>
      <c r="R44" s="107"/>
      <c r="S44" s="107"/>
      <c r="T44" s="107"/>
      <c r="U44" s="107"/>
      <c r="V44" s="99"/>
      <c r="W44" s="107"/>
      <c r="X44" s="107"/>
      <c r="Y44" s="107"/>
      <c r="Z44" s="107"/>
      <c r="AA44" s="107"/>
      <c r="AB44" s="99"/>
      <c r="AC44" s="106"/>
      <c r="AD44" s="107"/>
      <c r="AE44" s="107"/>
      <c r="AF44" s="107"/>
      <c r="AG44" s="107"/>
      <c r="AM44" s="99"/>
      <c r="AN44" s="107"/>
      <c r="AO44" s="107"/>
      <c r="AP44" s="107"/>
      <c r="AQ44" s="107"/>
      <c r="AR44" s="107"/>
      <c r="AS44" s="99"/>
      <c r="AT44" s="107"/>
      <c r="AU44" s="107"/>
      <c r="AV44" s="107"/>
      <c r="AW44" s="107"/>
      <c r="AX44" s="107"/>
      <c r="AY44" s="99"/>
      <c r="BE44" s="99"/>
      <c r="BK44" s="99"/>
      <c r="BQ44" s="99"/>
      <c r="BX44" s="99"/>
      <c r="CD44" s="99"/>
      <c r="CJ44" s="99"/>
      <c r="CK44" s="95" t="s">
        <v>1199</v>
      </c>
      <c r="CL44" s="94">
        <v>1</v>
      </c>
      <c r="CM44" s="94">
        <v>1</v>
      </c>
      <c r="CN44" s="94">
        <v>0.05</v>
      </c>
      <c r="CO44" s="94">
        <f t="shared" si="8"/>
        <v>0.05</v>
      </c>
      <c r="CP44" s="99"/>
      <c r="CQ44" s="95"/>
      <c r="CU44" s="100"/>
      <c r="CW44" s="99"/>
      <c r="CX44" s="95" t="s">
        <v>1200</v>
      </c>
      <c r="CY44" s="94">
        <v>0.3</v>
      </c>
      <c r="CZ44" s="94">
        <v>0.3</v>
      </c>
      <c r="DA44" s="100">
        <v>1.5</v>
      </c>
      <c r="DB44" s="94">
        <f t="shared" si="10"/>
        <v>0.13500000000000001</v>
      </c>
      <c r="DC44" s="99"/>
      <c r="DD44" s="95"/>
      <c r="DI44" s="99"/>
      <c r="DJ44" s="95" t="s">
        <v>1200</v>
      </c>
      <c r="DK44" s="94">
        <v>0.3</v>
      </c>
      <c r="DL44" s="94">
        <v>0.3</v>
      </c>
      <c r="DN44" s="94">
        <f t="shared" si="12"/>
        <v>0</v>
      </c>
    </row>
    <row r="45" spans="1:118" x14ac:dyDescent="0.25">
      <c r="A45" s="97"/>
      <c r="B45" s="97"/>
      <c r="C45" s="97"/>
      <c r="D45" s="97"/>
      <c r="E45" s="99"/>
      <c r="F45" s="97"/>
      <c r="G45" s="97"/>
      <c r="H45" s="97"/>
      <c r="I45" s="97"/>
      <c r="J45" s="99"/>
      <c r="K45" s="106"/>
      <c r="L45" s="107"/>
      <c r="M45" s="107"/>
      <c r="N45" s="107"/>
      <c r="O45" s="107"/>
      <c r="P45" s="99"/>
      <c r="Q45" s="218"/>
      <c r="R45" s="218"/>
      <c r="S45" s="110"/>
      <c r="T45" s="110"/>
      <c r="U45" s="111"/>
      <c r="V45" s="99"/>
      <c r="W45" s="218"/>
      <c r="X45" s="218"/>
      <c r="Y45" s="110"/>
      <c r="Z45" s="110"/>
      <c r="AA45" s="111"/>
      <c r="AB45" s="99"/>
      <c r="AC45" s="106"/>
      <c r="AD45" s="107"/>
      <c r="AE45" s="107"/>
      <c r="AF45" s="107"/>
      <c r="AG45" s="107"/>
      <c r="AM45" s="99"/>
      <c r="AN45" s="107"/>
      <c r="AO45" s="107"/>
      <c r="AP45" s="107"/>
      <c r="AQ45" s="107"/>
      <c r="AR45" s="107"/>
      <c r="AS45" s="99"/>
      <c r="AT45" s="218" t="s">
        <v>1236</v>
      </c>
      <c r="AU45" s="218"/>
      <c r="AV45" s="110"/>
      <c r="AW45" s="110"/>
      <c r="AX45" s="111">
        <f>SUM(AW47:AW56)</f>
        <v>0</v>
      </c>
      <c r="AY45" s="99"/>
      <c r="AZ45" s="218" t="s">
        <v>1236</v>
      </c>
      <c r="BA45" s="218"/>
      <c r="BB45" s="110"/>
      <c r="BC45" s="110"/>
      <c r="BD45" s="111">
        <f>SUM(BC47:BC56)</f>
        <v>49.36</v>
      </c>
      <c r="BE45" s="99"/>
      <c r="BF45" s="218" t="s">
        <v>1236</v>
      </c>
      <c r="BG45" s="218"/>
      <c r="BH45" s="110"/>
      <c r="BI45" s="110"/>
      <c r="BJ45" s="111">
        <f>SUM(BI47:BI56)</f>
        <v>0</v>
      </c>
      <c r="BK45" s="99"/>
      <c r="BQ45" s="99"/>
      <c r="BS45" s="218"/>
      <c r="BT45" s="218"/>
      <c r="BU45" s="110"/>
      <c r="BV45" s="110"/>
      <c r="BW45" s="111"/>
      <c r="BX45" s="99"/>
      <c r="BY45" s="111"/>
      <c r="BZ45" s="111"/>
      <c r="CA45" s="111"/>
      <c r="CB45" s="111"/>
      <c r="CC45" s="111"/>
      <c r="CD45" s="99"/>
      <c r="CE45" s="111"/>
      <c r="CF45" s="111"/>
      <c r="CG45" s="111"/>
      <c r="CH45" s="111"/>
      <c r="CI45" s="111"/>
      <c r="CJ45" s="99"/>
      <c r="CK45" s="95" t="s">
        <v>1201</v>
      </c>
      <c r="CL45" s="94">
        <v>1</v>
      </c>
      <c r="CM45" s="94">
        <v>1</v>
      </c>
      <c r="CN45" s="94">
        <v>0.05</v>
      </c>
      <c r="CO45" s="94">
        <f t="shared" si="8"/>
        <v>0.05</v>
      </c>
      <c r="CP45" s="99"/>
      <c r="CQ45" s="95"/>
      <c r="CU45" s="100"/>
      <c r="CW45" s="99"/>
      <c r="CX45" s="95" t="s">
        <v>1202</v>
      </c>
      <c r="CY45" s="94">
        <v>0.3</v>
      </c>
      <c r="CZ45" s="94">
        <v>0.3</v>
      </c>
      <c r="DA45" s="100">
        <v>1.5</v>
      </c>
      <c r="DB45" s="94">
        <f t="shared" si="10"/>
        <v>0.13500000000000001</v>
      </c>
      <c r="DC45" s="99"/>
      <c r="DD45" s="95"/>
      <c r="DI45" s="99"/>
      <c r="DJ45" s="95" t="s">
        <v>1202</v>
      </c>
      <c r="DK45" s="94">
        <v>0.3</v>
      </c>
      <c r="DL45" s="94">
        <v>0.3</v>
      </c>
      <c r="DN45" s="94">
        <f t="shared" si="12"/>
        <v>0</v>
      </c>
    </row>
    <row r="46" spans="1:118" x14ac:dyDescent="0.25">
      <c r="A46" s="94">
        <v>2.1</v>
      </c>
      <c r="D46" s="94">
        <f>A46+B46</f>
        <v>2.1</v>
      </c>
      <c r="E46" s="99"/>
      <c r="F46" s="94">
        <v>350</v>
      </c>
      <c r="I46" s="94">
        <f>F46+G46</f>
        <v>350</v>
      </c>
      <c r="J46" s="99"/>
      <c r="K46" s="106"/>
      <c r="L46" s="107"/>
      <c r="M46" s="107"/>
      <c r="N46" s="107"/>
      <c r="O46" s="107"/>
      <c r="P46" s="99"/>
      <c r="Q46" s="108"/>
      <c r="R46" s="110"/>
      <c r="S46" s="110"/>
      <c r="T46" s="110"/>
      <c r="U46" s="110"/>
      <c r="V46" s="99"/>
      <c r="W46" s="121"/>
      <c r="X46" s="110"/>
      <c r="Y46" s="110"/>
      <c r="Z46" s="110"/>
      <c r="AA46" s="110"/>
      <c r="AB46" s="99"/>
      <c r="AC46" s="106"/>
      <c r="AD46" s="107"/>
      <c r="AE46" s="107"/>
      <c r="AF46" s="107"/>
      <c r="AG46" s="107"/>
      <c r="AM46" s="99"/>
      <c r="AN46" s="107"/>
      <c r="AO46" s="107"/>
      <c r="AP46" s="107"/>
      <c r="AQ46" s="107"/>
      <c r="AR46" s="107"/>
      <c r="AS46" s="99"/>
      <c r="AT46" s="108"/>
      <c r="AU46" s="110" t="s">
        <v>1238</v>
      </c>
      <c r="AV46" s="110" t="s">
        <v>1240</v>
      </c>
      <c r="AW46" s="110" t="s">
        <v>1239</v>
      </c>
      <c r="AX46" s="110"/>
      <c r="AY46" s="99"/>
      <c r="AZ46" s="108"/>
      <c r="BA46" s="110" t="s">
        <v>1238</v>
      </c>
      <c r="BB46" s="110" t="s">
        <v>1240</v>
      </c>
      <c r="BC46" s="110" t="s">
        <v>1239</v>
      </c>
      <c r="BD46" s="110"/>
      <c r="BE46" s="99"/>
      <c r="BF46" s="108"/>
      <c r="BG46" s="110" t="s">
        <v>1238</v>
      </c>
      <c r="BH46" s="110" t="s">
        <v>1240</v>
      </c>
      <c r="BI46" s="110" t="s">
        <v>1239</v>
      </c>
      <c r="BJ46" s="110"/>
      <c r="BK46" s="99"/>
      <c r="BQ46" s="99"/>
      <c r="BS46" s="108"/>
      <c r="BT46" s="110"/>
      <c r="BU46" s="110"/>
      <c r="BV46" s="110"/>
      <c r="BW46" s="110"/>
      <c r="BX46" s="99"/>
      <c r="BY46" s="110"/>
      <c r="BZ46" s="110"/>
      <c r="CA46" s="110"/>
      <c r="CB46" s="110"/>
      <c r="CC46" s="110"/>
      <c r="CD46" s="99"/>
      <c r="CE46" s="110"/>
      <c r="CF46" s="110"/>
      <c r="CG46" s="110"/>
      <c r="CH46" s="110"/>
      <c r="CI46" s="110"/>
      <c r="CJ46" s="99"/>
      <c r="CK46" s="95" t="s">
        <v>1203</v>
      </c>
      <c r="CL46" s="94">
        <v>1</v>
      </c>
      <c r="CM46" s="94">
        <v>1</v>
      </c>
      <c r="CN46" s="94">
        <v>0.05</v>
      </c>
      <c r="CO46" s="94">
        <f t="shared" si="8"/>
        <v>0.05</v>
      </c>
      <c r="CP46" s="99"/>
      <c r="CQ46" s="95"/>
      <c r="CU46" s="100"/>
      <c r="CW46" s="99"/>
      <c r="CX46" s="95" t="s">
        <v>1204</v>
      </c>
      <c r="CY46" s="94">
        <v>0.3</v>
      </c>
      <c r="CZ46" s="94">
        <v>0.3</v>
      </c>
      <c r="DA46" s="100">
        <v>1.5</v>
      </c>
      <c r="DB46" s="94">
        <f t="shared" si="10"/>
        <v>0.13500000000000001</v>
      </c>
      <c r="DC46" s="99"/>
      <c r="DD46" s="95"/>
      <c r="DI46" s="99"/>
      <c r="DJ46" s="95" t="s">
        <v>1204</v>
      </c>
      <c r="DK46" s="94">
        <v>0.3</v>
      </c>
      <c r="DL46" s="94">
        <v>0.3</v>
      </c>
      <c r="DN46" s="94">
        <f t="shared" si="12"/>
        <v>0</v>
      </c>
    </row>
    <row r="47" spans="1:118" x14ac:dyDescent="0.25">
      <c r="D47" s="94">
        <f>A47+B47</f>
        <v>0</v>
      </c>
      <c r="E47" s="99"/>
      <c r="I47" s="94">
        <f>F47+G47</f>
        <v>0</v>
      </c>
      <c r="J47" s="99"/>
      <c r="K47" s="106"/>
      <c r="L47" s="107"/>
      <c r="M47" s="107"/>
      <c r="N47" s="107"/>
      <c r="O47" s="107"/>
      <c r="P47" s="99"/>
      <c r="Q47" s="106"/>
      <c r="R47" s="107"/>
      <c r="S47" s="107"/>
      <c r="T47" s="107"/>
      <c r="U47" s="112"/>
      <c r="V47" s="99"/>
      <c r="AB47" s="99"/>
      <c r="AC47" s="106"/>
      <c r="AD47" s="107"/>
      <c r="AE47" s="107"/>
      <c r="AF47" s="107"/>
      <c r="AG47" s="107"/>
      <c r="AM47" s="99"/>
      <c r="AN47" s="107"/>
      <c r="AO47" s="107"/>
      <c r="AP47" s="107"/>
      <c r="AQ47" s="107"/>
      <c r="AR47" s="107"/>
      <c r="AS47" s="99"/>
      <c r="AT47" s="106"/>
      <c r="AU47" s="107"/>
      <c r="AV47" s="107">
        <v>0.61699999999999999</v>
      </c>
      <c r="AW47" s="107">
        <f>AU47*AV47</f>
        <v>0</v>
      </c>
      <c r="AX47" s="112"/>
      <c r="AY47" s="99"/>
      <c r="AZ47" s="106" t="s">
        <v>1192</v>
      </c>
      <c r="BA47" s="112">
        <f>2*4</f>
        <v>8</v>
      </c>
      <c r="BB47" s="107">
        <v>0.61699999999999999</v>
      </c>
      <c r="BC47" s="107">
        <f>BA47*BB47</f>
        <v>4.9359999999999999</v>
      </c>
      <c r="BD47" s="112"/>
      <c r="BE47" s="99"/>
      <c r="BF47" s="106"/>
      <c r="BH47" s="107">
        <v>0.61699999999999999</v>
      </c>
      <c r="BI47" s="107">
        <f>BG47*BH47</f>
        <v>0</v>
      </c>
      <c r="BJ47" s="112"/>
      <c r="BK47" s="99"/>
      <c r="BQ47" s="99"/>
      <c r="BS47" s="106"/>
      <c r="BW47" s="112"/>
      <c r="BX47" s="99"/>
      <c r="BY47" s="112"/>
      <c r="BZ47" s="112"/>
      <c r="CA47" s="112"/>
      <c r="CB47" s="112"/>
      <c r="CC47" s="112"/>
      <c r="CD47" s="99"/>
      <c r="CE47" s="112"/>
      <c r="CF47" s="112"/>
      <c r="CG47" s="112"/>
      <c r="CH47" s="112"/>
      <c r="CI47" s="112"/>
      <c r="CJ47" s="99"/>
      <c r="CK47" s="95" t="s">
        <v>1205</v>
      </c>
      <c r="CL47" s="94">
        <v>1</v>
      </c>
      <c r="CM47" s="94">
        <v>1</v>
      </c>
      <c r="CN47" s="94">
        <v>0</v>
      </c>
      <c r="CO47" s="94">
        <f t="shared" si="8"/>
        <v>0</v>
      </c>
      <c r="CP47" s="99"/>
      <c r="CQ47" s="95"/>
      <c r="CU47" s="100"/>
      <c r="CW47" s="99"/>
      <c r="CX47" s="95" t="s">
        <v>1206</v>
      </c>
      <c r="CY47" s="94">
        <v>0.3</v>
      </c>
      <c r="CZ47" s="94">
        <v>0.3</v>
      </c>
      <c r="DA47" s="100">
        <v>1.5</v>
      </c>
      <c r="DB47" s="94">
        <f t="shared" si="10"/>
        <v>0.13500000000000001</v>
      </c>
      <c r="DC47" s="99"/>
      <c r="DD47" s="95"/>
      <c r="DI47" s="99"/>
      <c r="DJ47" s="95" t="s">
        <v>1206</v>
      </c>
      <c r="DK47" s="94">
        <v>0.3</v>
      </c>
      <c r="DL47" s="94">
        <v>0.3</v>
      </c>
      <c r="DN47" s="94">
        <f t="shared" si="12"/>
        <v>0</v>
      </c>
    </row>
    <row r="48" spans="1:118" x14ac:dyDescent="0.25">
      <c r="E48" s="99"/>
      <c r="J48" s="99"/>
      <c r="K48" s="106"/>
      <c r="L48" s="107"/>
      <c r="M48" s="107"/>
      <c r="N48" s="107"/>
      <c r="O48" s="107"/>
      <c r="P48" s="99"/>
      <c r="Q48" s="106"/>
      <c r="R48" s="107"/>
      <c r="S48" s="107"/>
      <c r="T48" s="107"/>
      <c r="U48" s="112"/>
      <c r="V48" s="99"/>
      <c r="AB48" s="99"/>
      <c r="AC48" s="106"/>
      <c r="AD48" s="107"/>
      <c r="AE48" s="107"/>
      <c r="AF48" s="107"/>
      <c r="AG48" s="107"/>
      <c r="AM48" s="99"/>
      <c r="AN48" s="107"/>
      <c r="AO48" s="107"/>
      <c r="AP48" s="107"/>
      <c r="AQ48" s="107"/>
      <c r="AR48" s="107"/>
      <c r="AS48" s="99"/>
      <c r="AT48" s="106"/>
      <c r="AU48" s="107"/>
      <c r="AV48" s="107">
        <v>0.61699999999999999</v>
      </c>
      <c r="AW48" s="107">
        <f t="shared" ref="AW48:AW56" si="30">AU48*AV48</f>
        <v>0</v>
      </c>
      <c r="AX48" s="112"/>
      <c r="AY48" s="99"/>
      <c r="AZ48" s="106" t="s">
        <v>1194</v>
      </c>
      <c r="BA48" s="112">
        <f t="shared" ref="BA48:BA56" si="31">2*4</f>
        <v>8</v>
      </c>
      <c r="BB48" s="107">
        <v>0.61699999999999999</v>
      </c>
      <c r="BC48" s="107">
        <f t="shared" ref="BC48:BC56" si="32">BA48*BB48</f>
        <v>4.9359999999999999</v>
      </c>
      <c r="BD48" s="112"/>
      <c r="BE48" s="99"/>
      <c r="BF48" s="106"/>
      <c r="BH48" s="107">
        <v>0.61699999999999999</v>
      </c>
      <c r="BI48" s="107">
        <f t="shared" ref="BI48:BI56" si="33">BG48*BH48</f>
        <v>0</v>
      </c>
      <c r="BJ48" s="112"/>
      <c r="BK48" s="99"/>
      <c r="BQ48" s="99"/>
      <c r="BS48" s="106"/>
      <c r="BW48" s="112"/>
      <c r="BX48" s="99"/>
      <c r="BY48" s="112"/>
      <c r="BZ48" s="112"/>
      <c r="CA48" s="112"/>
      <c r="CB48" s="112"/>
      <c r="CC48" s="112"/>
      <c r="CD48" s="99"/>
      <c r="CE48" s="112"/>
      <c r="CF48" s="112"/>
      <c r="CG48" s="112"/>
      <c r="CH48" s="112"/>
      <c r="CI48" s="112"/>
      <c r="CJ48" s="99"/>
      <c r="CK48" s="95" t="s">
        <v>1207</v>
      </c>
      <c r="CL48" s="94">
        <v>1</v>
      </c>
      <c r="CM48" s="94">
        <v>1</v>
      </c>
      <c r="CN48" s="94">
        <v>0.05</v>
      </c>
      <c r="CO48" s="94">
        <f t="shared" si="8"/>
        <v>0.05</v>
      </c>
      <c r="CP48" s="99"/>
      <c r="CQ48" s="95"/>
      <c r="CU48" s="100"/>
      <c r="CW48" s="99"/>
      <c r="CX48" s="95" t="s">
        <v>1208</v>
      </c>
      <c r="CY48" s="94">
        <v>0.3</v>
      </c>
      <c r="CZ48" s="94">
        <v>0.3</v>
      </c>
      <c r="DA48" s="100">
        <v>1.5</v>
      </c>
      <c r="DB48" s="94">
        <f t="shared" si="10"/>
        <v>0.13500000000000001</v>
      </c>
      <c r="DC48" s="99"/>
      <c r="DD48" s="95"/>
      <c r="DI48" s="99"/>
      <c r="DJ48" s="95" t="s">
        <v>1208</v>
      </c>
      <c r="DK48" s="94">
        <v>0.3</v>
      </c>
      <c r="DL48" s="94">
        <v>0.3</v>
      </c>
      <c r="DN48" s="94">
        <f t="shared" si="12"/>
        <v>0</v>
      </c>
    </row>
    <row r="49" spans="1:118" x14ac:dyDescent="0.25">
      <c r="A49" s="228" t="s">
        <v>1328</v>
      </c>
      <c r="B49" s="224"/>
      <c r="C49" s="224"/>
      <c r="D49" s="94">
        <f>SUM(D46:D48)</f>
        <v>2.1</v>
      </c>
      <c r="E49" s="99"/>
      <c r="F49" s="228" t="s">
        <v>1328</v>
      </c>
      <c r="G49" s="224"/>
      <c r="H49" s="224"/>
      <c r="I49" s="94">
        <f>SUM(I46:I48)</f>
        <v>350</v>
      </c>
      <c r="J49" s="99"/>
      <c r="K49" s="106"/>
      <c r="L49" s="107"/>
      <c r="M49" s="107"/>
      <c r="N49" s="107"/>
      <c r="O49" s="107"/>
      <c r="P49" s="99"/>
      <c r="Q49" s="106"/>
      <c r="R49" s="107"/>
      <c r="S49" s="107"/>
      <c r="T49" s="107"/>
      <c r="U49" s="112"/>
      <c r="V49" s="99"/>
      <c r="AB49" s="99"/>
      <c r="AC49" s="106"/>
      <c r="AD49" s="107"/>
      <c r="AE49" s="107"/>
      <c r="AF49" s="107"/>
      <c r="AG49" s="107"/>
      <c r="AM49" s="99"/>
      <c r="AN49" s="107"/>
      <c r="AO49" s="107"/>
      <c r="AP49" s="107"/>
      <c r="AQ49" s="107"/>
      <c r="AR49" s="107"/>
      <c r="AS49" s="99"/>
      <c r="AT49" s="106"/>
      <c r="AU49" s="107"/>
      <c r="AV49" s="107">
        <v>0.61699999999999999</v>
      </c>
      <c r="AW49" s="107">
        <f t="shared" si="30"/>
        <v>0</v>
      </c>
      <c r="AX49" s="112"/>
      <c r="AY49" s="99"/>
      <c r="AZ49" s="106" t="s">
        <v>1196</v>
      </c>
      <c r="BA49" s="112">
        <f t="shared" si="31"/>
        <v>8</v>
      </c>
      <c r="BB49" s="107">
        <v>0.61699999999999999</v>
      </c>
      <c r="BC49" s="107">
        <f t="shared" si="32"/>
        <v>4.9359999999999999</v>
      </c>
      <c r="BD49" s="112"/>
      <c r="BE49" s="99"/>
      <c r="BF49" s="106"/>
      <c r="BH49" s="107">
        <v>0.61699999999999999</v>
      </c>
      <c r="BI49" s="107">
        <f t="shared" si="33"/>
        <v>0</v>
      </c>
      <c r="BJ49" s="112"/>
      <c r="BK49" s="99"/>
      <c r="BQ49" s="99"/>
      <c r="BS49" s="106"/>
      <c r="BW49" s="112"/>
      <c r="BX49" s="99"/>
      <c r="BY49" s="112"/>
      <c r="BZ49" s="112"/>
      <c r="CA49" s="112"/>
      <c r="CB49" s="112"/>
      <c r="CC49" s="112"/>
      <c r="CD49" s="99"/>
      <c r="CE49" s="112"/>
      <c r="CF49" s="112"/>
      <c r="CG49" s="112"/>
      <c r="CH49" s="112"/>
      <c r="CI49" s="112"/>
      <c r="CJ49" s="99"/>
      <c r="CK49" s="95" t="s">
        <v>1209</v>
      </c>
      <c r="CL49" s="94">
        <v>1</v>
      </c>
      <c r="CM49" s="94">
        <v>1</v>
      </c>
      <c r="CN49" s="94">
        <v>0.05</v>
      </c>
      <c r="CO49" s="94">
        <f t="shared" si="8"/>
        <v>0.05</v>
      </c>
      <c r="CP49" s="99"/>
      <c r="CQ49" s="95"/>
      <c r="CU49" s="100"/>
      <c r="CW49" s="99"/>
      <c r="CX49" s="95" t="s">
        <v>1210</v>
      </c>
      <c r="CY49" s="94">
        <v>0.3</v>
      </c>
      <c r="CZ49" s="94">
        <v>0.5</v>
      </c>
      <c r="DA49" s="100">
        <v>1.5</v>
      </c>
      <c r="DB49" s="94">
        <f t="shared" si="10"/>
        <v>0.22499999999999998</v>
      </c>
      <c r="DC49" s="99"/>
      <c r="DD49" s="95"/>
      <c r="DI49" s="99"/>
      <c r="DJ49" s="95" t="s">
        <v>1210</v>
      </c>
      <c r="DK49" s="94">
        <v>0.3</v>
      </c>
      <c r="DL49" s="94">
        <v>0.3</v>
      </c>
      <c r="DN49" s="94">
        <f t="shared" si="12"/>
        <v>0</v>
      </c>
    </row>
    <row r="50" spans="1:118" x14ac:dyDescent="0.25">
      <c r="A50" s="99"/>
      <c r="B50" s="99"/>
      <c r="C50" s="99"/>
      <c r="D50" s="99"/>
      <c r="E50" s="99"/>
      <c r="F50" s="99"/>
      <c r="G50" s="99"/>
      <c r="H50" s="99"/>
      <c r="I50" s="99"/>
      <c r="J50" s="99"/>
      <c r="K50" s="106"/>
      <c r="L50" s="107"/>
      <c r="M50" s="107"/>
      <c r="N50" s="107"/>
      <c r="O50" s="107"/>
      <c r="P50" s="99"/>
      <c r="Q50" s="106"/>
      <c r="R50" s="107"/>
      <c r="S50" s="107"/>
      <c r="T50" s="107"/>
      <c r="U50" s="112"/>
      <c r="V50" s="99"/>
      <c r="AB50" s="99"/>
      <c r="AC50" s="106"/>
      <c r="AD50" s="107"/>
      <c r="AE50" s="107"/>
      <c r="AF50" s="107"/>
      <c r="AG50" s="107"/>
      <c r="AM50" s="99"/>
      <c r="AN50" s="107"/>
      <c r="AO50" s="107"/>
      <c r="AP50" s="107"/>
      <c r="AQ50" s="107"/>
      <c r="AR50" s="107"/>
      <c r="AS50" s="99"/>
      <c r="AT50" s="106"/>
      <c r="AU50" s="107"/>
      <c r="AV50" s="107">
        <v>0.61699999999999999</v>
      </c>
      <c r="AW50" s="107">
        <f t="shared" si="30"/>
        <v>0</v>
      </c>
      <c r="AX50" s="112"/>
      <c r="AY50" s="99"/>
      <c r="AZ50" s="106" t="s">
        <v>1198</v>
      </c>
      <c r="BA50" s="112">
        <f t="shared" si="31"/>
        <v>8</v>
      </c>
      <c r="BB50" s="107">
        <v>0.61699999999999999</v>
      </c>
      <c r="BC50" s="107">
        <f t="shared" si="32"/>
        <v>4.9359999999999999</v>
      </c>
      <c r="BD50" s="112"/>
      <c r="BE50" s="99"/>
      <c r="BF50" s="106"/>
      <c r="BH50" s="107">
        <v>0.61699999999999999</v>
      </c>
      <c r="BI50" s="107">
        <f t="shared" si="33"/>
        <v>0</v>
      </c>
      <c r="BJ50" s="112"/>
      <c r="BK50" s="99"/>
      <c r="BQ50" s="99"/>
      <c r="BS50" s="106"/>
      <c r="BW50" s="112"/>
      <c r="BX50" s="99"/>
      <c r="BY50" s="112"/>
      <c r="BZ50" s="112"/>
      <c r="CA50" s="112"/>
      <c r="CB50" s="112"/>
      <c r="CC50" s="112"/>
      <c r="CD50" s="99"/>
      <c r="CE50" s="112"/>
      <c r="CF50" s="112"/>
      <c r="CG50" s="112"/>
      <c r="CH50" s="112"/>
      <c r="CI50" s="112"/>
      <c r="CJ50" s="99"/>
      <c r="CK50" s="95" t="s">
        <v>1211</v>
      </c>
      <c r="CL50" s="94">
        <v>1</v>
      </c>
      <c r="CM50" s="94">
        <v>1</v>
      </c>
      <c r="CN50" s="94">
        <v>0.05</v>
      </c>
      <c r="CO50" s="94">
        <f t="shared" si="8"/>
        <v>0.05</v>
      </c>
      <c r="CP50" s="99"/>
      <c r="CQ50" s="95"/>
      <c r="CU50" s="100"/>
      <c r="CW50" s="99"/>
      <c r="CX50" s="95" t="s">
        <v>1212</v>
      </c>
      <c r="CY50" s="94">
        <v>0.3</v>
      </c>
      <c r="CZ50" s="94">
        <v>0.5</v>
      </c>
      <c r="DA50" s="100">
        <v>1.5</v>
      </c>
      <c r="DB50" s="94">
        <f t="shared" si="10"/>
        <v>0.22499999999999998</v>
      </c>
      <c r="DC50" s="99"/>
      <c r="DD50" s="95"/>
      <c r="DI50" s="99"/>
      <c r="DJ50" s="95" t="s">
        <v>1212</v>
      </c>
      <c r="DK50" s="94">
        <v>0.3</v>
      </c>
      <c r="DL50" s="94">
        <v>0.3</v>
      </c>
      <c r="DN50" s="94">
        <f t="shared" si="12"/>
        <v>0</v>
      </c>
    </row>
    <row r="51" spans="1:118" x14ac:dyDescent="0.25">
      <c r="A51" s="230" t="s">
        <v>1289</v>
      </c>
      <c r="B51" s="230"/>
      <c r="C51" s="230"/>
      <c r="D51" s="230"/>
      <c r="E51" s="99"/>
      <c r="J51" s="99"/>
      <c r="K51" s="106"/>
      <c r="L51" s="107"/>
      <c r="M51" s="107"/>
      <c r="N51" s="107"/>
      <c r="O51" s="107"/>
      <c r="P51" s="99"/>
      <c r="Q51" s="106"/>
      <c r="R51" s="107"/>
      <c r="S51" s="107"/>
      <c r="T51" s="107"/>
      <c r="U51" s="112"/>
      <c r="V51" s="99"/>
      <c r="AB51" s="99"/>
      <c r="AC51" s="106"/>
      <c r="AD51" s="107"/>
      <c r="AE51" s="107"/>
      <c r="AF51" s="107"/>
      <c r="AG51" s="107"/>
      <c r="AM51" s="99"/>
      <c r="AN51" s="107"/>
      <c r="AO51" s="107"/>
      <c r="AP51" s="107"/>
      <c r="AQ51" s="107"/>
      <c r="AR51" s="107"/>
      <c r="AS51" s="99"/>
      <c r="AT51" s="106"/>
      <c r="AU51" s="107"/>
      <c r="AV51" s="107">
        <v>0.61699999999999999</v>
      </c>
      <c r="AW51" s="107">
        <f t="shared" si="30"/>
        <v>0</v>
      </c>
      <c r="AX51" s="112"/>
      <c r="AY51" s="99"/>
      <c r="AZ51" s="106" t="s">
        <v>1200</v>
      </c>
      <c r="BA51" s="112">
        <f t="shared" si="31"/>
        <v>8</v>
      </c>
      <c r="BB51" s="107">
        <v>0.61699999999999999</v>
      </c>
      <c r="BC51" s="107">
        <f t="shared" si="32"/>
        <v>4.9359999999999999</v>
      </c>
      <c r="BD51" s="112"/>
      <c r="BE51" s="99"/>
      <c r="BF51" s="106"/>
      <c r="BH51" s="107">
        <v>0.61699999999999999</v>
      </c>
      <c r="BI51" s="107">
        <f t="shared" si="33"/>
        <v>0</v>
      </c>
      <c r="BJ51" s="112"/>
      <c r="BK51" s="99"/>
      <c r="BQ51" s="99"/>
      <c r="BS51" s="106"/>
      <c r="BW51" s="112"/>
      <c r="BX51" s="99"/>
      <c r="BY51" s="112"/>
      <c r="BZ51" s="112"/>
      <c r="CA51" s="112"/>
      <c r="CB51" s="112"/>
      <c r="CC51" s="112"/>
      <c r="CD51" s="99"/>
      <c r="CE51" s="112"/>
      <c r="CF51" s="112"/>
      <c r="CG51" s="112"/>
      <c r="CH51" s="112"/>
      <c r="CI51" s="112"/>
      <c r="CJ51" s="99"/>
      <c r="CK51" s="95" t="s">
        <v>1213</v>
      </c>
      <c r="CL51" s="94">
        <v>1</v>
      </c>
      <c r="CM51" s="94">
        <v>1</v>
      </c>
      <c r="CN51" s="94">
        <v>0.05</v>
      </c>
      <c r="CO51" s="94">
        <f t="shared" si="8"/>
        <v>0.05</v>
      </c>
      <c r="CP51" s="99"/>
      <c r="CQ51" s="95"/>
      <c r="CU51" s="100"/>
      <c r="CW51" s="99"/>
      <c r="CX51" s="95" t="s">
        <v>1214</v>
      </c>
      <c r="CY51" s="94">
        <v>0.3</v>
      </c>
      <c r="CZ51" s="94">
        <v>0.5</v>
      </c>
      <c r="DA51" s="100">
        <v>1.5</v>
      </c>
      <c r="DB51" s="94">
        <f t="shared" si="10"/>
        <v>0.22499999999999998</v>
      </c>
      <c r="DC51" s="99"/>
      <c r="DD51" s="95"/>
      <c r="DI51" s="99"/>
      <c r="DJ51" s="95" t="s">
        <v>1214</v>
      </c>
      <c r="DK51" s="94">
        <v>0.3</v>
      </c>
      <c r="DL51" s="94">
        <v>0.3</v>
      </c>
      <c r="DN51" s="94">
        <f t="shared" si="12"/>
        <v>0</v>
      </c>
    </row>
    <row r="52" spans="1:118" x14ac:dyDescent="0.25">
      <c r="A52" s="97"/>
      <c r="B52" s="97"/>
      <c r="C52" s="97"/>
      <c r="D52" s="97"/>
      <c r="E52" s="99"/>
      <c r="J52" s="99"/>
      <c r="K52" s="106"/>
      <c r="L52" s="107"/>
      <c r="M52" s="107"/>
      <c r="N52" s="107"/>
      <c r="O52" s="107"/>
      <c r="P52" s="99"/>
      <c r="Q52" s="106"/>
      <c r="R52" s="107"/>
      <c r="S52" s="107"/>
      <c r="T52" s="107"/>
      <c r="U52" s="112"/>
      <c r="V52" s="99"/>
      <c r="AB52" s="99"/>
      <c r="AC52" s="106"/>
      <c r="AD52" s="107"/>
      <c r="AE52" s="107"/>
      <c r="AF52" s="107"/>
      <c r="AG52" s="107"/>
      <c r="AM52" s="99"/>
      <c r="AN52" s="107"/>
      <c r="AO52" s="107"/>
      <c r="AP52" s="107"/>
      <c r="AQ52" s="107"/>
      <c r="AR52" s="107"/>
      <c r="AS52" s="99"/>
      <c r="AT52" s="106"/>
      <c r="AU52" s="107"/>
      <c r="AV52" s="107">
        <v>0.61699999999999999</v>
      </c>
      <c r="AW52" s="107">
        <f t="shared" si="30"/>
        <v>0</v>
      </c>
      <c r="AX52" s="112"/>
      <c r="AY52" s="99"/>
      <c r="AZ52" s="106" t="s">
        <v>1212</v>
      </c>
      <c r="BA52" s="112">
        <f t="shared" si="31"/>
        <v>8</v>
      </c>
      <c r="BB52" s="107">
        <v>0.61699999999999999</v>
      </c>
      <c r="BC52" s="107">
        <f t="shared" si="32"/>
        <v>4.9359999999999999</v>
      </c>
      <c r="BD52" s="112"/>
      <c r="BE52" s="99"/>
      <c r="BF52" s="106"/>
      <c r="BH52" s="107">
        <v>0.61699999999999999</v>
      </c>
      <c r="BI52" s="107">
        <f t="shared" si="33"/>
        <v>0</v>
      </c>
      <c r="BJ52" s="112"/>
      <c r="BK52" s="99"/>
      <c r="BQ52" s="99"/>
      <c r="BS52" s="106"/>
      <c r="BW52" s="112"/>
      <c r="BX52" s="99"/>
      <c r="BY52" s="112"/>
      <c r="BZ52" s="112"/>
      <c r="CA52" s="112"/>
      <c r="CB52" s="112"/>
      <c r="CC52" s="112"/>
      <c r="CD52" s="99"/>
      <c r="CE52" s="112"/>
      <c r="CF52" s="112"/>
      <c r="CG52" s="112"/>
      <c r="CH52" s="112"/>
      <c r="CI52" s="112"/>
      <c r="CJ52" s="99"/>
      <c r="CK52" s="95" t="s">
        <v>1215</v>
      </c>
      <c r="CL52" s="94">
        <v>1</v>
      </c>
      <c r="CM52" s="94">
        <v>1</v>
      </c>
      <c r="CN52" s="94">
        <v>0.05</v>
      </c>
      <c r="CO52" s="94">
        <f t="shared" si="8"/>
        <v>0.05</v>
      </c>
      <c r="CP52" s="99"/>
      <c r="CQ52" s="95"/>
      <c r="CU52" s="100"/>
      <c r="CW52" s="99"/>
      <c r="CX52" s="95" t="s">
        <v>1216</v>
      </c>
      <c r="CY52" s="94">
        <v>0.3</v>
      </c>
      <c r="CZ52" s="94">
        <v>0.3</v>
      </c>
      <c r="DA52" s="100">
        <v>1.1000000000000001</v>
      </c>
      <c r="DB52" s="94">
        <f t="shared" si="10"/>
        <v>9.9000000000000005E-2</v>
      </c>
      <c r="DC52" s="99"/>
      <c r="DD52" s="95"/>
      <c r="DI52" s="99"/>
      <c r="DJ52" s="95" t="s">
        <v>1216</v>
      </c>
      <c r="DK52" s="94">
        <v>0.3</v>
      </c>
      <c r="DL52" s="94">
        <v>0.3</v>
      </c>
      <c r="DN52" s="94">
        <f t="shared" si="12"/>
        <v>0</v>
      </c>
    </row>
    <row r="53" spans="1:118" x14ac:dyDescent="0.25">
      <c r="A53" s="94">
        <v>25</v>
      </c>
      <c r="D53" s="94">
        <f>A53+B53</f>
        <v>25</v>
      </c>
      <c r="E53" s="99"/>
      <c r="J53" s="99"/>
      <c r="K53" s="106"/>
      <c r="L53" s="107"/>
      <c r="M53" s="107"/>
      <c r="N53" s="107"/>
      <c r="O53" s="107"/>
      <c r="P53" s="99"/>
      <c r="Q53" s="106"/>
      <c r="R53" s="107"/>
      <c r="S53" s="107"/>
      <c r="T53" s="107"/>
      <c r="U53" s="112"/>
      <c r="V53" s="99"/>
      <c r="AB53" s="99"/>
      <c r="AC53" s="106"/>
      <c r="AD53" s="107"/>
      <c r="AE53" s="107"/>
      <c r="AF53" s="107"/>
      <c r="AG53" s="107"/>
      <c r="AM53" s="99"/>
      <c r="AN53" s="107"/>
      <c r="AO53" s="107"/>
      <c r="AP53" s="107"/>
      <c r="AQ53" s="107"/>
      <c r="AR53" s="107"/>
      <c r="AS53" s="99"/>
      <c r="AT53" s="106"/>
      <c r="AU53" s="107"/>
      <c r="AV53" s="107">
        <v>0.61699999999999999</v>
      </c>
      <c r="AW53" s="107">
        <f t="shared" si="30"/>
        <v>0</v>
      </c>
      <c r="AX53" s="112"/>
      <c r="AY53" s="99"/>
      <c r="AZ53" s="106" t="s">
        <v>1214</v>
      </c>
      <c r="BA53" s="112">
        <f t="shared" si="31"/>
        <v>8</v>
      </c>
      <c r="BB53" s="107">
        <v>0.61699999999999999</v>
      </c>
      <c r="BC53" s="107">
        <f t="shared" si="32"/>
        <v>4.9359999999999999</v>
      </c>
      <c r="BD53" s="112"/>
      <c r="BE53" s="99"/>
      <c r="BF53" s="106"/>
      <c r="BH53" s="107">
        <v>0.61699999999999999</v>
      </c>
      <c r="BI53" s="107">
        <f t="shared" si="33"/>
        <v>0</v>
      </c>
      <c r="BJ53" s="112"/>
      <c r="BK53" s="99"/>
      <c r="BQ53" s="99"/>
      <c r="BS53" s="106"/>
      <c r="BW53" s="112"/>
      <c r="BX53" s="99"/>
      <c r="BY53" s="112"/>
      <c r="BZ53" s="112"/>
      <c r="CA53" s="112"/>
      <c r="CB53" s="112"/>
      <c r="CC53" s="112"/>
      <c r="CD53" s="99"/>
      <c r="CE53" s="112"/>
      <c r="CF53" s="112"/>
      <c r="CG53" s="112"/>
      <c r="CH53" s="112"/>
      <c r="CI53" s="112"/>
      <c r="CJ53" s="99"/>
      <c r="CK53" s="95" t="s">
        <v>1217</v>
      </c>
      <c r="CL53" s="94">
        <v>1</v>
      </c>
      <c r="CM53" s="94">
        <v>1</v>
      </c>
      <c r="CN53" s="94">
        <v>0.05</v>
      </c>
      <c r="CO53" s="94">
        <f t="shared" si="8"/>
        <v>0.05</v>
      </c>
      <c r="CP53" s="99"/>
      <c r="CQ53" s="95"/>
      <c r="CU53" s="100"/>
      <c r="CW53" s="99"/>
      <c r="CX53" s="95" t="s">
        <v>1218</v>
      </c>
      <c r="CY53" s="94">
        <v>0.3</v>
      </c>
      <c r="CZ53" s="94">
        <v>0.3</v>
      </c>
      <c r="DA53" s="100">
        <v>1.4</v>
      </c>
      <c r="DB53" s="94">
        <f t="shared" si="10"/>
        <v>0.126</v>
      </c>
      <c r="DC53" s="99"/>
      <c r="DD53" s="95"/>
      <c r="DI53" s="99"/>
      <c r="DJ53" s="95" t="s">
        <v>1218</v>
      </c>
      <c r="DK53" s="94">
        <v>0.3</v>
      </c>
      <c r="DL53" s="94">
        <v>0.3</v>
      </c>
      <c r="DM53" s="94">
        <v>3.2</v>
      </c>
      <c r="DN53" s="94">
        <f t="shared" si="12"/>
        <v>0.28799999999999998</v>
      </c>
    </row>
    <row r="54" spans="1:118" x14ac:dyDescent="0.25">
      <c r="D54" s="94">
        <f>A54+B54</f>
        <v>0</v>
      </c>
      <c r="E54" s="99"/>
      <c r="J54" s="99"/>
      <c r="K54" s="106"/>
      <c r="L54" s="107"/>
      <c r="M54" s="107"/>
      <c r="N54" s="107"/>
      <c r="O54" s="107"/>
      <c r="P54" s="99"/>
      <c r="Q54" s="106"/>
      <c r="R54" s="107"/>
      <c r="S54" s="107"/>
      <c r="T54" s="107"/>
      <c r="U54" s="112"/>
      <c r="V54" s="99"/>
      <c r="AB54" s="99"/>
      <c r="AC54" s="106"/>
      <c r="AD54" s="107"/>
      <c r="AE54" s="107"/>
      <c r="AF54" s="107"/>
      <c r="AG54" s="107"/>
      <c r="AM54" s="99"/>
      <c r="AN54" s="107"/>
      <c r="AO54" s="107"/>
      <c r="AP54" s="107"/>
      <c r="AQ54" s="107"/>
      <c r="AR54" s="107"/>
      <c r="AS54" s="99"/>
      <c r="AT54" s="106"/>
      <c r="AU54" s="107"/>
      <c r="AV54" s="107">
        <v>0.61699999999999999</v>
      </c>
      <c r="AW54" s="107">
        <f t="shared" si="30"/>
        <v>0</v>
      </c>
      <c r="AX54" s="112"/>
      <c r="AY54" s="99"/>
      <c r="AZ54" s="106" t="s">
        <v>1216</v>
      </c>
      <c r="BA54" s="112">
        <f t="shared" si="31"/>
        <v>8</v>
      </c>
      <c r="BB54" s="107">
        <v>0.61699999999999999</v>
      </c>
      <c r="BC54" s="107">
        <f t="shared" si="32"/>
        <v>4.9359999999999999</v>
      </c>
      <c r="BD54" s="112"/>
      <c r="BE54" s="99"/>
      <c r="BF54" s="106"/>
      <c r="BH54" s="107">
        <v>0.61699999999999999</v>
      </c>
      <c r="BI54" s="107">
        <f t="shared" si="33"/>
        <v>0</v>
      </c>
      <c r="BJ54" s="112"/>
      <c r="BK54" s="99"/>
      <c r="BQ54" s="99"/>
      <c r="BS54" s="106"/>
      <c r="BW54" s="112"/>
      <c r="BX54" s="99"/>
      <c r="BY54" s="112"/>
      <c r="BZ54" s="112"/>
      <c r="CA54" s="112"/>
      <c r="CB54" s="112"/>
      <c r="CC54" s="112"/>
      <c r="CD54" s="99"/>
      <c r="CE54" s="112"/>
      <c r="CF54" s="112"/>
      <c r="CG54" s="112"/>
      <c r="CH54" s="112"/>
      <c r="CI54" s="112"/>
      <c r="CJ54" s="99"/>
      <c r="CK54" s="95" t="s">
        <v>1219</v>
      </c>
      <c r="CL54" s="94">
        <v>1</v>
      </c>
      <c r="CM54" s="94">
        <v>1</v>
      </c>
      <c r="CN54" s="94">
        <v>0.05</v>
      </c>
      <c r="CO54" s="94">
        <f t="shared" si="8"/>
        <v>0.05</v>
      </c>
      <c r="CP54" s="99"/>
      <c r="CQ54" s="95"/>
      <c r="CU54" s="100"/>
      <c r="CW54" s="99"/>
      <c r="CX54" s="95" t="s">
        <v>1220</v>
      </c>
      <c r="CY54" s="94">
        <v>0.3</v>
      </c>
      <c r="CZ54" s="94">
        <v>0.3</v>
      </c>
      <c r="DA54" s="100">
        <v>1.4</v>
      </c>
      <c r="DB54" s="94">
        <f t="shared" si="10"/>
        <v>0.126</v>
      </c>
      <c r="DC54" s="99"/>
      <c r="DD54" s="95"/>
      <c r="DI54" s="99"/>
      <c r="DJ54" s="95" t="s">
        <v>1220</v>
      </c>
      <c r="DK54" s="94">
        <v>0.3</v>
      </c>
      <c r="DL54" s="94">
        <v>0.3</v>
      </c>
      <c r="DM54" s="94">
        <v>3.2</v>
      </c>
      <c r="DN54" s="94">
        <f t="shared" si="12"/>
        <v>0.28799999999999998</v>
      </c>
    </row>
    <row r="55" spans="1:118" x14ac:dyDescent="0.25">
      <c r="E55" s="99"/>
      <c r="J55" s="99"/>
      <c r="K55" s="106"/>
      <c r="L55" s="107"/>
      <c r="M55" s="107"/>
      <c r="N55" s="107"/>
      <c r="O55" s="107"/>
      <c r="P55" s="99"/>
      <c r="Q55" s="106"/>
      <c r="R55" s="107"/>
      <c r="S55" s="107"/>
      <c r="T55" s="107"/>
      <c r="U55" s="112"/>
      <c r="V55" s="99"/>
      <c r="AB55" s="99"/>
      <c r="AC55" s="106"/>
      <c r="AD55" s="107"/>
      <c r="AE55" s="107"/>
      <c r="AF55" s="107"/>
      <c r="AG55" s="107"/>
      <c r="AM55" s="99"/>
      <c r="AN55" s="107"/>
      <c r="AO55" s="107"/>
      <c r="AP55" s="107"/>
      <c r="AQ55" s="107"/>
      <c r="AR55" s="107"/>
      <c r="AS55" s="99"/>
      <c r="AT55" s="106"/>
      <c r="AU55" s="107"/>
      <c r="AV55" s="107">
        <v>0.61699999999999999</v>
      </c>
      <c r="AW55" s="107">
        <f t="shared" si="30"/>
        <v>0</v>
      </c>
      <c r="AX55" s="112"/>
      <c r="AY55" s="99"/>
      <c r="AZ55" s="106" t="s">
        <v>1218</v>
      </c>
      <c r="BA55" s="112">
        <f t="shared" si="31"/>
        <v>8</v>
      </c>
      <c r="BB55" s="107">
        <v>0.61699999999999999</v>
      </c>
      <c r="BC55" s="107">
        <f t="shared" si="32"/>
        <v>4.9359999999999999</v>
      </c>
      <c r="BD55" s="112"/>
      <c r="BE55" s="99"/>
      <c r="BF55" s="106"/>
      <c r="BH55" s="107">
        <v>0.61699999999999999</v>
      </c>
      <c r="BI55" s="107">
        <f t="shared" si="33"/>
        <v>0</v>
      </c>
      <c r="BJ55" s="112"/>
      <c r="BK55" s="99"/>
      <c r="BQ55" s="99"/>
      <c r="BS55" s="106"/>
      <c r="BW55" s="112"/>
      <c r="BX55" s="99"/>
      <c r="BY55" s="112"/>
      <c r="BZ55" s="112"/>
      <c r="CA55" s="112"/>
      <c r="CB55" s="112"/>
      <c r="CC55" s="112"/>
      <c r="CD55" s="99"/>
      <c r="CE55" s="112"/>
      <c r="CF55" s="112"/>
      <c r="CG55" s="112"/>
      <c r="CH55" s="112"/>
      <c r="CI55" s="112"/>
      <c r="CJ55" s="99"/>
      <c r="CK55" s="95" t="s">
        <v>1221</v>
      </c>
      <c r="CL55" s="94">
        <v>1</v>
      </c>
      <c r="CM55" s="94">
        <v>1</v>
      </c>
      <c r="CN55" s="94">
        <v>0</v>
      </c>
      <c r="CO55" s="94">
        <f t="shared" si="8"/>
        <v>0</v>
      </c>
      <c r="CP55" s="99"/>
      <c r="CQ55" s="95"/>
      <c r="CU55" s="100"/>
      <c r="CW55" s="99"/>
      <c r="CX55" s="95" t="s">
        <v>1222</v>
      </c>
      <c r="CY55" s="94">
        <v>0.3</v>
      </c>
      <c r="CZ55" s="94">
        <v>0.3</v>
      </c>
      <c r="DA55" s="100">
        <v>0</v>
      </c>
      <c r="DB55" s="94">
        <f t="shared" si="10"/>
        <v>0</v>
      </c>
      <c r="DC55" s="99"/>
      <c r="DD55" s="95"/>
      <c r="DI55" s="99"/>
      <c r="DJ55" s="95" t="s">
        <v>1222</v>
      </c>
      <c r="DK55" s="94">
        <v>0.3</v>
      </c>
      <c r="DL55" s="94">
        <v>0.3</v>
      </c>
      <c r="DN55" s="94">
        <f t="shared" si="12"/>
        <v>0</v>
      </c>
    </row>
    <row r="56" spans="1:118" x14ac:dyDescent="0.25">
      <c r="A56" s="228" t="s">
        <v>1328</v>
      </c>
      <c r="B56" s="224"/>
      <c r="C56" s="224"/>
      <c r="D56" s="94">
        <f>SUM(D53:D55)</f>
        <v>25</v>
      </c>
      <c r="E56" s="99"/>
      <c r="J56" s="99"/>
      <c r="K56" s="106"/>
      <c r="L56" s="107"/>
      <c r="M56" s="107"/>
      <c r="N56" s="107"/>
      <c r="O56" s="107"/>
      <c r="P56" s="99"/>
      <c r="Q56" s="106"/>
      <c r="R56" s="107"/>
      <c r="S56" s="107"/>
      <c r="T56" s="107"/>
      <c r="U56" s="112"/>
      <c r="V56" s="99"/>
      <c r="AB56" s="99"/>
      <c r="AC56" s="106"/>
      <c r="AD56" s="107"/>
      <c r="AE56" s="107"/>
      <c r="AF56" s="107"/>
      <c r="AG56" s="107"/>
      <c r="AM56" s="99"/>
      <c r="AN56" s="107"/>
      <c r="AO56" s="107"/>
      <c r="AP56" s="107"/>
      <c r="AQ56" s="107"/>
      <c r="AR56" s="107"/>
      <c r="AS56" s="99"/>
      <c r="AT56" s="106"/>
      <c r="AU56" s="107"/>
      <c r="AV56" s="107">
        <v>0.61699999999999999</v>
      </c>
      <c r="AW56" s="107">
        <f t="shared" si="30"/>
        <v>0</v>
      </c>
      <c r="AX56" s="112"/>
      <c r="AY56" s="99"/>
      <c r="AZ56" s="106" t="s">
        <v>1222</v>
      </c>
      <c r="BA56" s="112">
        <f t="shared" si="31"/>
        <v>8</v>
      </c>
      <c r="BB56" s="107">
        <v>0.61699999999999999</v>
      </c>
      <c r="BC56" s="107">
        <f t="shared" si="32"/>
        <v>4.9359999999999999</v>
      </c>
      <c r="BD56" s="112"/>
      <c r="BE56" s="99"/>
      <c r="BF56" s="106"/>
      <c r="BH56" s="107">
        <v>0.61699999999999999</v>
      </c>
      <c r="BI56" s="107">
        <f t="shared" si="33"/>
        <v>0</v>
      </c>
      <c r="BJ56" s="112"/>
      <c r="BK56" s="99"/>
      <c r="BQ56" s="99"/>
      <c r="BS56" s="106"/>
      <c r="BW56" s="112"/>
      <c r="BX56" s="99"/>
      <c r="BY56" s="112"/>
      <c r="BZ56" s="112"/>
      <c r="CA56" s="112"/>
      <c r="CB56" s="112"/>
      <c r="CC56" s="112"/>
      <c r="CD56" s="99"/>
      <c r="CE56" s="112"/>
      <c r="CF56" s="112"/>
      <c r="CG56" s="112"/>
      <c r="CH56" s="112"/>
      <c r="CI56" s="112"/>
      <c r="CJ56" s="99"/>
      <c r="CK56" s="95" t="s">
        <v>1223</v>
      </c>
      <c r="CL56" s="94">
        <v>1</v>
      </c>
      <c r="CM56" s="94">
        <v>1</v>
      </c>
      <c r="CN56" s="94">
        <v>0.05</v>
      </c>
      <c r="CO56" s="94">
        <f t="shared" si="8"/>
        <v>0.05</v>
      </c>
      <c r="CP56" s="99"/>
      <c r="CQ56" s="95"/>
      <c r="CU56" s="100"/>
      <c r="CW56" s="99"/>
      <c r="CX56" s="95" t="s">
        <v>1224</v>
      </c>
      <c r="CY56" s="94">
        <v>0.3</v>
      </c>
      <c r="CZ56" s="94">
        <v>0.3</v>
      </c>
      <c r="DA56" s="100">
        <v>1.35</v>
      </c>
      <c r="DB56" s="94">
        <f t="shared" si="10"/>
        <v>0.1215</v>
      </c>
      <c r="DC56" s="99"/>
      <c r="DD56" s="95"/>
      <c r="DI56" s="99"/>
      <c r="DJ56" s="95" t="s">
        <v>1224</v>
      </c>
      <c r="DK56" s="94">
        <v>0.3</v>
      </c>
      <c r="DL56" s="94">
        <v>0.3</v>
      </c>
      <c r="DM56" s="94">
        <v>3.2</v>
      </c>
      <c r="DN56" s="94">
        <f t="shared" si="12"/>
        <v>0.28799999999999998</v>
      </c>
    </row>
    <row r="57" spans="1:118" x14ac:dyDescent="0.25">
      <c r="A57" s="99"/>
      <c r="B57" s="99"/>
      <c r="C57" s="99"/>
      <c r="D57" s="99"/>
      <c r="E57" s="99"/>
      <c r="J57" s="99"/>
      <c r="K57" s="106"/>
      <c r="L57" s="107"/>
      <c r="M57" s="107"/>
      <c r="N57" s="107"/>
      <c r="O57" s="107"/>
      <c r="P57" s="99"/>
      <c r="Q57" s="107"/>
      <c r="R57" s="107"/>
      <c r="S57" s="107"/>
      <c r="T57" s="107"/>
      <c r="U57" s="107"/>
      <c r="V57" s="99"/>
      <c r="AB57" s="99"/>
      <c r="AC57" s="106"/>
      <c r="AD57" s="107"/>
      <c r="AE57" s="107"/>
      <c r="AF57" s="107"/>
      <c r="AG57" s="107"/>
      <c r="AM57" s="99"/>
      <c r="AN57" s="107"/>
      <c r="AO57" s="107"/>
      <c r="AP57" s="107"/>
      <c r="AQ57" s="107"/>
      <c r="AR57" s="107"/>
      <c r="AS57" s="99"/>
      <c r="AT57" s="107"/>
      <c r="AU57" s="107"/>
      <c r="AV57" s="107"/>
      <c r="AW57" s="107"/>
      <c r="AX57" s="107"/>
      <c r="AY57" s="99"/>
      <c r="BE57" s="99"/>
      <c r="BK57" s="99"/>
      <c r="BQ57" s="99"/>
      <c r="BX57" s="99"/>
      <c r="CD57" s="99"/>
      <c r="CJ57" s="99"/>
      <c r="CK57" s="95" t="s">
        <v>1225</v>
      </c>
      <c r="CL57" s="94">
        <v>1</v>
      </c>
      <c r="CM57" s="94">
        <v>1</v>
      </c>
      <c r="CN57" s="94">
        <v>0.05</v>
      </c>
      <c r="CO57" s="94">
        <f t="shared" si="8"/>
        <v>0.05</v>
      </c>
      <c r="CP57" s="99"/>
      <c r="CQ57" s="95"/>
      <c r="CU57" s="100"/>
      <c r="CW57" s="99"/>
      <c r="CX57" s="95" t="s">
        <v>1226</v>
      </c>
      <c r="CY57" s="94">
        <v>0.3</v>
      </c>
      <c r="CZ57" s="94">
        <v>0.5</v>
      </c>
      <c r="DA57" s="100">
        <v>1.3</v>
      </c>
      <c r="DB57" s="94">
        <f t="shared" si="10"/>
        <v>0.19500000000000001</v>
      </c>
      <c r="DC57" s="99"/>
      <c r="DD57" s="95"/>
      <c r="DI57" s="99"/>
      <c r="DJ57" s="95" t="s">
        <v>1226</v>
      </c>
      <c r="DK57" s="94">
        <v>0.3</v>
      </c>
      <c r="DL57" s="94">
        <v>0.3</v>
      </c>
      <c r="DN57" s="94">
        <f t="shared" si="12"/>
        <v>0</v>
      </c>
    </row>
    <row r="58" spans="1:118" x14ac:dyDescent="0.25">
      <c r="A58" s="230" t="s">
        <v>1290</v>
      </c>
      <c r="B58" s="230"/>
      <c r="C58" s="230"/>
      <c r="D58" s="230"/>
      <c r="E58" s="99"/>
      <c r="J58" s="99"/>
      <c r="K58" s="106"/>
      <c r="L58" s="107"/>
      <c r="M58" s="107"/>
      <c r="N58" s="107"/>
      <c r="O58" s="107"/>
      <c r="P58" s="99"/>
      <c r="Q58" s="218"/>
      <c r="R58" s="218"/>
      <c r="S58" s="110"/>
      <c r="T58" s="110"/>
      <c r="U58" s="111"/>
      <c r="V58" s="99"/>
      <c r="AB58" s="99"/>
      <c r="AC58" s="106"/>
      <c r="AD58" s="107"/>
      <c r="AE58" s="107"/>
      <c r="AF58" s="107"/>
      <c r="AG58" s="107"/>
      <c r="AM58" s="99"/>
      <c r="AN58" s="107"/>
      <c r="AO58" s="107"/>
      <c r="AP58" s="107"/>
      <c r="AQ58" s="107"/>
      <c r="AR58" s="107"/>
      <c r="AS58" s="99"/>
      <c r="AT58" s="218" t="s">
        <v>1236</v>
      </c>
      <c r="AU58" s="218"/>
      <c r="AV58" s="110"/>
      <c r="AW58" s="110"/>
      <c r="AX58" s="111">
        <f>SUM(AW60:AW69)</f>
        <v>0</v>
      </c>
      <c r="AY58" s="99"/>
      <c r="AZ58" s="218" t="s">
        <v>1236</v>
      </c>
      <c r="BA58" s="218"/>
      <c r="BB58" s="110"/>
      <c r="BC58" s="110"/>
      <c r="BD58" s="111">
        <f>SUM(BC60:BC69)</f>
        <v>22.176000000000005</v>
      </c>
      <c r="BE58" s="99"/>
      <c r="BF58" s="218" t="s">
        <v>1236</v>
      </c>
      <c r="BG58" s="218"/>
      <c r="BH58" s="110"/>
      <c r="BI58" s="110"/>
      <c r="BJ58" s="111">
        <f>SUM(BI60:BI69)</f>
        <v>0</v>
      </c>
      <c r="BK58" s="99"/>
      <c r="BQ58" s="99"/>
      <c r="BS58" s="218"/>
      <c r="BT58" s="218"/>
      <c r="BU58" s="110"/>
      <c r="BV58" s="110"/>
      <c r="BW58" s="111"/>
      <c r="BX58" s="99"/>
      <c r="BY58" s="111"/>
      <c r="BZ58" s="111"/>
      <c r="CA58" s="111"/>
      <c r="CB58" s="111"/>
      <c r="CC58" s="111"/>
      <c r="CD58" s="99"/>
      <c r="CE58" s="111"/>
      <c r="CF58" s="111"/>
      <c r="CG58" s="111"/>
      <c r="CH58" s="111"/>
      <c r="CI58" s="111"/>
      <c r="CJ58" s="99"/>
      <c r="CK58" s="95" t="s">
        <v>1227</v>
      </c>
      <c r="CL58" s="94">
        <v>1</v>
      </c>
      <c r="CM58" s="94">
        <v>1</v>
      </c>
      <c r="CN58" s="94">
        <v>0.05</v>
      </c>
      <c r="CO58" s="94">
        <f t="shared" si="8"/>
        <v>0.05</v>
      </c>
      <c r="CP58" s="99"/>
      <c r="CQ58" s="95"/>
      <c r="CU58" s="100"/>
      <c r="CW58" s="99"/>
      <c r="CX58" s="95" t="s">
        <v>1228</v>
      </c>
      <c r="CY58" s="94">
        <v>0.3</v>
      </c>
      <c r="CZ58" s="94">
        <v>0.5</v>
      </c>
      <c r="DA58" s="100">
        <v>1.25</v>
      </c>
      <c r="DB58" s="94">
        <f t="shared" si="10"/>
        <v>0.1875</v>
      </c>
      <c r="DC58" s="99"/>
      <c r="DD58" s="95"/>
      <c r="DI58" s="99"/>
      <c r="DJ58" s="95" t="s">
        <v>1228</v>
      </c>
      <c r="DK58" s="94">
        <v>0.3</v>
      </c>
      <c r="DL58" s="94">
        <v>0.3</v>
      </c>
      <c r="DN58" s="94">
        <f t="shared" si="12"/>
        <v>0</v>
      </c>
    </row>
    <row r="59" spans="1:118" x14ac:dyDescent="0.25">
      <c r="A59" s="97"/>
      <c r="B59" s="97"/>
      <c r="C59" s="97"/>
      <c r="D59" s="97"/>
      <c r="E59" s="99"/>
      <c r="J59" s="99"/>
      <c r="K59" s="106"/>
      <c r="L59" s="107"/>
      <c r="M59" s="107"/>
      <c r="N59" s="107"/>
      <c r="O59" s="107"/>
      <c r="P59" s="99"/>
      <c r="Q59" s="108"/>
      <c r="R59" s="110"/>
      <c r="S59" s="110"/>
      <c r="T59" s="110"/>
      <c r="U59" s="110"/>
      <c r="V59" s="99"/>
      <c r="AB59" s="99"/>
      <c r="AC59" s="106"/>
      <c r="AD59" s="107"/>
      <c r="AE59" s="107"/>
      <c r="AF59" s="107"/>
      <c r="AG59" s="107"/>
      <c r="AM59" s="99"/>
      <c r="AN59" s="107"/>
      <c r="AO59" s="107"/>
      <c r="AP59" s="107"/>
      <c r="AQ59" s="107"/>
      <c r="AR59" s="107"/>
      <c r="AS59" s="99"/>
      <c r="AT59" s="108"/>
      <c r="AU59" s="110" t="s">
        <v>1242</v>
      </c>
      <c r="AV59" s="110" t="s">
        <v>1244</v>
      </c>
      <c r="AW59" s="110" t="s">
        <v>1243</v>
      </c>
      <c r="AX59" s="110"/>
      <c r="AY59" s="99"/>
      <c r="AZ59" s="108"/>
      <c r="BA59" s="110" t="s">
        <v>1242</v>
      </c>
      <c r="BB59" s="110" t="s">
        <v>1244</v>
      </c>
      <c r="BC59" s="110" t="s">
        <v>1243</v>
      </c>
      <c r="BD59" s="110"/>
      <c r="BE59" s="99"/>
      <c r="BF59" s="108"/>
      <c r="BG59" s="110" t="s">
        <v>1242</v>
      </c>
      <c r="BH59" s="110" t="s">
        <v>1244</v>
      </c>
      <c r="BI59" s="110" t="s">
        <v>1243</v>
      </c>
      <c r="BJ59" s="110"/>
      <c r="BK59" s="99"/>
      <c r="BQ59" s="99"/>
      <c r="BS59" s="108"/>
      <c r="BT59" s="110"/>
      <c r="BU59" s="110"/>
      <c r="BV59" s="110"/>
      <c r="BW59" s="110"/>
      <c r="BX59" s="99"/>
      <c r="BY59" s="110"/>
      <c r="BZ59" s="110"/>
      <c r="CA59" s="110"/>
      <c r="CB59" s="110"/>
      <c r="CC59" s="110"/>
      <c r="CD59" s="99"/>
      <c r="CE59" s="110"/>
      <c r="CF59" s="110"/>
      <c r="CG59" s="110"/>
      <c r="CH59" s="110"/>
      <c r="CI59" s="110"/>
      <c r="CJ59" s="99"/>
      <c r="CK59" s="95" t="s">
        <v>1229</v>
      </c>
      <c r="CL59" s="94">
        <v>1</v>
      </c>
      <c r="CM59" s="94">
        <v>1</v>
      </c>
      <c r="CN59" s="94">
        <v>0.05</v>
      </c>
      <c r="CO59" s="94">
        <f t="shared" si="8"/>
        <v>0.05</v>
      </c>
      <c r="CP59" s="99"/>
      <c r="CQ59" s="95"/>
      <c r="CU59" s="100"/>
      <c r="CW59" s="99"/>
      <c r="CX59" s="95" t="s">
        <v>1230</v>
      </c>
      <c r="CY59" s="94">
        <v>0.3</v>
      </c>
      <c r="CZ59" s="94">
        <v>0.5</v>
      </c>
      <c r="DA59" s="100">
        <v>1.1000000000000001</v>
      </c>
      <c r="DB59" s="94">
        <f t="shared" si="10"/>
        <v>0.16500000000000001</v>
      </c>
      <c r="DC59" s="99"/>
      <c r="DD59" s="95"/>
      <c r="DI59" s="99"/>
      <c r="DJ59" s="95" t="s">
        <v>1230</v>
      </c>
      <c r="DK59" s="94">
        <v>0.3</v>
      </c>
      <c r="DL59" s="94">
        <v>0.3</v>
      </c>
      <c r="DN59" s="94">
        <f t="shared" si="12"/>
        <v>0</v>
      </c>
    </row>
    <row r="60" spans="1:118" x14ac:dyDescent="0.25">
      <c r="A60" s="94">
        <v>10.99</v>
      </c>
      <c r="D60" s="94">
        <f>A60+B60</f>
        <v>10.99</v>
      </c>
      <c r="E60" s="99"/>
      <c r="J60" s="99"/>
      <c r="K60" s="106"/>
      <c r="L60" s="107"/>
      <c r="M60" s="107"/>
      <c r="N60" s="107"/>
      <c r="O60" s="107"/>
      <c r="P60" s="99"/>
      <c r="Q60" s="106"/>
      <c r="R60" s="107"/>
      <c r="S60" s="107"/>
      <c r="T60" s="107"/>
      <c r="U60" s="112"/>
      <c r="V60" s="99"/>
      <c r="AB60" s="99"/>
      <c r="AC60" s="106"/>
      <c r="AD60" s="107"/>
      <c r="AE60" s="107"/>
      <c r="AF60" s="107"/>
      <c r="AG60" s="107"/>
      <c r="AM60" s="99"/>
      <c r="AN60" s="107"/>
      <c r="AO60" s="107"/>
      <c r="AP60" s="107"/>
      <c r="AQ60" s="107"/>
      <c r="AR60" s="107"/>
      <c r="AS60" s="99"/>
      <c r="AT60" s="106"/>
      <c r="AU60" s="107"/>
      <c r="AV60" s="107">
        <v>0.154</v>
      </c>
      <c r="AW60" s="107">
        <f>AU60*AV60</f>
        <v>0</v>
      </c>
      <c r="AX60" s="112"/>
      <c r="AY60" s="99"/>
      <c r="AZ60" s="106" t="s">
        <v>1192</v>
      </c>
      <c r="BA60" s="107">
        <v>13.4</v>
      </c>
      <c r="BB60" s="107">
        <v>0.154</v>
      </c>
      <c r="BC60" s="107">
        <f>BA60*BB60</f>
        <v>2.0636000000000001</v>
      </c>
      <c r="BD60" s="112"/>
      <c r="BE60" s="99"/>
      <c r="BF60" s="106"/>
      <c r="BH60" s="107">
        <v>0.154</v>
      </c>
      <c r="BI60" s="107">
        <f>BG60*BH60</f>
        <v>0</v>
      </c>
      <c r="BJ60" s="112"/>
      <c r="BK60" s="99"/>
      <c r="BQ60" s="99"/>
      <c r="BS60" s="106"/>
      <c r="BW60" s="112"/>
      <c r="BX60" s="99"/>
      <c r="BY60" s="112"/>
      <c r="BZ60" s="112"/>
      <c r="CA60" s="112"/>
      <c r="CB60" s="112"/>
      <c r="CC60" s="112"/>
      <c r="CD60" s="99"/>
      <c r="CE60" s="112"/>
      <c r="CF60" s="112"/>
      <c r="CG60" s="112"/>
      <c r="CH60" s="112"/>
      <c r="CI60" s="112"/>
      <c r="CJ60" s="99"/>
      <c r="CK60" s="95" t="s">
        <v>1231</v>
      </c>
      <c r="CL60" s="94">
        <v>1</v>
      </c>
      <c r="CM60" s="94">
        <v>1</v>
      </c>
      <c r="CN60" s="94">
        <v>0.05</v>
      </c>
      <c r="CO60" s="94">
        <f t="shared" si="8"/>
        <v>0.05</v>
      </c>
      <c r="CP60" s="99"/>
      <c r="CQ60" s="95"/>
      <c r="CR60" s="95"/>
      <c r="CS60" s="95"/>
      <c r="CT60" s="95"/>
      <c r="CU60" s="95"/>
      <c r="CW60" s="99"/>
      <c r="CX60" s="95" t="s">
        <v>1232</v>
      </c>
      <c r="CY60" s="94">
        <v>0.3</v>
      </c>
      <c r="CZ60" s="94">
        <v>0.3</v>
      </c>
      <c r="DA60" s="100">
        <v>1.1000000000000001</v>
      </c>
      <c r="DB60" s="94">
        <f t="shared" si="10"/>
        <v>9.9000000000000005E-2</v>
      </c>
      <c r="DC60" s="99"/>
      <c r="DD60" s="95"/>
      <c r="DI60" s="99"/>
      <c r="DJ60" s="95" t="s">
        <v>1232</v>
      </c>
      <c r="DK60" s="94">
        <v>0.3</v>
      </c>
      <c r="DL60" s="94">
        <v>0.3</v>
      </c>
      <c r="DN60" s="94">
        <f t="shared" si="12"/>
        <v>0</v>
      </c>
    </row>
    <row r="61" spans="1:118" x14ac:dyDescent="0.25">
      <c r="D61" s="94">
        <f>A61+B61</f>
        <v>0</v>
      </c>
      <c r="E61" s="99"/>
      <c r="J61" s="99"/>
      <c r="K61" s="220"/>
      <c r="L61" s="220"/>
      <c r="M61" s="220"/>
      <c r="N61" s="220"/>
      <c r="O61" s="107"/>
      <c r="P61" s="99"/>
      <c r="Q61" s="106"/>
      <c r="R61" s="107"/>
      <c r="S61" s="107"/>
      <c r="T61" s="107"/>
      <c r="U61" s="112"/>
      <c r="V61" s="99"/>
      <c r="AB61" s="99"/>
      <c r="AC61" s="220"/>
      <c r="AD61" s="220"/>
      <c r="AE61" s="220"/>
      <c r="AF61" s="220"/>
      <c r="AG61" s="107"/>
      <c r="AN61" s="107"/>
      <c r="AO61" s="107"/>
      <c r="AP61" s="107"/>
      <c r="AQ61" s="107"/>
      <c r="AR61" s="107"/>
      <c r="AS61" s="99"/>
      <c r="AT61" s="106"/>
      <c r="AU61" s="107"/>
      <c r="AV61" s="107">
        <v>0.154</v>
      </c>
      <c r="AW61" s="107">
        <f t="shared" ref="AW61:AW69" si="34">AU61*AV61</f>
        <v>0</v>
      </c>
      <c r="AX61" s="112"/>
      <c r="AY61" s="99"/>
      <c r="AZ61" s="106" t="s">
        <v>1194</v>
      </c>
      <c r="BA61" s="107">
        <v>13.4</v>
      </c>
      <c r="BB61" s="107">
        <v>0.154</v>
      </c>
      <c r="BC61" s="107">
        <f t="shared" ref="BC61:BC69" si="35">BA61*BB61</f>
        <v>2.0636000000000001</v>
      </c>
      <c r="BD61" s="112"/>
      <c r="BE61" s="99"/>
      <c r="BF61" s="106"/>
      <c r="BH61" s="107">
        <v>0.154</v>
      </c>
      <c r="BI61" s="107">
        <f t="shared" ref="BI61:BI69" si="36">BG61*BH61</f>
        <v>0</v>
      </c>
      <c r="BJ61" s="112"/>
      <c r="BK61" s="99"/>
      <c r="BL61" s="220"/>
      <c r="BM61" s="220"/>
      <c r="BN61" s="220"/>
      <c r="BO61" s="220"/>
      <c r="BQ61" s="99"/>
      <c r="BS61" s="106"/>
      <c r="BW61" s="112"/>
      <c r="BX61" s="99"/>
      <c r="BY61" s="112"/>
      <c r="BZ61" s="112"/>
      <c r="CA61" s="112"/>
      <c r="CB61" s="112"/>
      <c r="CC61" s="112"/>
      <c r="CD61" s="99"/>
      <c r="CE61" s="112"/>
      <c r="CF61" s="112"/>
      <c r="CG61" s="112"/>
      <c r="CH61" s="112"/>
      <c r="CI61" s="112"/>
      <c r="CJ61" s="99"/>
      <c r="CL61" s="94">
        <v>29.55</v>
      </c>
      <c r="CM61" s="94">
        <v>0.2</v>
      </c>
      <c r="CN61" s="94">
        <v>0.05</v>
      </c>
      <c r="CO61" s="94">
        <f t="shared" si="8"/>
        <v>0.29550000000000004</v>
      </c>
      <c r="CP61" s="99"/>
      <c r="CW61" s="99"/>
      <c r="CX61" s="224" t="s">
        <v>1233</v>
      </c>
      <c r="CY61" s="224"/>
      <c r="CZ61" s="224"/>
      <c r="DA61" s="224"/>
      <c r="DB61" s="94">
        <f>SUM(DB4:DB60)</f>
        <v>4.5938999999999997</v>
      </c>
      <c r="DD61" s="95"/>
      <c r="DJ61" s="224" t="s">
        <v>1234</v>
      </c>
      <c r="DK61" s="224"/>
      <c r="DL61" s="224"/>
      <c r="DM61" s="224"/>
      <c r="DN61" s="94">
        <f>SUM(DN4:DN60)</f>
        <v>4.0319999999999991</v>
      </c>
    </row>
    <row r="62" spans="1:118" x14ac:dyDescent="0.25">
      <c r="E62" s="99"/>
      <c r="J62" s="99"/>
      <c r="K62" s="220"/>
      <c r="L62" s="220"/>
      <c r="M62" s="220"/>
      <c r="N62" s="220"/>
      <c r="O62" s="107"/>
      <c r="P62" s="99"/>
      <c r="Q62" s="106"/>
      <c r="R62" s="107"/>
      <c r="S62" s="107"/>
      <c r="T62" s="107"/>
      <c r="U62" s="112"/>
      <c r="V62" s="99"/>
      <c r="AB62" s="99"/>
      <c r="AC62" s="220"/>
      <c r="AD62" s="220"/>
      <c r="AE62" s="220"/>
      <c r="AF62" s="220"/>
      <c r="AG62" s="107"/>
      <c r="AN62" s="107"/>
      <c r="AO62" s="107"/>
      <c r="AP62" s="107"/>
      <c r="AQ62" s="107"/>
      <c r="AR62" s="107"/>
      <c r="AS62" s="99"/>
      <c r="AT62" s="106"/>
      <c r="AU62" s="107"/>
      <c r="AV62" s="107">
        <v>0.154</v>
      </c>
      <c r="AW62" s="107">
        <f t="shared" si="34"/>
        <v>0</v>
      </c>
      <c r="AX62" s="112"/>
      <c r="AY62" s="99"/>
      <c r="AZ62" s="106" t="s">
        <v>1196</v>
      </c>
      <c r="BA62" s="107">
        <v>13.4</v>
      </c>
      <c r="BB62" s="107">
        <v>0.154</v>
      </c>
      <c r="BC62" s="107">
        <f t="shared" si="35"/>
        <v>2.0636000000000001</v>
      </c>
      <c r="BD62" s="112"/>
      <c r="BE62" s="99"/>
      <c r="BF62" s="106"/>
      <c r="BH62" s="107">
        <v>0.154</v>
      </c>
      <c r="BI62" s="107">
        <f t="shared" si="36"/>
        <v>0</v>
      </c>
      <c r="BJ62" s="112"/>
      <c r="BK62" s="99"/>
      <c r="BL62" s="220"/>
      <c r="BM62" s="220"/>
      <c r="BN62" s="220"/>
      <c r="BO62" s="220"/>
      <c r="BQ62" s="99"/>
      <c r="BS62" s="106"/>
      <c r="BW62" s="112"/>
      <c r="BX62" s="99"/>
      <c r="BY62" s="112"/>
      <c r="BZ62" s="112"/>
      <c r="CA62" s="112"/>
      <c r="CB62" s="112"/>
      <c r="CC62" s="112"/>
      <c r="CD62" s="99"/>
      <c r="CE62" s="112"/>
      <c r="CF62" s="112"/>
      <c r="CG62" s="112"/>
      <c r="CH62" s="112"/>
      <c r="CI62" s="112"/>
      <c r="CJ62" s="99"/>
      <c r="CL62" s="94">
        <v>20.88</v>
      </c>
      <c r="CM62" s="94">
        <v>0.2</v>
      </c>
      <c r="CN62" s="94">
        <v>0.05</v>
      </c>
      <c r="CO62" s="94">
        <f t="shared" si="8"/>
        <v>0.20880000000000001</v>
      </c>
      <c r="CP62" s="99"/>
      <c r="CW62" s="99"/>
      <c r="DJ62" s="224" t="s">
        <v>1233</v>
      </c>
      <c r="DK62" s="224"/>
      <c r="DL62" s="224"/>
      <c r="DM62" s="224"/>
      <c r="DN62" s="94">
        <f>DB61</f>
        <v>4.5938999999999997</v>
      </c>
    </row>
    <row r="63" spans="1:118" x14ac:dyDescent="0.25">
      <c r="A63" s="228" t="s">
        <v>1327</v>
      </c>
      <c r="B63" s="224"/>
      <c r="C63" s="224"/>
      <c r="D63" s="94">
        <f>SUM(D60:D62)</f>
        <v>10.99</v>
      </c>
      <c r="E63" s="99"/>
      <c r="F63" s="100"/>
      <c r="G63" s="100"/>
      <c r="H63" s="100"/>
      <c r="I63" s="100"/>
      <c r="J63" s="99"/>
      <c r="K63" s="106"/>
      <c r="L63" s="107"/>
      <c r="M63" s="107"/>
      <c r="N63" s="107"/>
      <c r="O63" s="107"/>
      <c r="P63" s="99"/>
      <c r="Q63" s="106"/>
      <c r="R63" s="107"/>
      <c r="S63" s="107"/>
      <c r="T63" s="107"/>
      <c r="U63" s="112"/>
      <c r="V63" s="99"/>
      <c r="AB63" s="99"/>
      <c r="AC63" s="106"/>
      <c r="AD63" s="107"/>
      <c r="AE63" s="107"/>
      <c r="AF63" s="107"/>
      <c r="AG63" s="107"/>
      <c r="AN63" s="107"/>
      <c r="AO63" s="107"/>
      <c r="AP63" s="107"/>
      <c r="AQ63" s="107"/>
      <c r="AR63" s="107"/>
      <c r="AS63" s="99"/>
      <c r="AT63" s="106"/>
      <c r="AU63" s="107"/>
      <c r="AV63" s="107">
        <v>0.154</v>
      </c>
      <c r="AW63" s="107">
        <f t="shared" si="34"/>
        <v>0</v>
      </c>
      <c r="AX63" s="112"/>
      <c r="AY63" s="99"/>
      <c r="AZ63" s="106" t="s">
        <v>1198</v>
      </c>
      <c r="BA63" s="107">
        <v>13.4</v>
      </c>
      <c r="BB63" s="107">
        <v>0.154</v>
      </c>
      <c r="BC63" s="107">
        <f t="shared" si="35"/>
        <v>2.0636000000000001</v>
      </c>
      <c r="BD63" s="112"/>
      <c r="BE63" s="99"/>
      <c r="BF63" s="106"/>
      <c r="BH63" s="107">
        <v>0.154</v>
      </c>
      <c r="BI63" s="107">
        <f t="shared" si="36"/>
        <v>0</v>
      </c>
      <c r="BJ63" s="112"/>
      <c r="BK63" s="99"/>
      <c r="BQ63" s="99"/>
      <c r="BS63" s="106"/>
      <c r="BW63" s="112"/>
      <c r="BX63" s="99"/>
      <c r="BY63" s="112"/>
      <c r="BZ63" s="112"/>
      <c r="CA63" s="112"/>
      <c r="CB63" s="112"/>
      <c r="CC63" s="112"/>
      <c r="CD63" s="99"/>
      <c r="CE63" s="112"/>
      <c r="CF63" s="112"/>
      <c r="CG63" s="112"/>
      <c r="CH63" s="112"/>
      <c r="CI63" s="112"/>
      <c r="CJ63" s="99"/>
      <c r="CL63" s="94">
        <v>3.75</v>
      </c>
      <c r="CM63" s="94">
        <v>0.2</v>
      </c>
      <c r="CN63" s="94">
        <v>0.05</v>
      </c>
      <c r="CO63" s="94">
        <f t="shared" si="8"/>
        <v>3.7500000000000006E-2</v>
      </c>
      <c r="CP63" s="99"/>
      <c r="CW63" s="99"/>
      <c r="DJ63" s="224" t="s">
        <v>1161</v>
      </c>
      <c r="DK63" s="224"/>
      <c r="DL63" s="224"/>
      <c r="DM63" s="224"/>
      <c r="DN63" s="94">
        <f>DN61+DN62</f>
        <v>8.6258999999999979</v>
      </c>
    </row>
    <row r="64" spans="1:118" x14ac:dyDescent="0.25">
      <c r="A64" s="99"/>
      <c r="B64" s="99"/>
      <c r="C64" s="99"/>
      <c r="D64" s="99"/>
      <c r="E64" s="99"/>
      <c r="F64" s="99"/>
      <c r="G64" s="99"/>
      <c r="H64" s="99"/>
      <c r="I64" s="99"/>
      <c r="J64" s="99"/>
      <c r="K64" s="99"/>
      <c r="L64" s="99"/>
      <c r="M64" s="99"/>
      <c r="N64" s="99"/>
      <c r="O64" s="99"/>
      <c r="P64" s="99"/>
      <c r="Q64" s="99"/>
      <c r="R64" s="99"/>
      <c r="S64" s="99"/>
      <c r="T64" s="99"/>
      <c r="U64" s="99"/>
      <c r="V64" s="99"/>
      <c r="AB64" s="99"/>
      <c r="AC64" s="99"/>
      <c r="AD64" s="99"/>
      <c r="AE64" s="99"/>
      <c r="AF64" s="99"/>
      <c r="AG64" s="99"/>
      <c r="AI64" s="99"/>
      <c r="AJ64" s="99"/>
      <c r="AK64" s="99"/>
      <c r="AL64" s="99"/>
      <c r="AM64" s="99"/>
      <c r="AN64" s="99"/>
      <c r="AO64" s="99"/>
      <c r="AP64" s="99"/>
      <c r="AQ64" s="99"/>
      <c r="AR64" s="99"/>
      <c r="AS64" s="99"/>
      <c r="AT64" s="106"/>
      <c r="AU64" s="107"/>
      <c r="AV64" s="107">
        <v>0.154</v>
      </c>
      <c r="AW64" s="107">
        <f t="shared" si="34"/>
        <v>0</v>
      </c>
      <c r="AX64" s="112"/>
      <c r="AY64" s="99"/>
      <c r="AZ64" s="106" t="s">
        <v>1200</v>
      </c>
      <c r="BA64" s="107">
        <v>13.4</v>
      </c>
      <c r="BB64" s="107">
        <v>0.154</v>
      </c>
      <c r="BC64" s="107">
        <f t="shared" si="35"/>
        <v>2.0636000000000001</v>
      </c>
      <c r="BD64" s="112"/>
      <c r="BE64" s="99"/>
      <c r="BF64" s="106"/>
      <c r="BH64" s="107">
        <v>0.154</v>
      </c>
      <c r="BI64" s="107">
        <f t="shared" si="36"/>
        <v>0</v>
      </c>
      <c r="BJ64" s="112"/>
      <c r="BK64" s="99"/>
      <c r="BQ64" s="99"/>
      <c r="BS64" s="106"/>
      <c r="BW64" s="112"/>
      <c r="BX64" s="99"/>
      <c r="BY64" s="112"/>
      <c r="BZ64" s="112"/>
      <c r="CA64" s="112"/>
      <c r="CB64" s="112"/>
      <c r="CC64" s="112"/>
      <c r="CD64" s="99"/>
      <c r="CE64" s="112"/>
      <c r="CF64" s="112"/>
      <c r="CG64" s="112"/>
      <c r="CH64" s="112"/>
      <c r="CI64" s="112"/>
      <c r="CJ64" s="99"/>
      <c r="CL64" s="94">
        <v>2.85</v>
      </c>
      <c r="CM64" s="94">
        <v>0.2</v>
      </c>
      <c r="CN64" s="94">
        <v>0.05</v>
      </c>
      <c r="CO64" s="94">
        <f t="shared" si="8"/>
        <v>2.8500000000000004E-2</v>
      </c>
      <c r="CP64" s="99"/>
      <c r="CW64" s="99"/>
    </row>
    <row r="65" spans="1:101" x14ac:dyDescent="0.25">
      <c r="A65" s="102"/>
      <c r="B65" s="102"/>
      <c r="C65" s="102"/>
      <c r="D65" s="102"/>
      <c r="K65" s="106"/>
      <c r="L65" s="107"/>
      <c r="M65" s="107"/>
      <c r="N65" s="107"/>
      <c r="O65" s="107"/>
      <c r="Q65" s="106"/>
      <c r="R65" s="107"/>
      <c r="S65" s="107"/>
      <c r="T65" s="107"/>
      <c r="U65" s="112"/>
      <c r="AC65" s="106"/>
      <c r="AD65" s="107"/>
      <c r="AE65" s="107"/>
      <c r="AF65" s="107"/>
      <c r="AG65" s="107"/>
      <c r="AN65" s="107"/>
      <c r="AO65" s="107"/>
      <c r="AP65" s="107"/>
      <c r="AQ65" s="107"/>
      <c r="AR65" s="107"/>
      <c r="AS65" s="99"/>
      <c r="AT65" s="106"/>
      <c r="AU65" s="107"/>
      <c r="AV65" s="107">
        <v>0.154</v>
      </c>
      <c r="AW65" s="107">
        <f t="shared" si="34"/>
        <v>0</v>
      </c>
      <c r="AX65" s="112"/>
      <c r="AY65" s="99"/>
      <c r="AZ65" s="106" t="s">
        <v>1212</v>
      </c>
      <c r="BA65" s="107">
        <v>15.4</v>
      </c>
      <c r="BB65" s="107">
        <v>0.154</v>
      </c>
      <c r="BC65" s="107">
        <f t="shared" si="35"/>
        <v>2.3715999999999999</v>
      </c>
      <c r="BD65" s="112"/>
      <c r="BE65" s="99"/>
      <c r="BF65" s="106"/>
      <c r="BH65" s="107">
        <v>0.154</v>
      </c>
      <c r="BI65" s="107">
        <f t="shared" si="36"/>
        <v>0</v>
      </c>
      <c r="BJ65" s="112"/>
      <c r="BK65" s="99"/>
      <c r="BQ65" s="99"/>
      <c r="BS65" s="106"/>
      <c r="BW65" s="112"/>
      <c r="BX65" s="99"/>
      <c r="BY65" s="112"/>
      <c r="BZ65" s="112"/>
      <c r="CA65" s="112"/>
      <c r="CB65" s="112"/>
      <c r="CC65" s="112"/>
      <c r="CD65" s="99"/>
      <c r="CE65" s="112"/>
      <c r="CF65" s="112"/>
      <c r="CG65" s="112"/>
      <c r="CH65" s="112"/>
      <c r="CI65" s="112"/>
      <c r="CJ65" s="99"/>
      <c r="CL65" s="94">
        <v>3.75</v>
      </c>
      <c r="CM65" s="94">
        <v>0.2</v>
      </c>
      <c r="CN65" s="94">
        <v>0.05</v>
      </c>
      <c r="CO65" s="94">
        <f t="shared" si="8"/>
        <v>3.7500000000000006E-2</v>
      </c>
      <c r="CP65" s="99"/>
      <c r="CW65" s="99"/>
    </row>
    <row r="66" spans="1:101" x14ac:dyDescent="0.25">
      <c r="A66" s="97"/>
      <c r="B66" s="97"/>
      <c r="C66" s="97"/>
      <c r="D66" s="97"/>
      <c r="K66" s="106"/>
      <c r="L66" s="107"/>
      <c r="M66" s="107"/>
      <c r="N66" s="107"/>
      <c r="O66" s="107"/>
      <c r="Q66" s="106"/>
      <c r="R66" s="107"/>
      <c r="S66" s="107"/>
      <c r="T66" s="107"/>
      <c r="U66" s="112"/>
      <c r="AC66" s="106"/>
      <c r="AD66" s="107"/>
      <c r="AE66" s="107"/>
      <c r="AF66" s="107"/>
      <c r="AG66" s="107"/>
      <c r="AN66" s="107"/>
      <c r="AO66" s="107"/>
      <c r="AP66" s="107"/>
      <c r="AQ66" s="107"/>
      <c r="AR66" s="107"/>
      <c r="AS66" s="99"/>
      <c r="AT66" s="106"/>
      <c r="AU66" s="107"/>
      <c r="AV66" s="107">
        <v>0.154</v>
      </c>
      <c r="AW66" s="107">
        <f t="shared" si="34"/>
        <v>0</v>
      </c>
      <c r="AX66" s="112"/>
      <c r="AY66" s="99"/>
      <c r="AZ66" s="106" t="s">
        <v>1214</v>
      </c>
      <c r="BA66" s="107">
        <v>15.4</v>
      </c>
      <c r="BB66" s="107">
        <v>0.154</v>
      </c>
      <c r="BC66" s="107">
        <f t="shared" si="35"/>
        <v>2.3715999999999999</v>
      </c>
      <c r="BD66" s="112"/>
      <c r="BE66" s="99"/>
      <c r="BF66" s="106"/>
      <c r="BH66" s="107">
        <v>0.154</v>
      </c>
      <c r="BI66" s="107">
        <f t="shared" si="36"/>
        <v>0</v>
      </c>
      <c r="BJ66" s="112"/>
      <c r="BK66" s="99"/>
      <c r="BQ66" s="99"/>
      <c r="BS66" s="106"/>
      <c r="BW66" s="112"/>
      <c r="BX66" s="99"/>
      <c r="BY66" s="112"/>
      <c r="BZ66" s="112"/>
      <c r="CA66" s="112"/>
      <c r="CB66" s="112"/>
      <c r="CC66" s="112"/>
      <c r="CD66" s="99"/>
      <c r="CE66" s="112"/>
      <c r="CF66" s="112"/>
      <c r="CG66" s="112"/>
      <c r="CH66" s="112"/>
      <c r="CI66" s="112"/>
      <c r="CJ66" s="99"/>
      <c r="CL66" s="94">
        <v>5.25</v>
      </c>
      <c r="CM66" s="94">
        <v>0.2</v>
      </c>
      <c r="CN66" s="94">
        <v>0.05</v>
      </c>
      <c r="CO66" s="94">
        <f t="shared" si="8"/>
        <v>5.2500000000000005E-2</v>
      </c>
      <c r="CP66" s="99"/>
      <c r="CW66" s="99"/>
    </row>
    <row r="67" spans="1:101" x14ac:dyDescent="0.25">
      <c r="K67" s="106"/>
      <c r="L67" s="107"/>
      <c r="M67" s="107"/>
      <c r="N67" s="107"/>
      <c r="O67" s="107"/>
      <c r="Q67" s="106"/>
      <c r="R67" s="107"/>
      <c r="S67" s="107"/>
      <c r="T67" s="107"/>
      <c r="U67" s="112"/>
      <c r="AC67" s="106"/>
      <c r="AD67" s="107"/>
      <c r="AE67" s="107"/>
      <c r="AF67" s="107"/>
      <c r="AG67" s="107"/>
      <c r="AN67" s="107"/>
      <c r="AO67" s="107"/>
      <c r="AP67" s="107"/>
      <c r="AQ67" s="107"/>
      <c r="AR67" s="107"/>
      <c r="AS67" s="99"/>
      <c r="AT67" s="106"/>
      <c r="AU67" s="107"/>
      <c r="AV67" s="107">
        <v>0.154</v>
      </c>
      <c r="AW67" s="107">
        <f t="shared" si="34"/>
        <v>0</v>
      </c>
      <c r="AX67" s="112"/>
      <c r="AY67" s="99"/>
      <c r="AZ67" s="106" t="s">
        <v>1216</v>
      </c>
      <c r="BA67" s="107">
        <v>15.4</v>
      </c>
      <c r="BB67" s="107">
        <v>0.154</v>
      </c>
      <c r="BC67" s="107">
        <f t="shared" si="35"/>
        <v>2.3715999999999999</v>
      </c>
      <c r="BD67" s="112"/>
      <c r="BE67" s="99"/>
      <c r="BF67" s="106"/>
      <c r="BH67" s="107">
        <v>0.154</v>
      </c>
      <c r="BI67" s="107">
        <f t="shared" si="36"/>
        <v>0</v>
      </c>
      <c r="BJ67" s="112"/>
      <c r="BK67" s="99"/>
      <c r="BQ67" s="99"/>
      <c r="BS67" s="106"/>
      <c r="BW67" s="112"/>
      <c r="BX67" s="99"/>
      <c r="BY67" s="112"/>
      <c r="BZ67" s="112"/>
      <c r="CA67" s="112"/>
      <c r="CB67" s="112"/>
      <c r="CC67" s="112"/>
      <c r="CD67" s="99"/>
      <c r="CE67" s="112"/>
      <c r="CF67" s="112"/>
      <c r="CG67" s="112"/>
      <c r="CH67" s="112"/>
      <c r="CI67" s="112"/>
      <c r="CJ67" s="99"/>
      <c r="CL67" s="94">
        <v>6.5</v>
      </c>
      <c r="CM67" s="94">
        <v>0.2</v>
      </c>
      <c r="CN67" s="94">
        <v>0.05</v>
      </c>
      <c r="CO67" s="94">
        <f t="shared" si="8"/>
        <v>6.5000000000000002E-2</v>
      </c>
      <c r="CP67" s="99"/>
      <c r="CW67" s="99"/>
    </row>
    <row r="68" spans="1:101" x14ac:dyDescent="0.25">
      <c r="K68" s="106"/>
      <c r="L68" s="107"/>
      <c r="M68" s="107"/>
      <c r="N68" s="107"/>
      <c r="O68" s="107"/>
      <c r="Q68" s="106"/>
      <c r="R68" s="107"/>
      <c r="S68" s="107"/>
      <c r="T68" s="107"/>
      <c r="U68" s="112"/>
      <c r="AC68" s="106"/>
      <c r="AD68" s="107"/>
      <c r="AE68" s="107"/>
      <c r="AF68" s="107"/>
      <c r="AG68" s="107"/>
      <c r="AN68" s="107"/>
      <c r="AO68" s="107"/>
      <c r="AP68" s="107"/>
      <c r="AQ68" s="107"/>
      <c r="AR68" s="107"/>
      <c r="AS68" s="99"/>
      <c r="AT68" s="106"/>
      <c r="AU68" s="107"/>
      <c r="AV68" s="107">
        <v>0.154</v>
      </c>
      <c r="AW68" s="107">
        <f t="shared" si="34"/>
        <v>0</v>
      </c>
      <c r="AX68" s="112"/>
      <c r="AY68" s="99"/>
      <c r="AZ68" s="106" t="s">
        <v>1218</v>
      </c>
      <c r="BA68" s="107">
        <v>15.4</v>
      </c>
      <c r="BB68" s="107">
        <v>0.154</v>
      </c>
      <c r="BC68" s="107">
        <f t="shared" si="35"/>
        <v>2.3715999999999999</v>
      </c>
      <c r="BD68" s="112"/>
      <c r="BE68" s="99"/>
      <c r="BF68" s="106"/>
      <c r="BH68" s="107">
        <v>0.154</v>
      </c>
      <c r="BI68" s="107">
        <f t="shared" si="36"/>
        <v>0</v>
      </c>
      <c r="BJ68" s="112"/>
      <c r="BK68" s="99"/>
      <c r="BQ68" s="99"/>
      <c r="BS68" s="106"/>
      <c r="BW68" s="112"/>
      <c r="BX68" s="99"/>
      <c r="BY68" s="112"/>
      <c r="BZ68" s="112"/>
      <c r="CA68" s="112"/>
      <c r="CB68" s="112"/>
      <c r="CC68" s="112"/>
      <c r="CD68" s="99"/>
      <c r="CE68" s="112"/>
      <c r="CF68" s="112"/>
      <c r="CG68" s="112"/>
      <c r="CH68" s="112"/>
      <c r="CI68" s="112"/>
      <c r="CJ68" s="99"/>
      <c r="CL68" s="94">
        <v>6.5</v>
      </c>
      <c r="CM68" s="94">
        <v>0.2</v>
      </c>
      <c r="CN68" s="94">
        <v>0.05</v>
      </c>
      <c r="CO68" s="94">
        <f t="shared" si="8"/>
        <v>6.5000000000000002E-2</v>
      </c>
      <c r="CP68" s="99"/>
      <c r="CW68" s="99"/>
    </row>
    <row r="69" spans="1:101" x14ac:dyDescent="0.25">
      <c r="K69" s="106"/>
      <c r="L69" s="107"/>
      <c r="M69" s="107"/>
      <c r="N69" s="107"/>
      <c r="O69" s="107"/>
      <c r="Q69" s="106"/>
      <c r="R69" s="107"/>
      <c r="S69" s="107"/>
      <c r="T69" s="107"/>
      <c r="U69" s="112"/>
      <c r="AC69" s="106"/>
      <c r="AD69" s="107"/>
      <c r="AE69" s="107"/>
      <c r="AF69" s="107"/>
      <c r="AG69" s="107"/>
      <c r="AN69" s="107"/>
      <c r="AO69" s="107"/>
      <c r="AP69" s="107"/>
      <c r="AQ69" s="107"/>
      <c r="AR69" s="107"/>
      <c r="AS69" s="99"/>
      <c r="AT69" s="106"/>
      <c r="AU69" s="107"/>
      <c r="AV69" s="107">
        <v>0.154</v>
      </c>
      <c r="AW69" s="107">
        <f t="shared" si="34"/>
        <v>0</v>
      </c>
      <c r="AX69" s="112"/>
      <c r="AY69" s="99"/>
      <c r="AZ69" s="106" t="s">
        <v>1222</v>
      </c>
      <c r="BA69" s="107">
        <v>15.4</v>
      </c>
      <c r="BB69" s="107">
        <v>0.154</v>
      </c>
      <c r="BC69" s="107">
        <f t="shared" si="35"/>
        <v>2.3715999999999999</v>
      </c>
      <c r="BD69" s="112"/>
      <c r="BE69" s="99"/>
      <c r="BF69" s="106"/>
      <c r="BH69" s="107">
        <v>0.154</v>
      </c>
      <c r="BI69" s="107">
        <f t="shared" si="36"/>
        <v>0</v>
      </c>
      <c r="BJ69" s="112"/>
      <c r="BK69" s="99"/>
      <c r="BQ69" s="99"/>
      <c r="BS69" s="106"/>
      <c r="BW69" s="112"/>
      <c r="BX69" s="99"/>
      <c r="BY69" s="112"/>
      <c r="BZ69" s="112"/>
      <c r="CA69" s="112"/>
      <c r="CB69" s="112"/>
      <c r="CC69" s="112"/>
      <c r="CD69" s="99"/>
      <c r="CE69" s="112"/>
      <c r="CF69" s="112"/>
      <c r="CG69" s="112"/>
      <c r="CH69" s="112"/>
      <c r="CI69" s="112"/>
      <c r="CJ69" s="99"/>
      <c r="CL69" s="94">
        <v>5.25</v>
      </c>
      <c r="CM69" s="94">
        <v>0.2</v>
      </c>
      <c r="CN69" s="94">
        <v>0.05</v>
      </c>
      <c r="CO69" s="94">
        <f t="shared" ref="CO69:CO83" si="37">CL69*CM69*CN69</f>
        <v>5.2500000000000005E-2</v>
      </c>
      <c r="CP69" s="99"/>
      <c r="CW69" s="99"/>
    </row>
    <row r="70" spans="1:101" x14ac:dyDescent="0.25">
      <c r="A70" s="105"/>
      <c r="B70" s="103"/>
      <c r="C70" s="103"/>
      <c r="K70" s="106"/>
      <c r="L70" s="107"/>
      <c r="M70" s="107"/>
      <c r="N70" s="107"/>
      <c r="O70" s="107"/>
      <c r="Q70" s="107"/>
      <c r="R70" s="107"/>
      <c r="S70" s="107"/>
      <c r="T70" s="107"/>
      <c r="U70" s="107"/>
      <c r="AC70" s="106"/>
      <c r="AD70" s="107"/>
      <c r="AE70" s="107"/>
      <c r="AF70" s="107"/>
      <c r="AG70" s="107"/>
      <c r="AN70" s="107"/>
      <c r="AO70" s="107"/>
      <c r="AP70" s="107"/>
      <c r="AQ70" s="107"/>
      <c r="AR70" s="107"/>
      <c r="AS70" s="99"/>
      <c r="AT70" s="107"/>
      <c r="AU70" s="107"/>
      <c r="AV70" s="107"/>
      <c r="AW70" s="107"/>
      <c r="AX70" s="107"/>
      <c r="AY70" s="99"/>
      <c r="BE70" s="99"/>
      <c r="BK70" s="99"/>
      <c r="BQ70" s="99"/>
      <c r="BX70" s="99"/>
      <c r="CD70" s="99"/>
      <c r="CJ70" s="99"/>
      <c r="CL70" s="94">
        <v>11.25</v>
      </c>
      <c r="CM70" s="94">
        <v>0.2</v>
      </c>
      <c r="CN70" s="94">
        <v>0.05</v>
      </c>
      <c r="CO70" s="94">
        <f t="shared" si="37"/>
        <v>0.1125</v>
      </c>
      <c r="CP70" s="99"/>
      <c r="CW70" s="99"/>
    </row>
    <row r="71" spans="1:101" x14ac:dyDescent="0.25">
      <c r="K71" s="106"/>
      <c r="L71" s="107"/>
      <c r="M71" s="107"/>
      <c r="N71" s="107"/>
      <c r="O71" s="107"/>
      <c r="Q71" s="107"/>
      <c r="R71" s="107"/>
      <c r="S71" s="107"/>
      <c r="T71" s="107"/>
      <c r="U71" s="107"/>
      <c r="AC71" s="106"/>
      <c r="AD71" s="107"/>
      <c r="AE71" s="107"/>
      <c r="AF71" s="107"/>
      <c r="AG71" s="107"/>
      <c r="AN71" s="107"/>
      <c r="AO71" s="107"/>
      <c r="AP71" s="107"/>
      <c r="AQ71" s="107"/>
      <c r="AR71" s="107"/>
      <c r="AS71" s="99"/>
      <c r="AT71" s="107"/>
      <c r="AU71" s="107"/>
      <c r="AV71" s="223" t="s">
        <v>1309</v>
      </c>
      <c r="AW71" s="223"/>
      <c r="AX71" s="107"/>
      <c r="AY71" s="99"/>
      <c r="BE71" s="99"/>
      <c r="BK71" s="99"/>
      <c r="BQ71" s="99"/>
      <c r="BX71" s="99"/>
      <c r="CD71" s="99"/>
      <c r="CJ71" s="99"/>
      <c r="CL71" s="94">
        <v>6.78</v>
      </c>
      <c r="CM71" s="94">
        <v>0.2</v>
      </c>
      <c r="CN71" s="94">
        <v>0.05</v>
      </c>
      <c r="CO71" s="94">
        <f t="shared" si="37"/>
        <v>6.7800000000000013E-2</v>
      </c>
      <c r="CP71" s="99"/>
      <c r="CW71" s="99"/>
    </row>
    <row r="72" spans="1:101" x14ac:dyDescent="0.25">
      <c r="K72" s="106"/>
      <c r="L72" s="107"/>
      <c r="M72" s="107"/>
      <c r="N72" s="107"/>
      <c r="O72" s="107"/>
      <c r="Q72" s="107"/>
      <c r="R72" s="107"/>
      <c r="S72" s="107"/>
      <c r="T72" s="107"/>
      <c r="U72" s="107"/>
      <c r="AC72" s="106"/>
      <c r="AD72" s="107"/>
      <c r="AE72" s="107"/>
      <c r="AF72" s="107"/>
      <c r="AG72" s="107"/>
      <c r="AN72" s="107"/>
      <c r="AO72" s="107"/>
      <c r="AP72" s="107"/>
      <c r="AQ72" s="107"/>
      <c r="AR72" s="107"/>
      <c r="AS72" s="99"/>
      <c r="AT72" s="221" t="s">
        <v>1310</v>
      </c>
      <c r="AU72" s="221"/>
      <c r="AV72" s="221"/>
      <c r="AW72" s="221"/>
      <c r="AX72" s="116">
        <f>AX24+AX58</f>
        <v>97.709920000000011</v>
      </c>
      <c r="AY72" s="99"/>
      <c r="AZ72" s="222" t="s">
        <v>1306</v>
      </c>
      <c r="BA72" s="222"/>
      <c r="BB72" s="222"/>
      <c r="BC72" s="222"/>
      <c r="BD72" s="111">
        <f>BD24+BD58</f>
        <v>68.560800000000015</v>
      </c>
      <c r="BE72" s="99"/>
      <c r="BF72" s="222" t="s">
        <v>1307</v>
      </c>
      <c r="BG72" s="222"/>
      <c r="BH72" s="222"/>
      <c r="BI72" s="222"/>
      <c r="BJ72" s="111">
        <f>BJ24+BJ58</f>
        <v>69.577199999999976</v>
      </c>
      <c r="BK72" s="99"/>
      <c r="BQ72" s="99"/>
      <c r="BX72" s="99"/>
      <c r="CD72" s="99"/>
      <c r="CJ72" s="99"/>
      <c r="CL72" s="94">
        <v>6.78</v>
      </c>
      <c r="CM72" s="94">
        <v>0.2</v>
      </c>
      <c r="CN72" s="94">
        <v>0.05</v>
      </c>
      <c r="CO72" s="94">
        <f t="shared" si="37"/>
        <v>6.7800000000000013E-2</v>
      </c>
      <c r="CP72" s="99"/>
      <c r="CW72" s="99"/>
    </row>
    <row r="73" spans="1:101" x14ac:dyDescent="0.25">
      <c r="K73" s="106"/>
      <c r="L73" s="107"/>
      <c r="M73" s="107"/>
      <c r="N73" s="107"/>
      <c r="O73" s="107"/>
      <c r="Q73" s="107"/>
      <c r="R73" s="107"/>
      <c r="S73" s="107"/>
      <c r="T73" s="107"/>
      <c r="U73" s="107"/>
      <c r="AC73" s="106"/>
      <c r="AD73" s="107"/>
      <c r="AE73" s="107"/>
      <c r="AF73" s="107"/>
      <c r="AG73" s="107"/>
      <c r="AN73" s="107"/>
      <c r="AO73" s="107"/>
      <c r="AP73" s="107"/>
      <c r="AQ73" s="107"/>
      <c r="AR73" s="107"/>
      <c r="AS73" s="99"/>
      <c r="AT73" s="222" t="s">
        <v>1311</v>
      </c>
      <c r="AU73" s="222"/>
      <c r="AV73" s="222"/>
      <c r="AW73" s="222"/>
      <c r="AX73" s="111">
        <f>AX3+AX45</f>
        <v>321.64210000000003</v>
      </c>
      <c r="AY73" s="99"/>
      <c r="AZ73" s="222" t="s">
        <v>1305</v>
      </c>
      <c r="BA73" s="222"/>
      <c r="BB73" s="222"/>
      <c r="BC73" s="222"/>
      <c r="BD73" s="111">
        <f>BD3+BD45</f>
        <v>143.14400000000006</v>
      </c>
      <c r="BE73" s="99"/>
      <c r="BF73" s="222" t="s">
        <v>1308</v>
      </c>
      <c r="BG73" s="222"/>
      <c r="BH73" s="222"/>
      <c r="BI73" s="222"/>
      <c r="BJ73" s="111">
        <f>BJ3+BJ45</f>
        <v>142.15679999999998</v>
      </c>
      <c r="BK73" s="99"/>
      <c r="BQ73" s="99"/>
      <c r="BX73" s="99"/>
      <c r="CD73" s="99"/>
      <c r="CJ73" s="99"/>
      <c r="CL73" s="94">
        <v>3.15</v>
      </c>
      <c r="CM73" s="94">
        <v>0.2</v>
      </c>
      <c r="CN73" s="94">
        <v>0.05</v>
      </c>
      <c r="CO73" s="94">
        <f t="shared" si="37"/>
        <v>3.15E-2</v>
      </c>
      <c r="CP73" s="99"/>
      <c r="CW73" s="99"/>
    </row>
    <row r="74" spans="1:101" x14ac:dyDescent="0.25">
      <c r="K74" s="106"/>
      <c r="L74" s="107"/>
      <c r="M74" s="107"/>
      <c r="N74" s="107"/>
      <c r="O74" s="107"/>
      <c r="Q74" s="107"/>
      <c r="R74" s="107"/>
      <c r="S74" s="107"/>
      <c r="T74" s="107"/>
      <c r="U74" s="107"/>
      <c r="AC74" s="106"/>
      <c r="AD74" s="107"/>
      <c r="AE74" s="107"/>
      <c r="AF74" s="107"/>
      <c r="AG74" s="107"/>
      <c r="AN74" s="107"/>
      <c r="AO74" s="107"/>
      <c r="AP74" s="107"/>
      <c r="AQ74" s="107"/>
      <c r="AR74" s="107"/>
      <c r="AS74" s="99"/>
      <c r="AT74" s="222" t="s">
        <v>1312</v>
      </c>
      <c r="AU74" s="222"/>
      <c r="AV74" s="222"/>
      <c r="AW74" s="222"/>
      <c r="AX74" s="111">
        <f>AR37</f>
        <v>179.28785999999999</v>
      </c>
      <c r="AY74" s="99"/>
      <c r="BE74" s="99"/>
      <c r="BK74" s="99"/>
      <c r="BQ74" s="99"/>
      <c r="BX74" s="99"/>
      <c r="CD74" s="99"/>
      <c r="CJ74" s="99"/>
      <c r="CL74" s="94">
        <v>3.15</v>
      </c>
      <c r="CM74" s="94">
        <v>0.2</v>
      </c>
      <c r="CN74" s="94">
        <v>0.05</v>
      </c>
      <c r="CO74" s="94">
        <f t="shared" si="37"/>
        <v>3.15E-2</v>
      </c>
      <c r="CP74" s="99"/>
      <c r="CW74" s="99"/>
    </row>
    <row r="75" spans="1:101" x14ac:dyDescent="0.25">
      <c r="K75" s="106"/>
      <c r="L75" s="107"/>
      <c r="M75" s="107"/>
      <c r="N75" s="107"/>
      <c r="O75" s="107"/>
      <c r="Q75" s="107"/>
      <c r="R75" s="107"/>
      <c r="S75" s="107"/>
      <c r="T75" s="107"/>
      <c r="U75" s="107"/>
      <c r="AC75" s="106"/>
      <c r="AD75" s="107"/>
      <c r="AE75" s="107"/>
      <c r="AF75" s="107"/>
      <c r="AG75" s="107"/>
      <c r="AN75" s="107"/>
      <c r="AO75" s="107"/>
      <c r="AP75" s="107"/>
      <c r="AQ75" s="107"/>
      <c r="AR75" s="107"/>
      <c r="AS75" s="99"/>
      <c r="AT75" s="225" t="s">
        <v>1314</v>
      </c>
      <c r="AU75" s="225"/>
      <c r="AV75" s="225"/>
      <c r="AW75" s="225"/>
      <c r="AX75" s="226">
        <f>AX73+AX74</f>
        <v>500.92996000000005</v>
      </c>
      <c r="AY75" s="99"/>
      <c r="BE75" s="99"/>
      <c r="BK75" s="99"/>
      <c r="BQ75" s="99"/>
      <c r="BX75" s="99"/>
      <c r="CD75" s="99"/>
      <c r="CJ75" s="99"/>
      <c r="CL75" s="94">
        <v>3.15</v>
      </c>
      <c r="CM75" s="94">
        <v>0.2</v>
      </c>
      <c r="CN75" s="94">
        <v>0.05</v>
      </c>
      <c r="CO75" s="94">
        <f t="shared" si="37"/>
        <v>3.15E-2</v>
      </c>
      <c r="CP75" s="99"/>
      <c r="CW75" s="99"/>
    </row>
    <row r="76" spans="1:101" x14ac:dyDescent="0.25">
      <c r="K76" s="106"/>
      <c r="L76" s="107"/>
      <c r="M76" s="107"/>
      <c r="N76" s="107"/>
      <c r="O76" s="107"/>
      <c r="Q76" s="107"/>
      <c r="R76" s="107"/>
      <c r="S76" s="107"/>
      <c r="T76" s="107"/>
      <c r="U76" s="107"/>
      <c r="AC76" s="106"/>
      <c r="AD76" s="107"/>
      <c r="AE76" s="107"/>
      <c r="AF76" s="107"/>
      <c r="AG76" s="107"/>
      <c r="AN76" s="107"/>
      <c r="AO76" s="107"/>
      <c r="AP76" s="107"/>
      <c r="AQ76" s="107"/>
      <c r="AR76" s="107"/>
      <c r="AS76" s="99"/>
      <c r="AT76" s="225"/>
      <c r="AU76" s="225"/>
      <c r="AV76" s="225"/>
      <c r="AW76" s="225"/>
      <c r="AX76" s="226"/>
      <c r="AY76" s="99"/>
      <c r="BE76" s="99"/>
      <c r="BK76" s="99"/>
      <c r="BQ76" s="99"/>
      <c r="BX76" s="99"/>
      <c r="CD76" s="99"/>
      <c r="CJ76" s="99"/>
      <c r="CL76" s="94">
        <v>3.15</v>
      </c>
      <c r="CM76" s="94">
        <v>0.2</v>
      </c>
      <c r="CN76" s="94">
        <v>0.05</v>
      </c>
      <c r="CO76" s="94">
        <f t="shared" si="37"/>
        <v>3.15E-2</v>
      </c>
      <c r="CP76" s="99"/>
      <c r="CW76" s="99"/>
    </row>
    <row r="77" spans="1:101" x14ac:dyDescent="0.25">
      <c r="K77" s="106"/>
      <c r="L77" s="107"/>
      <c r="M77" s="107"/>
      <c r="N77" s="107"/>
      <c r="O77" s="107"/>
      <c r="Q77" s="107"/>
      <c r="R77" s="107"/>
      <c r="S77" s="107"/>
      <c r="T77" s="107"/>
      <c r="U77" s="107"/>
      <c r="AC77" s="106"/>
      <c r="AD77" s="107"/>
      <c r="AE77" s="107"/>
      <c r="AF77" s="107"/>
      <c r="AG77" s="107"/>
      <c r="AN77" s="107"/>
      <c r="AO77" s="107"/>
      <c r="AP77" s="107"/>
      <c r="AQ77" s="107"/>
      <c r="AR77" s="107"/>
      <c r="AS77" s="99"/>
      <c r="AT77" s="107"/>
      <c r="AU77" s="107"/>
      <c r="AV77" s="107"/>
      <c r="AW77" s="107"/>
      <c r="AX77" s="107"/>
      <c r="AY77" s="99"/>
      <c r="BE77" s="99"/>
      <c r="BK77" s="99"/>
      <c r="BQ77" s="99"/>
      <c r="BX77" s="99"/>
      <c r="CD77" s="99"/>
      <c r="CJ77" s="99"/>
      <c r="CL77" s="94">
        <v>2.4</v>
      </c>
      <c r="CM77" s="94">
        <v>0.2</v>
      </c>
      <c r="CN77" s="94">
        <v>0.05</v>
      </c>
      <c r="CO77" s="94">
        <f t="shared" si="37"/>
        <v>2.4E-2</v>
      </c>
      <c r="CP77" s="99"/>
      <c r="CW77" s="99"/>
    </row>
    <row r="78" spans="1:101" x14ac:dyDescent="0.25">
      <c r="K78" s="106"/>
      <c r="L78" s="107"/>
      <c r="M78" s="107"/>
      <c r="N78" s="107"/>
      <c r="O78" s="107"/>
      <c r="Q78" s="107"/>
      <c r="R78" s="107"/>
      <c r="S78" s="107"/>
      <c r="T78" s="107"/>
      <c r="U78" s="107"/>
      <c r="AC78" s="106"/>
      <c r="AD78" s="107"/>
      <c r="AE78" s="107"/>
      <c r="AF78" s="107"/>
      <c r="AG78" s="107"/>
      <c r="AN78" s="107"/>
      <c r="AO78" s="107"/>
      <c r="AP78" s="107"/>
      <c r="AQ78" s="107"/>
      <c r="AR78" s="107"/>
      <c r="AS78" s="99"/>
      <c r="AT78" s="107"/>
      <c r="AU78" s="107"/>
      <c r="AV78" s="107"/>
      <c r="AW78" s="107"/>
      <c r="AX78" s="107"/>
      <c r="AY78" s="99"/>
      <c r="BE78" s="99"/>
      <c r="BK78" s="99"/>
      <c r="BQ78" s="99"/>
      <c r="BX78" s="99"/>
      <c r="CD78" s="99"/>
      <c r="CJ78" s="99"/>
      <c r="CL78" s="94">
        <v>2.15</v>
      </c>
      <c r="CM78" s="94">
        <v>0.2</v>
      </c>
      <c r="CN78" s="94">
        <v>0.05</v>
      </c>
      <c r="CO78" s="94">
        <f t="shared" si="37"/>
        <v>2.1500000000000002E-2</v>
      </c>
      <c r="CP78" s="99"/>
      <c r="CW78" s="99"/>
    </row>
    <row r="79" spans="1:101" x14ac:dyDescent="0.25">
      <c r="K79" s="106"/>
      <c r="L79" s="107"/>
      <c r="M79" s="107"/>
      <c r="N79" s="107"/>
      <c r="O79" s="107"/>
      <c r="Q79" s="107"/>
      <c r="R79" s="107"/>
      <c r="S79" s="107"/>
      <c r="T79" s="107"/>
      <c r="U79" s="107"/>
      <c r="AC79" s="106"/>
      <c r="AD79" s="107"/>
      <c r="AE79" s="107"/>
      <c r="AF79" s="107"/>
      <c r="AG79" s="107"/>
      <c r="AN79" s="107"/>
      <c r="AO79" s="107"/>
      <c r="AP79" s="107"/>
      <c r="AQ79" s="107"/>
      <c r="AR79" s="107"/>
      <c r="AS79" s="99"/>
      <c r="AT79" s="107"/>
      <c r="AU79" s="107"/>
      <c r="AV79" s="107"/>
      <c r="AW79" s="107"/>
      <c r="AX79" s="107"/>
      <c r="AY79" s="99"/>
      <c r="BE79" s="99"/>
      <c r="BK79" s="99"/>
      <c r="BQ79" s="99"/>
      <c r="BX79" s="99"/>
      <c r="CD79" s="99"/>
      <c r="CJ79" s="99"/>
      <c r="CL79" s="94">
        <v>2.15</v>
      </c>
      <c r="CM79" s="94">
        <v>0.2</v>
      </c>
      <c r="CN79" s="94">
        <v>0.05</v>
      </c>
      <c r="CO79" s="94">
        <f t="shared" si="37"/>
        <v>2.1500000000000002E-2</v>
      </c>
      <c r="CP79" s="99"/>
      <c r="CW79" s="99"/>
    </row>
    <row r="80" spans="1:101" x14ac:dyDescent="0.25">
      <c r="K80" s="106"/>
      <c r="L80" s="107"/>
      <c r="M80" s="107"/>
      <c r="N80" s="107"/>
      <c r="O80" s="107"/>
      <c r="Q80" s="107"/>
      <c r="R80" s="107"/>
      <c r="S80" s="107"/>
      <c r="T80" s="107"/>
      <c r="U80" s="107"/>
      <c r="AC80" s="106"/>
      <c r="AD80" s="107"/>
      <c r="AE80" s="107"/>
      <c r="AF80" s="107"/>
      <c r="AG80" s="107"/>
      <c r="AN80" s="107"/>
      <c r="AO80" s="107"/>
      <c r="AP80" s="107"/>
      <c r="AQ80" s="107"/>
      <c r="AR80" s="107"/>
      <c r="AS80" s="99"/>
      <c r="AT80" s="99"/>
      <c r="AU80" s="99"/>
      <c r="AV80" s="99"/>
      <c r="AW80" s="99"/>
      <c r="AX80" s="99"/>
      <c r="AY80" s="99"/>
      <c r="AZ80" s="99"/>
      <c r="BA80" s="99"/>
      <c r="BB80" s="99"/>
      <c r="BC80" s="99"/>
      <c r="BD80" s="99"/>
      <c r="BE80" s="99"/>
      <c r="BF80" s="99"/>
      <c r="BG80" s="99"/>
      <c r="BH80" s="99"/>
      <c r="BI80" s="99"/>
      <c r="BJ80" s="99"/>
      <c r="BK80" s="99"/>
      <c r="BL80" s="99"/>
      <c r="BM80" s="99"/>
      <c r="BN80" s="99"/>
      <c r="BO80" s="99"/>
      <c r="BP80" s="99"/>
      <c r="BQ80" s="99"/>
      <c r="BS80" s="99"/>
      <c r="BT80" s="99"/>
      <c r="BU80" s="99"/>
      <c r="BV80" s="99"/>
      <c r="BW80" s="99"/>
      <c r="BX80" s="99"/>
      <c r="BY80" s="99"/>
      <c r="BZ80" s="99"/>
      <c r="CA80" s="99"/>
      <c r="CB80" s="99"/>
      <c r="CC80" s="99"/>
      <c r="CD80" s="99"/>
      <c r="CE80" s="99"/>
      <c r="CF80" s="99"/>
      <c r="CG80" s="99"/>
      <c r="CH80" s="99"/>
      <c r="CI80" s="99"/>
      <c r="CJ80" s="99"/>
      <c r="CL80" s="94">
        <v>2.15</v>
      </c>
      <c r="CM80" s="94">
        <v>0.2</v>
      </c>
      <c r="CN80" s="94">
        <v>0.05</v>
      </c>
      <c r="CO80" s="94">
        <f t="shared" si="37"/>
        <v>2.1500000000000002E-2</v>
      </c>
      <c r="CP80" s="99"/>
      <c r="CW80" s="99"/>
    </row>
    <row r="81" spans="11:101" x14ac:dyDescent="0.25">
      <c r="K81" s="106"/>
      <c r="L81" s="107"/>
      <c r="M81" s="107"/>
      <c r="N81" s="107"/>
      <c r="O81" s="107"/>
      <c r="Q81" s="107"/>
      <c r="R81" s="107"/>
      <c r="S81" s="107"/>
      <c r="T81" s="107"/>
      <c r="U81" s="107"/>
      <c r="AC81" s="106"/>
      <c r="AD81" s="107"/>
      <c r="AE81" s="107"/>
      <c r="AF81" s="107"/>
      <c r="AG81" s="107"/>
      <c r="AN81" s="107"/>
      <c r="AO81" s="107"/>
      <c r="AP81" s="107"/>
      <c r="AQ81" s="107"/>
      <c r="AR81" s="107"/>
      <c r="AS81" s="107"/>
      <c r="AT81" s="107"/>
      <c r="AU81" s="107"/>
      <c r="AV81" s="107"/>
      <c r="AW81" s="107"/>
      <c r="AX81" s="107"/>
      <c r="AY81" s="107"/>
      <c r="BE81" s="107"/>
      <c r="BK81" s="107"/>
      <c r="BL81" s="113"/>
      <c r="BQ81" s="107"/>
      <c r="BX81" s="107"/>
      <c r="CD81" s="107"/>
      <c r="CJ81" s="107"/>
      <c r="CK81" s="113"/>
      <c r="CL81" s="107">
        <v>2.85</v>
      </c>
      <c r="CM81" s="107">
        <v>0.2</v>
      </c>
      <c r="CN81" s="107">
        <v>0.05</v>
      </c>
      <c r="CO81" s="94">
        <f t="shared" si="37"/>
        <v>2.8500000000000004E-2</v>
      </c>
      <c r="CP81" s="99"/>
      <c r="CW81" s="99"/>
    </row>
    <row r="82" spans="11:101" x14ac:dyDescent="0.25">
      <c r="K82" s="106"/>
      <c r="L82" s="107"/>
      <c r="M82" s="107"/>
      <c r="N82" s="107"/>
      <c r="O82" s="107"/>
      <c r="Q82" s="107"/>
      <c r="R82" s="107"/>
      <c r="S82" s="107"/>
      <c r="T82" s="107"/>
      <c r="U82" s="107"/>
      <c r="AC82" s="106"/>
      <c r="AD82" s="107"/>
      <c r="AE82" s="107"/>
      <c r="AF82" s="107"/>
      <c r="AG82" s="107"/>
      <c r="AN82" s="107"/>
      <c r="AO82" s="107"/>
      <c r="AP82" s="107"/>
      <c r="AQ82" s="107"/>
      <c r="AR82" s="107"/>
      <c r="AS82" s="107"/>
      <c r="AT82" s="107"/>
      <c r="AU82" s="107"/>
      <c r="AV82" s="107"/>
      <c r="AW82" s="107"/>
      <c r="AX82" s="107"/>
      <c r="AY82" s="107"/>
      <c r="BE82" s="107"/>
      <c r="BK82" s="107"/>
      <c r="BL82" s="113"/>
      <c r="BQ82" s="107"/>
      <c r="BX82" s="107"/>
      <c r="CD82" s="107"/>
      <c r="CJ82" s="107"/>
      <c r="CK82" s="113"/>
      <c r="CL82" s="107"/>
      <c r="CM82" s="107">
        <v>0.2</v>
      </c>
      <c r="CN82" s="107">
        <v>0.05</v>
      </c>
      <c r="CO82" s="94">
        <f t="shared" si="37"/>
        <v>0</v>
      </c>
      <c r="CP82" s="99"/>
      <c r="CW82" s="99"/>
    </row>
    <row r="83" spans="11:101" x14ac:dyDescent="0.25">
      <c r="K83" s="106"/>
      <c r="L83" s="107"/>
      <c r="M83" s="107"/>
      <c r="N83" s="107"/>
      <c r="O83" s="107"/>
      <c r="Q83" s="107"/>
      <c r="R83" s="107"/>
      <c r="S83" s="107"/>
      <c r="T83" s="107"/>
      <c r="U83" s="107"/>
      <c r="AC83" s="106"/>
      <c r="AD83" s="107"/>
      <c r="AE83" s="107"/>
      <c r="AF83" s="107"/>
      <c r="AG83" s="107"/>
      <c r="AN83" s="107"/>
      <c r="AO83" s="107"/>
      <c r="AP83" s="107"/>
      <c r="AQ83" s="107"/>
      <c r="AR83" s="107"/>
      <c r="AS83" s="107"/>
      <c r="AT83" s="107"/>
      <c r="AU83" s="107"/>
      <c r="AV83" s="107"/>
      <c r="AW83" s="107"/>
      <c r="AX83" s="107"/>
      <c r="AY83" s="107"/>
      <c r="BE83" s="107"/>
      <c r="BK83" s="107"/>
      <c r="BL83" s="113"/>
      <c r="BQ83" s="107"/>
      <c r="BX83" s="107"/>
      <c r="CD83" s="107"/>
      <c r="CJ83" s="107"/>
      <c r="CK83" s="113"/>
      <c r="CL83" s="107"/>
      <c r="CM83" s="107">
        <v>0.2</v>
      </c>
      <c r="CN83" s="107">
        <v>0.05</v>
      </c>
      <c r="CO83" s="94">
        <f t="shared" si="37"/>
        <v>0</v>
      </c>
      <c r="CP83" s="99"/>
      <c r="CW83" s="99"/>
    </row>
    <row r="84" spans="11:101" x14ac:dyDescent="0.25">
      <c r="K84" s="106"/>
      <c r="L84" s="107"/>
      <c r="M84" s="107"/>
      <c r="N84" s="107"/>
      <c r="O84" s="107"/>
      <c r="Q84" s="107"/>
      <c r="R84" s="107"/>
      <c r="S84" s="107"/>
      <c r="T84" s="107"/>
      <c r="U84" s="107"/>
      <c r="AC84" s="106"/>
      <c r="AD84" s="107"/>
      <c r="AE84" s="107"/>
      <c r="AF84" s="107"/>
      <c r="AG84" s="107"/>
      <c r="AN84" s="107"/>
      <c r="AO84" s="107"/>
      <c r="AP84" s="107"/>
      <c r="AQ84" s="107"/>
      <c r="AR84" s="107"/>
      <c r="AS84" s="107"/>
      <c r="AT84" s="107"/>
      <c r="AU84" s="107"/>
      <c r="AV84" s="107"/>
      <c r="AW84" s="107"/>
      <c r="AX84" s="107"/>
      <c r="AY84" s="107"/>
      <c r="BE84" s="107"/>
      <c r="BK84" s="107"/>
      <c r="BL84" s="113"/>
      <c r="BQ84" s="107"/>
      <c r="BX84" s="107"/>
      <c r="CD84" s="107"/>
      <c r="CJ84" s="107"/>
      <c r="CK84" s="113"/>
      <c r="CL84" s="220" t="s">
        <v>1161</v>
      </c>
      <c r="CM84" s="220"/>
      <c r="CN84" s="220"/>
      <c r="CO84" s="94">
        <f>SUM(CO4:CO83)</f>
        <v>3.4839000000000011</v>
      </c>
      <c r="CP84" s="99"/>
      <c r="CW84" s="99"/>
    </row>
    <row r="85" spans="11:101" x14ac:dyDescent="0.25">
      <c r="AR85" s="107"/>
      <c r="AS85" s="107"/>
      <c r="AT85" s="107"/>
      <c r="AU85" s="107"/>
      <c r="AV85" s="107"/>
      <c r="AW85" s="107"/>
      <c r="AX85" s="107"/>
      <c r="AY85" s="107"/>
      <c r="BE85" s="107"/>
      <c r="BK85" s="107"/>
      <c r="BL85" s="113"/>
      <c r="BQ85" s="107"/>
      <c r="BX85" s="107"/>
      <c r="CD85" s="107"/>
      <c r="CJ85" s="107"/>
      <c r="CK85" s="113"/>
      <c r="CL85" s="107"/>
      <c r="CM85" s="107"/>
      <c r="CN85" s="107"/>
    </row>
  </sheetData>
  <mergeCells count="115">
    <mergeCell ref="A30:D30"/>
    <mergeCell ref="AN23:AO23"/>
    <mergeCell ref="AZ23:BA23"/>
    <mergeCell ref="AN24:AO24"/>
    <mergeCell ref="BY25:CB25"/>
    <mergeCell ref="F21:H21"/>
    <mergeCell ref="F23:I23"/>
    <mergeCell ref="F28:H28"/>
    <mergeCell ref="F30:I30"/>
    <mergeCell ref="W23:X23"/>
    <mergeCell ref="W24:X24"/>
    <mergeCell ref="Q20:T21"/>
    <mergeCell ref="U20:U21"/>
    <mergeCell ref="DD2:DH2"/>
    <mergeCell ref="DJ2:DN2"/>
    <mergeCell ref="AO2:AR2"/>
    <mergeCell ref="BA2:BD2"/>
    <mergeCell ref="BM2:BP2"/>
    <mergeCell ref="BZ2:CC2"/>
    <mergeCell ref="CF2:CI2"/>
    <mergeCell ref="AU2:AX2"/>
    <mergeCell ref="X2:AA2"/>
    <mergeCell ref="CK2:CO2"/>
    <mergeCell ref="CQ2:CV2"/>
    <mergeCell ref="CX2:DB2"/>
    <mergeCell ref="AI2:AL2"/>
    <mergeCell ref="A9:D9"/>
    <mergeCell ref="A14:C14"/>
    <mergeCell ref="F2:I2"/>
    <mergeCell ref="F7:H7"/>
    <mergeCell ref="F9:I9"/>
    <mergeCell ref="F14:H14"/>
    <mergeCell ref="BT2:BW2"/>
    <mergeCell ref="BG2:BJ2"/>
    <mergeCell ref="BS16:BV16"/>
    <mergeCell ref="AD2:AG2"/>
    <mergeCell ref="Q15:T15"/>
    <mergeCell ref="W16:Z16"/>
    <mergeCell ref="A49:C49"/>
    <mergeCell ref="A56:C56"/>
    <mergeCell ref="A63:C63"/>
    <mergeCell ref="F49:H49"/>
    <mergeCell ref="A1:J1"/>
    <mergeCell ref="A2:D2"/>
    <mergeCell ref="L2:O2"/>
    <mergeCell ref="R2:U2"/>
    <mergeCell ref="A16:D16"/>
    <mergeCell ref="F16:I16"/>
    <mergeCell ref="A44:D44"/>
    <mergeCell ref="A21:C21"/>
    <mergeCell ref="A23:D23"/>
    <mergeCell ref="A28:C28"/>
    <mergeCell ref="F35:H35"/>
    <mergeCell ref="A51:D51"/>
    <mergeCell ref="A58:D58"/>
    <mergeCell ref="Q18:T19"/>
    <mergeCell ref="U18:U19"/>
    <mergeCell ref="A35:C35"/>
    <mergeCell ref="A37:D37"/>
    <mergeCell ref="K61:N61"/>
    <mergeCell ref="K62:N62"/>
    <mergeCell ref="A7:C7"/>
    <mergeCell ref="A42:C42"/>
    <mergeCell ref="BS38:BV38"/>
    <mergeCell ref="BS39:BV39"/>
    <mergeCell ref="BS40:BV40"/>
    <mergeCell ref="F44:I44"/>
    <mergeCell ref="F37:I37"/>
    <mergeCell ref="F42:H42"/>
    <mergeCell ref="K37:N37"/>
    <mergeCell ref="W38:Z38"/>
    <mergeCell ref="W39:Z39"/>
    <mergeCell ref="W40:Z40"/>
    <mergeCell ref="AC37:AF37"/>
    <mergeCell ref="CL84:CN84"/>
    <mergeCell ref="AT74:AW74"/>
    <mergeCell ref="AT75:AW76"/>
    <mergeCell ref="AX75:AX76"/>
    <mergeCell ref="DE25:DG25"/>
    <mergeCell ref="DJ61:DM61"/>
    <mergeCell ref="DJ62:DM62"/>
    <mergeCell ref="AZ72:BC72"/>
    <mergeCell ref="AZ73:BC73"/>
    <mergeCell ref="BF72:BI72"/>
    <mergeCell ref="BF73:BI73"/>
    <mergeCell ref="BS45:BT45"/>
    <mergeCell ref="BS58:BT58"/>
    <mergeCell ref="BL38:BO38"/>
    <mergeCell ref="CQ37:CT37"/>
    <mergeCell ref="DE37:DG37"/>
    <mergeCell ref="AT72:AW72"/>
    <mergeCell ref="AT73:AW73"/>
    <mergeCell ref="AV71:AW71"/>
    <mergeCell ref="AN37:AQ37"/>
    <mergeCell ref="CE25:CH25"/>
    <mergeCell ref="AT23:AU23"/>
    <mergeCell ref="AT45:AU45"/>
    <mergeCell ref="AT58:AU58"/>
    <mergeCell ref="DJ63:DM63"/>
    <mergeCell ref="CX61:DA61"/>
    <mergeCell ref="BL61:BO61"/>
    <mergeCell ref="BL62:BO62"/>
    <mergeCell ref="BS23:BT23"/>
    <mergeCell ref="BS24:BT24"/>
    <mergeCell ref="AZ45:BA45"/>
    <mergeCell ref="AZ58:BA58"/>
    <mergeCell ref="BF23:BG23"/>
    <mergeCell ref="BF45:BG45"/>
    <mergeCell ref="BF58:BG58"/>
    <mergeCell ref="AC61:AF61"/>
    <mergeCell ref="AC62:AF62"/>
    <mergeCell ref="Q45:R45"/>
    <mergeCell ref="Q58:R58"/>
    <mergeCell ref="W45:X45"/>
    <mergeCell ref="AI28:AK28"/>
  </mergeCells>
  <phoneticPr fontId="22" type="noConversion"/>
  <pageMargins left="0.70866141732283472" right="0.70866141732283472" top="0.74803149606299213" bottom="0.74803149606299213" header="0.31496062992125984" footer="0.31496062992125984"/>
  <pageSetup paperSize="9" scale="40" fitToWidth="60" orientation="landscape" horizontalDpi="0" verticalDpi="0" r:id="rId1"/>
  <headerFooter>
    <oddFooter>&amp;L&amp;10RESPONSÁVEL TÉCNICO: LÚCIO LAURO BARBOSA     CREA Nº 160.594.868-3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Q242"/>
  <sheetViews>
    <sheetView showGridLines="0" topLeftCell="A40" zoomScale="115" zoomScaleNormal="115" zoomScaleSheetLayoutView="130" workbookViewId="0">
      <selection activeCell="E43" sqref="E43:E48"/>
    </sheetView>
  </sheetViews>
  <sheetFormatPr defaultRowHeight="15" x14ac:dyDescent="0.25"/>
  <cols>
    <col min="1" max="1" width="6.5" style="26" customWidth="1"/>
    <col min="2" max="2" width="43.375" style="26" customWidth="1"/>
    <col min="3" max="3" width="8.75" style="26" customWidth="1"/>
    <col min="4" max="4" width="6.5" style="26" customWidth="1"/>
    <col min="5" max="6" width="8.75" style="26" customWidth="1"/>
    <col min="7" max="9" width="8.75" style="26" hidden="1" customWidth="1"/>
    <col min="10" max="10" width="8.75" style="26" customWidth="1"/>
    <col min="11" max="11" width="8.625" style="26" customWidth="1"/>
    <col min="12" max="13" width="8" style="26" hidden="1" customWidth="1"/>
    <col min="14" max="14" width="8.75" style="26" hidden="1" customWidth="1"/>
    <col min="15" max="15" width="8" style="26" hidden="1" customWidth="1"/>
    <col min="16" max="16384" width="9" style="26"/>
  </cols>
  <sheetData>
    <row r="1" spans="1:17" ht="8.25" customHeight="1" x14ac:dyDescent="0.25"/>
    <row r="2" spans="1:17" ht="24.95" customHeight="1" x14ac:dyDescent="0.25">
      <c r="A2" s="238" t="s">
        <v>56</v>
      </c>
      <c r="B2" s="239"/>
      <c r="C2" s="239"/>
      <c r="D2" s="239"/>
      <c r="E2" s="239"/>
      <c r="F2" s="239"/>
      <c r="G2" s="239"/>
      <c r="H2" s="239"/>
      <c r="I2" s="239"/>
      <c r="J2" s="239"/>
      <c r="K2" s="240"/>
    </row>
    <row r="3" spans="1:17" ht="15" customHeight="1" x14ac:dyDescent="0.25">
      <c r="A3" s="27"/>
      <c r="B3" s="241" t="s">
        <v>57</v>
      </c>
      <c r="C3" s="241"/>
      <c r="D3" s="241"/>
      <c r="E3" s="241"/>
      <c r="F3" s="241"/>
      <c r="G3" s="241"/>
      <c r="H3" s="241"/>
      <c r="I3" s="241"/>
      <c r="J3" s="241"/>
      <c r="K3" s="241"/>
    </row>
    <row r="4" spans="1:17" ht="15" customHeight="1" x14ac:dyDescent="0.25">
      <c r="A4" s="28"/>
      <c r="B4" s="242" t="s">
        <v>26</v>
      </c>
      <c r="C4" s="241"/>
      <c r="D4" s="241"/>
      <c r="E4" s="241"/>
      <c r="F4" s="241"/>
      <c r="G4" s="241"/>
      <c r="H4" s="241"/>
      <c r="I4" s="241"/>
      <c r="J4" s="241"/>
      <c r="K4" s="241"/>
    </row>
    <row r="5" spans="1:17" ht="18" hidden="1" customHeight="1" x14ac:dyDescent="0.25">
      <c r="A5" s="29"/>
      <c r="B5" s="29"/>
      <c r="C5" s="29"/>
      <c r="D5" s="29"/>
      <c r="E5" s="29"/>
      <c r="F5" s="29"/>
      <c r="G5" s="29"/>
      <c r="H5" s="29"/>
      <c r="I5" s="29"/>
      <c r="J5" s="29" t="s">
        <v>58</v>
      </c>
      <c r="K5" s="30">
        <v>0.27350000000000002</v>
      </c>
    </row>
    <row r="6" spans="1:17" ht="12" customHeight="1" x14ac:dyDescent="0.25">
      <c r="A6" s="243" t="s">
        <v>59</v>
      </c>
      <c r="B6" s="243" t="s">
        <v>60</v>
      </c>
      <c r="C6" s="243" t="s">
        <v>61</v>
      </c>
      <c r="D6" s="243" t="s">
        <v>62</v>
      </c>
      <c r="E6" s="243" t="s">
        <v>63</v>
      </c>
      <c r="F6" s="243" t="s">
        <v>64</v>
      </c>
      <c r="G6" s="243"/>
      <c r="H6" s="244"/>
      <c r="I6" s="244"/>
      <c r="J6" s="244"/>
      <c r="K6" s="243" t="s">
        <v>65</v>
      </c>
      <c r="L6" s="31">
        <v>0.97499999999999998</v>
      </c>
    </row>
    <row r="7" spans="1:17" ht="9.9499999999999993" customHeight="1" x14ac:dyDescent="0.25">
      <c r="A7" s="244"/>
      <c r="B7" s="244"/>
      <c r="C7" s="244"/>
      <c r="D7" s="244"/>
      <c r="E7" s="244"/>
      <c r="F7" s="32" t="s">
        <v>66</v>
      </c>
      <c r="G7" s="32"/>
      <c r="H7" s="32" t="s">
        <v>67</v>
      </c>
      <c r="I7" s="32"/>
      <c r="J7" s="32" t="s">
        <v>68</v>
      </c>
      <c r="K7" s="244"/>
      <c r="N7" s="32" t="s">
        <v>66</v>
      </c>
    </row>
    <row r="8" spans="1:17" ht="20.100000000000001" customHeight="1" x14ac:dyDescent="0.25">
      <c r="A8" s="33" t="s">
        <v>69</v>
      </c>
      <c r="B8" s="236"/>
      <c r="C8" s="236"/>
      <c r="D8" s="236"/>
      <c r="E8" s="237"/>
      <c r="F8" s="34"/>
      <c r="G8" s="35">
        <f>SUM(G9:G19)</f>
        <v>15366.330000000002</v>
      </c>
      <c r="H8" s="34"/>
      <c r="I8" s="35">
        <f>SUM(I9:I19)</f>
        <v>4197.24</v>
      </c>
      <c r="J8" s="34"/>
      <c r="K8" s="35">
        <f>SUM(K9:K19)</f>
        <v>19563.57</v>
      </c>
    </row>
    <row r="9" spans="1:17" x14ac:dyDescent="0.25">
      <c r="A9" s="36" t="s">
        <v>29</v>
      </c>
      <c r="B9" s="36" t="s">
        <v>30</v>
      </c>
      <c r="C9" s="37" t="s">
        <v>70</v>
      </c>
      <c r="D9" s="37" t="s">
        <v>51</v>
      </c>
      <c r="E9" s="38">
        <v>4</v>
      </c>
      <c r="F9" s="39">
        <f>O9</f>
        <v>86.96</v>
      </c>
      <c r="G9" s="38">
        <f>ROUND(E9*F9,2)</f>
        <v>347.84</v>
      </c>
      <c r="H9" s="38">
        <f>ROUND(F9*$K$5,2)</f>
        <v>23.78</v>
      </c>
      <c r="I9" s="38">
        <f>ROUND(E9*H9,2)</f>
        <v>95.12</v>
      </c>
      <c r="J9" s="38">
        <f>F9+H9</f>
        <v>110.74</v>
      </c>
      <c r="K9" s="38">
        <f>ROUND(E9*J9,2)</f>
        <v>442.96</v>
      </c>
      <c r="L9" s="40"/>
      <c r="N9" s="39" t="s">
        <v>71</v>
      </c>
      <c r="O9" s="26">
        <f>ROUND(N9*$L$6,2)</f>
        <v>86.96</v>
      </c>
      <c r="Q9" s="41"/>
    </row>
    <row r="10" spans="1:17" ht="18" x14ac:dyDescent="0.25">
      <c r="A10" s="36" t="s">
        <v>31</v>
      </c>
      <c r="B10" s="36" t="s">
        <v>32</v>
      </c>
      <c r="C10" s="37" t="s">
        <v>72</v>
      </c>
      <c r="D10" s="37" t="s">
        <v>52</v>
      </c>
      <c r="E10" s="38">
        <v>88.390000000000995</v>
      </c>
      <c r="F10" s="39">
        <f t="shared" ref="F10:F30" si="0">O10</f>
        <v>2.2799999999999998</v>
      </c>
      <c r="G10" s="38">
        <f t="shared" ref="G10:G30" si="1">ROUND(E10*F10,2)</f>
        <v>201.53</v>
      </c>
      <c r="H10" s="38">
        <f t="shared" ref="H10:H19" si="2">ROUND(F10*$K$5,2)</f>
        <v>0.62</v>
      </c>
      <c r="I10" s="38">
        <f t="shared" ref="I10:I19" si="3">ROUND(E10*H10,2)</f>
        <v>54.8</v>
      </c>
      <c r="J10" s="38">
        <f t="shared" ref="J10:J19" si="4">F10+H10</f>
        <v>2.9</v>
      </c>
      <c r="K10" s="38">
        <f t="shared" ref="K10:K19" si="5">ROUND(E10*J10,2)</f>
        <v>256.33</v>
      </c>
      <c r="L10" s="42"/>
      <c r="N10" s="39" t="s">
        <v>73</v>
      </c>
      <c r="O10" s="26">
        <f t="shared" ref="O10:O73" si="6">ROUND(N10*$L$6,2)</f>
        <v>2.2799999999999998</v>
      </c>
    </row>
    <row r="11" spans="1:17" ht="18" x14ac:dyDescent="0.25">
      <c r="A11" s="36" t="s">
        <v>33</v>
      </c>
      <c r="B11" s="36" t="s">
        <v>34</v>
      </c>
      <c r="C11" s="37" t="s">
        <v>72</v>
      </c>
      <c r="D11" s="37" t="s">
        <v>52</v>
      </c>
      <c r="E11" s="38">
        <v>88.390000000000995</v>
      </c>
      <c r="F11" s="39">
        <f t="shared" si="0"/>
        <v>4.8899999999999997</v>
      </c>
      <c r="G11" s="38">
        <f t="shared" si="1"/>
        <v>432.23</v>
      </c>
      <c r="H11" s="38">
        <f t="shared" si="2"/>
        <v>1.34</v>
      </c>
      <c r="I11" s="38">
        <f t="shared" si="3"/>
        <v>118.44</v>
      </c>
      <c r="J11" s="38">
        <f t="shared" si="4"/>
        <v>6.2299999999999995</v>
      </c>
      <c r="K11" s="38">
        <f t="shared" si="5"/>
        <v>550.66999999999996</v>
      </c>
      <c r="N11" s="39" t="s">
        <v>74</v>
      </c>
      <c r="O11" s="26">
        <f t="shared" si="6"/>
        <v>4.8899999999999997</v>
      </c>
    </row>
    <row r="12" spans="1:17" ht="18" x14ac:dyDescent="0.25">
      <c r="A12" s="36" t="s">
        <v>35</v>
      </c>
      <c r="B12" s="36" t="s">
        <v>36</v>
      </c>
      <c r="C12" s="37" t="s">
        <v>72</v>
      </c>
      <c r="D12" s="37" t="s">
        <v>53</v>
      </c>
      <c r="E12" s="38">
        <v>4</v>
      </c>
      <c r="F12" s="39">
        <f t="shared" si="0"/>
        <v>54.3</v>
      </c>
      <c r="G12" s="38">
        <f t="shared" si="1"/>
        <v>217.2</v>
      </c>
      <c r="H12" s="38">
        <f t="shared" si="2"/>
        <v>14.85</v>
      </c>
      <c r="I12" s="38">
        <f t="shared" si="3"/>
        <v>59.4</v>
      </c>
      <c r="J12" s="38">
        <f t="shared" si="4"/>
        <v>69.149999999999991</v>
      </c>
      <c r="K12" s="38">
        <f t="shared" si="5"/>
        <v>276.60000000000002</v>
      </c>
      <c r="N12" s="39" t="s">
        <v>75</v>
      </c>
      <c r="O12" s="26">
        <f t="shared" si="6"/>
        <v>54.3</v>
      </c>
    </row>
    <row r="13" spans="1:17" ht="18" x14ac:dyDescent="0.25">
      <c r="A13" s="36" t="s">
        <v>37</v>
      </c>
      <c r="B13" s="36" t="s">
        <v>38</v>
      </c>
      <c r="C13" s="37" t="s">
        <v>72</v>
      </c>
      <c r="D13" s="37" t="s">
        <v>54</v>
      </c>
      <c r="E13" s="38">
        <v>16.18</v>
      </c>
      <c r="F13" s="39">
        <f t="shared" si="0"/>
        <v>41.03</v>
      </c>
      <c r="G13" s="38">
        <f t="shared" si="1"/>
        <v>663.87</v>
      </c>
      <c r="H13" s="38">
        <f t="shared" si="2"/>
        <v>11.22</v>
      </c>
      <c r="I13" s="38">
        <f t="shared" si="3"/>
        <v>181.54</v>
      </c>
      <c r="J13" s="38">
        <f t="shared" si="4"/>
        <v>52.25</v>
      </c>
      <c r="K13" s="38">
        <f t="shared" si="5"/>
        <v>845.41</v>
      </c>
      <c r="N13" s="39" t="s">
        <v>76</v>
      </c>
      <c r="O13" s="26">
        <f t="shared" si="6"/>
        <v>41.03</v>
      </c>
    </row>
    <row r="14" spans="1:17" ht="18" x14ac:dyDescent="0.25">
      <c r="A14" s="36" t="s">
        <v>39</v>
      </c>
      <c r="B14" s="36" t="s">
        <v>40</v>
      </c>
      <c r="C14" s="37" t="s">
        <v>72</v>
      </c>
      <c r="D14" s="37" t="s">
        <v>54</v>
      </c>
      <c r="E14" s="38">
        <v>6.89</v>
      </c>
      <c r="F14" s="39">
        <f t="shared" si="0"/>
        <v>180.8</v>
      </c>
      <c r="G14" s="38">
        <f t="shared" si="1"/>
        <v>1245.71</v>
      </c>
      <c r="H14" s="38">
        <f t="shared" si="2"/>
        <v>49.45</v>
      </c>
      <c r="I14" s="38">
        <f t="shared" si="3"/>
        <v>340.71</v>
      </c>
      <c r="J14" s="38">
        <f t="shared" si="4"/>
        <v>230.25</v>
      </c>
      <c r="K14" s="38">
        <f t="shared" si="5"/>
        <v>1586.42</v>
      </c>
      <c r="N14" s="39" t="s">
        <v>77</v>
      </c>
      <c r="O14" s="26">
        <f t="shared" si="6"/>
        <v>180.8</v>
      </c>
    </row>
    <row r="15" spans="1:17" ht="18" x14ac:dyDescent="0.25">
      <c r="A15" s="36" t="s">
        <v>41</v>
      </c>
      <c r="B15" s="36" t="s">
        <v>42</v>
      </c>
      <c r="C15" s="37" t="s">
        <v>72</v>
      </c>
      <c r="D15" s="37" t="s">
        <v>54</v>
      </c>
      <c r="E15" s="38">
        <v>2.1000000000010002</v>
      </c>
      <c r="F15" s="39">
        <f t="shared" si="0"/>
        <v>76.930000000000007</v>
      </c>
      <c r="G15" s="38">
        <f t="shared" si="1"/>
        <v>161.55000000000001</v>
      </c>
      <c r="H15" s="38">
        <f t="shared" si="2"/>
        <v>21.04</v>
      </c>
      <c r="I15" s="38">
        <f t="shared" si="3"/>
        <v>44.18</v>
      </c>
      <c r="J15" s="38">
        <f t="shared" si="4"/>
        <v>97.97</v>
      </c>
      <c r="K15" s="38">
        <f t="shared" si="5"/>
        <v>205.74</v>
      </c>
      <c r="N15" s="39" t="s">
        <v>78</v>
      </c>
      <c r="O15" s="26">
        <f t="shared" si="6"/>
        <v>76.930000000000007</v>
      </c>
    </row>
    <row r="16" spans="1:17" ht="18" x14ac:dyDescent="0.25">
      <c r="A16" s="36" t="s">
        <v>43</v>
      </c>
      <c r="B16" s="36" t="s">
        <v>44</v>
      </c>
      <c r="C16" s="37" t="s">
        <v>70</v>
      </c>
      <c r="D16" s="37" t="s">
        <v>55</v>
      </c>
      <c r="E16" s="38">
        <v>697.9</v>
      </c>
      <c r="F16" s="39">
        <f t="shared" si="0"/>
        <v>8.24</v>
      </c>
      <c r="G16" s="38">
        <f t="shared" si="1"/>
        <v>5750.7</v>
      </c>
      <c r="H16" s="38">
        <f t="shared" si="2"/>
        <v>2.25</v>
      </c>
      <c r="I16" s="38">
        <f t="shared" si="3"/>
        <v>1570.28</v>
      </c>
      <c r="J16" s="38">
        <f t="shared" si="4"/>
        <v>10.49</v>
      </c>
      <c r="K16" s="38">
        <f t="shared" si="5"/>
        <v>7320.97</v>
      </c>
      <c r="N16" s="39" t="s">
        <v>79</v>
      </c>
      <c r="O16" s="26">
        <f t="shared" si="6"/>
        <v>8.24</v>
      </c>
    </row>
    <row r="17" spans="1:15" x14ac:dyDescent="0.25">
      <c r="A17" s="36" t="s">
        <v>45</v>
      </c>
      <c r="B17" s="36" t="s">
        <v>46</v>
      </c>
      <c r="C17" s="37" t="s">
        <v>80</v>
      </c>
      <c r="D17" s="37" t="s">
        <v>54</v>
      </c>
      <c r="E17" s="38">
        <v>10.990000000001</v>
      </c>
      <c r="F17" s="39">
        <f t="shared" si="0"/>
        <v>62.51</v>
      </c>
      <c r="G17" s="38">
        <f t="shared" si="1"/>
        <v>686.98</v>
      </c>
      <c r="H17" s="38">
        <f t="shared" si="2"/>
        <v>17.100000000000001</v>
      </c>
      <c r="I17" s="38">
        <f t="shared" si="3"/>
        <v>187.93</v>
      </c>
      <c r="J17" s="38">
        <f t="shared" si="4"/>
        <v>79.61</v>
      </c>
      <c r="K17" s="38">
        <f t="shared" si="5"/>
        <v>874.91</v>
      </c>
      <c r="N17" s="39" t="s">
        <v>81</v>
      </c>
      <c r="O17" s="26">
        <f t="shared" si="6"/>
        <v>62.51</v>
      </c>
    </row>
    <row r="18" spans="1:15" x14ac:dyDescent="0.25">
      <c r="A18" s="36" t="s">
        <v>47</v>
      </c>
      <c r="B18" s="36" t="s">
        <v>48</v>
      </c>
      <c r="C18" s="37" t="s">
        <v>82</v>
      </c>
      <c r="D18" s="37" t="s">
        <v>52</v>
      </c>
      <c r="E18" s="38">
        <v>613.04999999999995</v>
      </c>
      <c r="F18" s="39">
        <f t="shared" si="0"/>
        <v>5.94</v>
      </c>
      <c r="G18" s="38">
        <f t="shared" si="1"/>
        <v>3641.52</v>
      </c>
      <c r="H18" s="38">
        <f t="shared" si="2"/>
        <v>1.62</v>
      </c>
      <c r="I18" s="38">
        <f t="shared" si="3"/>
        <v>993.14</v>
      </c>
      <c r="J18" s="38">
        <f t="shared" si="4"/>
        <v>7.5600000000000005</v>
      </c>
      <c r="K18" s="38">
        <f t="shared" si="5"/>
        <v>4634.66</v>
      </c>
      <c r="N18" s="39" t="s">
        <v>83</v>
      </c>
      <c r="O18" s="26">
        <f t="shared" si="6"/>
        <v>5.94</v>
      </c>
    </row>
    <row r="19" spans="1:15" x14ac:dyDescent="0.25">
      <c r="A19" s="36" t="s">
        <v>49</v>
      </c>
      <c r="B19" s="36" t="s">
        <v>50</v>
      </c>
      <c r="C19" s="37" t="s">
        <v>70</v>
      </c>
      <c r="D19" s="37" t="s">
        <v>55</v>
      </c>
      <c r="E19" s="38">
        <v>6</v>
      </c>
      <c r="F19" s="39">
        <f t="shared" si="0"/>
        <v>336.2</v>
      </c>
      <c r="G19" s="38">
        <f t="shared" si="1"/>
        <v>2017.2</v>
      </c>
      <c r="H19" s="38">
        <f t="shared" si="2"/>
        <v>91.95</v>
      </c>
      <c r="I19" s="38">
        <f t="shared" si="3"/>
        <v>551.70000000000005</v>
      </c>
      <c r="J19" s="38">
        <f t="shared" si="4"/>
        <v>428.15</v>
      </c>
      <c r="K19" s="38">
        <f t="shared" si="5"/>
        <v>2568.9</v>
      </c>
      <c r="N19" s="39" t="s">
        <v>84</v>
      </c>
      <c r="O19" s="26">
        <f t="shared" si="6"/>
        <v>336.2</v>
      </c>
    </row>
    <row r="20" spans="1:15" ht="20.100000000000001" customHeight="1" x14ac:dyDescent="0.25">
      <c r="A20" s="33" t="s">
        <v>85</v>
      </c>
      <c r="B20" s="236"/>
      <c r="C20" s="236"/>
      <c r="D20" s="236"/>
      <c r="E20" s="237"/>
      <c r="F20" s="34"/>
      <c r="G20" s="35">
        <f>SUM(G21:G30)</f>
        <v>42626.689999999988</v>
      </c>
      <c r="H20" s="34"/>
      <c r="I20" s="35">
        <f>SUM(I21:I30)</f>
        <v>11658.829999999998</v>
      </c>
      <c r="J20" s="34"/>
      <c r="K20" s="35">
        <f>SUM(K21:K30)</f>
        <v>54285.5</v>
      </c>
      <c r="O20" s="26">
        <f t="shared" si="6"/>
        <v>0</v>
      </c>
    </row>
    <row r="21" spans="1:15" ht="18" x14ac:dyDescent="0.25">
      <c r="A21" s="36" t="s">
        <v>86</v>
      </c>
      <c r="B21" s="36" t="s">
        <v>87</v>
      </c>
      <c r="C21" s="37" t="s">
        <v>72</v>
      </c>
      <c r="D21" s="37" t="s">
        <v>54</v>
      </c>
      <c r="E21" s="38">
        <v>120.33</v>
      </c>
      <c r="F21" s="39">
        <f t="shared" si="0"/>
        <v>31.92</v>
      </c>
      <c r="G21" s="38">
        <f t="shared" si="1"/>
        <v>3840.93</v>
      </c>
      <c r="H21" s="38">
        <f t="shared" ref="H21:H30" si="7">ROUND(F21*$K$5,2)</f>
        <v>8.73</v>
      </c>
      <c r="I21" s="38">
        <f t="shared" ref="I21:I30" si="8">ROUND(E21*H21,2)</f>
        <v>1050.48</v>
      </c>
      <c r="J21" s="38">
        <f t="shared" ref="J21:J30" si="9">F21+H21</f>
        <v>40.650000000000006</v>
      </c>
      <c r="K21" s="38">
        <f t="shared" ref="K21:K30" si="10">ROUND(E21*J21,2)</f>
        <v>4891.41</v>
      </c>
      <c r="N21" s="39" t="s">
        <v>88</v>
      </c>
      <c r="O21" s="26">
        <f t="shared" si="6"/>
        <v>31.92</v>
      </c>
    </row>
    <row r="22" spans="1:15" ht="18" x14ac:dyDescent="0.25">
      <c r="A22" s="36" t="s">
        <v>89</v>
      </c>
      <c r="B22" s="36" t="s">
        <v>90</v>
      </c>
      <c r="C22" s="37" t="s">
        <v>72</v>
      </c>
      <c r="D22" s="37" t="s">
        <v>54</v>
      </c>
      <c r="E22" s="38">
        <v>70.22</v>
      </c>
      <c r="F22" s="39">
        <f t="shared" si="0"/>
        <v>61.87</v>
      </c>
      <c r="G22" s="38">
        <f t="shared" si="1"/>
        <v>4344.51</v>
      </c>
      <c r="H22" s="38">
        <f t="shared" si="7"/>
        <v>16.920000000000002</v>
      </c>
      <c r="I22" s="38">
        <f t="shared" si="8"/>
        <v>1188.1199999999999</v>
      </c>
      <c r="J22" s="38">
        <f t="shared" si="9"/>
        <v>78.789999999999992</v>
      </c>
      <c r="K22" s="38">
        <f t="shared" si="10"/>
        <v>5532.63</v>
      </c>
      <c r="N22" s="39" t="s">
        <v>91</v>
      </c>
      <c r="O22" s="26">
        <f t="shared" si="6"/>
        <v>61.87</v>
      </c>
    </row>
    <row r="23" spans="1:15" ht="18" x14ac:dyDescent="0.25">
      <c r="A23" s="36" t="s">
        <v>92</v>
      </c>
      <c r="B23" s="36" t="s">
        <v>93</v>
      </c>
      <c r="C23" s="37" t="s">
        <v>72</v>
      </c>
      <c r="D23" s="37" t="s">
        <v>54</v>
      </c>
      <c r="E23" s="38">
        <v>52.030000000001003</v>
      </c>
      <c r="F23" s="39">
        <f t="shared" si="0"/>
        <v>20.16</v>
      </c>
      <c r="G23" s="38">
        <f t="shared" si="1"/>
        <v>1048.92</v>
      </c>
      <c r="H23" s="38">
        <f t="shared" si="7"/>
        <v>5.51</v>
      </c>
      <c r="I23" s="38">
        <f t="shared" si="8"/>
        <v>286.69</v>
      </c>
      <c r="J23" s="38">
        <f t="shared" si="9"/>
        <v>25.67</v>
      </c>
      <c r="K23" s="38">
        <f t="shared" si="10"/>
        <v>1335.61</v>
      </c>
      <c r="N23" s="39" t="s">
        <v>94</v>
      </c>
      <c r="O23" s="26">
        <f t="shared" si="6"/>
        <v>20.16</v>
      </c>
    </row>
    <row r="24" spans="1:15" ht="18" x14ac:dyDescent="0.25">
      <c r="A24" s="36" t="s">
        <v>95</v>
      </c>
      <c r="B24" s="36" t="s">
        <v>96</v>
      </c>
      <c r="C24" s="37" t="s">
        <v>72</v>
      </c>
      <c r="D24" s="37" t="s">
        <v>52</v>
      </c>
      <c r="E24" s="38">
        <v>46.810000000000997</v>
      </c>
      <c r="F24" s="39">
        <f t="shared" si="0"/>
        <v>21.3</v>
      </c>
      <c r="G24" s="38">
        <f t="shared" si="1"/>
        <v>997.05</v>
      </c>
      <c r="H24" s="38">
        <f t="shared" si="7"/>
        <v>5.83</v>
      </c>
      <c r="I24" s="38">
        <f t="shared" si="8"/>
        <v>272.89999999999998</v>
      </c>
      <c r="J24" s="38">
        <f t="shared" si="9"/>
        <v>27.130000000000003</v>
      </c>
      <c r="K24" s="38">
        <f t="shared" si="10"/>
        <v>1269.96</v>
      </c>
      <c r="N24" s="39" t="s">
        <v>97</v>
      </c>
      <c r="O24" s="26">
        <f t="shared" si="6"/>
        <v>21.3</v>
      </c>
    </row>
    <row r="25" spans="1:15" ht="18" x14ac:dyDescent="0.25">
      <c r="A25" s="36" t="s">
        <v>98</v>
      </c>
      <c r="B25" s="36" t="s">
        <v>99</v>
      </c>
      <c r="C25" s="37" t="s">
        <v>82</v>
      </c>
      <c r="D25" s="37" t="s">
        <v>54</v>
      </c>
      <c r="E25" s="38">
        <v>9.6</v>
      </c>
      <c r="F25" s="39">
        <f t="shared" si="0"/>
        <v>596.70000000000005</v>
      </c>
      <c r="G25" s="38">
        <f t="shared" si="1"/>
        <v>5728.32</v>
      </c>
      <c r="H25" s="38">
        <f t="shared" si="7"/>
        <v>163.19999999999999</v>
      </c>
      <c r="I25" s="38">
        <f t="shared" si="8"/>
        <v>1566.72</v>
      </c>
      <c r="J25" s="38">
        <f t="shared" si="9"/>
        <v>759.90000000000009</v>
      </c>
      <c r="K25" s="38">
        <f t="shared" si="10"/>
        <v>7295.04</v>
      </c>
      <c r="N25" s="39" t="s">
        <v>100</v>
      </c>
      <c r="O25" s="26">
        <f t="shared" si="6"/>
        <v>596.70000000000005</v>
      </c>
    </row>
    <row r="26" spans="1:15" x14ac:dyDescent="0.25">
      <c r="A26" s="36" t="s">
        <v>101</v>
      </c>
      <c r="B26" s="36" t="s">
        <v>102</v>
      </c>
      <c r="C26" s="37" t="s">
        <v>70</v>
      </c>
      <c r="D26" s="37" t="s">
        <v>55</v>
      </c>
      <c r="E26" s="38">
        <v>64.099999999999994</v>
      </c>
      <c r="F26" s="39">
        <f t="shared" si="0"/>
        <v>64.89</v>
      </c>
      <c r="G26" s="38">
        <f t="shared" si="1"/>
        <v>4159.45</v>
      </c>
      <c r="H26" s="38">
        <f t="shared" si="7"/>
        <v>17.75</v>
      </c>
      <c r="I26" s="38">
        <f t="shared" si="8"/>
        <v>1137.78</v>
      </c>
      <c r="J26" s="38">
        <f t="shared" si="9"/>
        <v>82.64</v>
      </c>
      <c r="K26" s="38">
        <f t="shared" si="10"/>
        <v>5297.22</v>
      </c>
      <c r="N26" s="39" t="s">
        <v>103</v>
      </c>
      <c r="O26" s="26">
        <f t="shared" si="6"/>
        <v>64.89</v>
      </c>
    </row>
    <row r="27" spans="1:15" ht="18" x14ac:dyDescent="0.25">
      <c r="A27" s="36" t="s">
        <v>104</v>
      </c>
      <c r="B27" s="36" t="s">
        <v>105</v>
      </c>
      <c r="C27" s="37" t="s">
        <v>72</v>
      </c>
      <c r="D27" s="37" t="s">
        <v>106</v>
      </c>
      <c r="E27" s="38">
        <v>597.64</v>
      </c>
      <c r="F27" s="39">
        <f t="shared" si="0"/>
        <v>15.73</v>
      </c>
      <c r="G27" s="38">
        <f t="shared" si="1"/>
        <v>9400.8799999999992</v>
      </c>
      <c r="H27" s="38">
        <f t="shared" si="7"/>
        <v>4.3</v>
      </c>
      <c r="I27" s="38">
        <f t="shared" si="8"/>
        <v>2569.85</v>
      </c>
      <c r="J27" s="38">
        <f t="shared" si="9"/>
        <v>20.03</v>
      </c>
      <c r="K27" s="38">
        <f t="shared" si="10"/>
        <v>11970.73</v>
      </c>
      <c r="N27" s="39" t="s">
        <v>107</v>
      </c>
      <c r="O27" s="26">
        <f t="shared" si="6"/>
        <v>15.73</v>
      </c>
    </row>
    <row r="28" spans="1:15" ht="27" x14ac:dyDescent="0.25">
      <c r="A28" s="36" t="s">
        <v>108</v>
      </c>
      <c r="B28" s="36" t="s">
        <v>109</v>
      </c>
      <c r="C28" s="37" t="s">
        <v>72</v>
      </c>
      <c r="D28" s="37" t="s">
        <v>54</v>
      </c>
      <c r="E28" s="38">
        <v>11.7</v>
      </c>
      <c r="F28" s="39">
        <f t="shared" si="0"/>
        <v>349.11</v>
      </c>
      <c r="G28" s="38">
        <f t="shared" si="1"/>
        <v>4084.59</v>
      </c>
      <c r="H28" s="38">
        <f t="shared" si="7"/>
        <v>95.48</v>
      </c>
      <c r="I28" s="38">
        <f t="shared" si="8"/>
        <v>1117.1199999999999</v>
      </c>
      <c r="J28" s="38">
        <f t="shared" si="9"/>
        <v>444.59000000000003</v>
      </c>
      <c r="K28" s="38">
        <f t="shared" si="10"/>
        <v>5201.7</v>
      </c>
      <c r="N28" s="39" t="s">
        <v>110</v>
      </c>
      <c r="O28" s="26">
        <f t="shared" si="6"/>
        <v>349.11</v>
      </c>
    </row>
    <row r="29" spans="1:15" ht="18" x14ac:dyDescent="0.25">
      <c r="A29" s="36" t="s">
        <v>111</v>
      </c>
      <c r="B29" s="36" t="s">
        <v>112</v>
      </c>
      <c r="C29" s="37" t="s">
        <v>72</v>
      </c>
      <c r="D29" s="37" t="s">
        <v>54</v>
      </c>
      <c r="E29" s="38">
        <v>11.7</v>
      </c>
      <c r="F29" s="39">
        <f t="shared" si="0"/>
        <v>139.58000000000001</v>
      </c>
      <c r="G29" s="38">
        <f t="shared" si="1"/>
        <v>1633.09</v>
      </c>
      <c r="H29" s="38">
        <f t="shared" si="7"/>
        <v>38.18</v>
      </c>
      <c r="I29" s="38">
        <f t="shared" si="8"/>
        <v>446.71</v>
      </c>
      <c r="J29" s="38">
        <f t="shared" si="9"/>
        <v>177.76000000000002</v>
      </c>
      <c r="K29" s="38">
        <f t="shared" si="10"/>
        <v>2079.79</v>
      </c>
      <c r="N29" s="39" t="s">
        <v>113</v>
      </c>
      <c r="O29" s="26">
        <f t="shared" si="6"/>
        <v>139.58000000000001</v>
      </c>
    </row>
    <row r="30" spans="1:15" ht="18" x14ac:dyDescent="0.25">
      <c r="A30" s="36" t="s">
        <v>114</v>
      </c>
      <c r="B30" s="36" t="s">
        <v>115</v>
      </c>
      <c r="C30" s="37" t="s">
        <v>70</v>
      </c>
      <c r="D30" s="37" t="s">
        <v>55</v>
      </c>
      <c r="E30" s="38">
        <v>348.7</v>
      </c>
      <c r="F30" s="39">
        <f t="shared" si="0"/>
        <v>21.19</v>
      </c>
      <c r="G30" s="38">
        <f t="shared" si="1"/>
        <v>7388.95</v>
      </c>
      <c r="H30" s="38">
        <f t="shared" si="7"/>
        <v>5.8</v>
      </c>
      <c r="I30" s="38">
        <f t="shared" si="8"/>
        <v>2022.46</v>
      </c>
      <c r="J30" s="38">
        <f t="shared" si="9"/>
        <v>26.990000000000002</v>
      </c>
      <c r="K30" s="38">
        <f t="shared" si="10"/>
        <v>9411.41</v>
      </c>
      <c r="N30" s="39" t="s">
        <v>116</v>
      </c>
      <c r="O30" s="26">
        <f t="shared" si="6"/>
        <v>21.19</v>
      </c>
    </row>
    <row r="31" spans="1:15" ht="20.100000000000001" customHeight="1" x14ac:dyDescent="0.25">
      <c r="A31" s="33" t="s">
        <v>117</v>
      </c>
      <c r="B31" s="245"/>
      <c r="C31" s="245"/>
      <c r="D31" s="245"/>
      <c r="E31" s="245"/>
      <c r="F31" s="246"/>
      <c r="G31" s="35">
        <f>G32+G40+G42</f>
        <v>156986.28000000003</v>
      </c>
      <c r="H31" s="34"/>
      <c r="I31" s="35">
        <f>I32+I40+I42</f>
        <v>42932.32</v>
      </c>
      <c r="J31" s="34"/>
      <c r="K31" s="35">
        <f>K32+K40+K42</f>
        <v>199918.58999999997</v>
      </c>
      <c r="O31" s="26">
        <f t="shared" si="6"/>
        <v>0</v>
      </c>
    </row>
    <row r="32" spans="1:15" ht="20.100000000000001" customHeight="1" x14ac:dyDescent="0.25">
      <c r="A32" s="43" t="s">
        <v>118</v>
      </c>
      <c r="B32" s="247"/>
      <c r="C32" s="247"/>
      <c r="D32" s="247"/>
      <c r="E32" s="247"/>
      <c r="F32" s="247"/>
      <c r="G32" s="44">
        <f>SUM(G33:G39)</f>
        <v>148641.68000000002</v>
      </c>
      <c r="H32" s="34"/>
      <c r="I32" s="35">
        <f>SUM(I33:I39)</f>
        <v>40649.94</v>
      </c>
      <c r="J32" s="34"/>
      <c r="K32" s="35">
        <f>SUM(K33:K39)</f>
        <v>189291.61999999997</v>
      </c>
      <c r="O32" s="26">
        <f t="shared" si="6"/>
        <v>0</v>
      </c>
    </row>
    <row r="33" spans="1:15" ht="27" x14ac:dyDescent="0.25">
      <c r="A33" s="36" t="s">
        <v>119</v>
      </c>
      <c r="B33" s="45" t="s">
        <v>120</v>
      </c>
      <c r="C33" s="46" t="s">
        <v>72</v>
      </c>
      <c r="D33" s="46" t="s">
        <v>106</v>
      </c>
      <c r="E33" s="47">
        <v>1117.4600000000009</v>
      </c>
      <c r="F33" s="48">
        <f t="shared" ref="F33:F39" si="11">O33</f>
        <v>18.37</v>
      </c>
      <c r="G33" s="38">
        <f t="shared" ref="G33:G39" si="12">ROUND(E33*F33,2)</f>
        <v>20527.740000000002</v>
      </c>
      <c r="H33" s="38">
        <f t="shared" ref="H33:H39" si="13">ROUND(F33*$K$5,2)</f>
        <v>5.0199999999999996</v>
      </c>
      <c r="I33" s="38">
        <f t="shared" ref="I33:I39" si="14">ROUND(E33*H33,2)</f>
        <v>5609.65</v>
      </c>
      <c r="J33" s="38">
        <f t="shared" ref="J33:J39" si="15">F33+H33</f>
        <v>23.39</v>
      </c>
      <c r="K33" s="38">
        <f t="shared" ref="K33:K39" si="16">ROUND(E33*J33,2)</f>
        <v>26137.39</v>
      </c>
      <c r="N33" s="39" t="s">
        <v>121</v>
      </c>
      <c r="O33" s="26">
        <f t="shared" si="6"/>
        <v>18.37</v>
      </c>
    </row>
    <row r="34" spans="1:15" ht="27" x14ac:dyDescent="0.25">
      <c r="A34" s="36" t="s">
        <v>122</v>
      </c>
      <c r="B34" s="36" t="s">
        <v>123</v>
      </c>
      <c r="C34" s="37" t="s">
        <v>72</v>
      </c>
      <c r="D34" s="37" t="s">
        <v>106</v>
      </c>
      <c r="E34" s="38">
        <v>91.180000000001002</v>
      </c>
      <c r="F34" s="39">
        <f t="shared" si="11"/>
        <v>18.010000000000002</v>
      </c>
      <c r="G34" s="38">
        <f t="shared" si="12"/>
        <v>1642.15</v>
      </c>
      <c r="H34" s="38">
        <f t="shared" si="13"/>
        <v>4.93</v>
      </c>
      <c r="I34" s="38">
        <f t="shared" si="14"/>
        <v>449.52</v>
      </c>
      <c r="J34" s="38">
        <f t="shared" si="15"/>
        <v>22.94</v>
      </c>
      <c r="K34" s="38">
        <f t="shared" si="16"/>
        <v>2091.67</v>
      </c>
      <c r="N34" s="39" t="s">
        <v>124</v>
      </c>
      <c r="O34" s="26">
        <f t="shared" si="6"/>
        <v>18.010000000000002</v>
      </c>
    </row>
    <row r="35" spans="1:15" ht="27" x14ac:dyDescent="0.25">
      <c r="A35" s="36" t="s">
        <v>125</v>
      </c>
      <c r="B35" s="36" t="s">
        <v>126</v>
      </c>
      <c r="C35" s="37" t="s">
        <v>72</v>
      </c>
      <c r="D35" s="37" t="s">
        <v>106</v>
      </c>
      <c r="E35" s="38">
        <v>3353.18</v>
      </c>
      <c r="F35" s="39">
        <f t="shared" si="11"/>
        <v>15.69</v>
      </c>
      <c r="G35" s="38">
        <f t="shared" si="12"/>
        <v>52611.39</v>
      </c>
      <c r="H35" s="38">
        <f t="shared" si="13"/>
        <v>4.29</v>
      </c>
      <c r="I35" s="38">
        <f t="shared" si="14"/>
        <v>14385.14</v>
      </c>
      <c r="J35" s="38">
        <f t="shared" si="15"/>
        <v>19.98</v>
      </c>
      <c r="K35" s="38">
        <f t="shared" si="16"/>
        <v>66996.539999999994</v>
      </c>
      <c r="N35" s="39" t="s">
        <v>127</v>
      </c>
      <c r="O35" s="26">
        <f t="shared" si="6"/>
        <v>15.69</v>
      </c>
    </row>
    <row r="36" spans="1:15" ht="27" x14ac:dyDescent="0.25">
      <c r="A36" s="36" t="s">
        <v>128</v>
      </c>
      <c r="B36" s="36" t="s">
        <v>129</v>
      </c>
      <c r="C36" s="37" t="s">
        <v>72</v>
      </c>
      <c r="D36" s="37" t="s">
        <v>106</v>
      </c>
      <c r="E36" s="38">
        <v>210.090000000001</v>
      </c>
      <c r="F36" s="39">
        <f t="shared" si="11"/>
        <v>13.34</v>
      </c>
      <c r="G36" s="38">
        <f t="shared" si="12"/>
        <v>2802.6</v>
      </c>
      <c r="H36" s="38">
        <f t="shared" si="13"/>
        <v>3.65</v>
      </c>
      <c r="I36" s="38">
        <f t="shared" si="14"/>
        <v>766.83</v>
      </c>
      <c r="J36" s="38">
        <f t="shared" si="15"/>
        <v>16.989999999999998</v>
      </c>
      <c r="K36" s="38">
        <f t="shared" si="16"/>
        <v>3569.43</v>
      </c>
      <c r="N36" s="39" t="s">
        <v>130</v>
      </c>
      <c r="O36" s="26">
        <f t="shared" si="6"/>
        <v>13.34</v>
      </c>
    </row>
    <row r="37" spans="1:15" ht="18" x14ac:dyDescent="0.25">
      <c r="A37" s="36" t="s">
        <v>131</v>
      </c>
      <c r="B37" s="36" t="s">
        <v>132</v>
      </c>
      <c r="C37" s="37" t="s">
        <v>70</v>
      </c>
      <c r="D37" s="37" t="s">
        <v>55</v>
      </c>
      <c r="E37" s="38">
        <v>1045.700000000001</v>
      </c>
      <c r="F37" s="39">
        <f t="shared" si="11"/>
        <v>38.229999999999997</v>
      </c>
      <c r="G37" s="38">
        <f t="shared" si="12"/>
        <v>39977.11</v>
      </c>
      <c r="H37" s="38">
        <f t="shared" si="13"/>
        <v>10.46</v>
      </c>
      <c r="I37" s="38">
        <f t="shared" si="14"/>
        <v>10938.02</v>
      </c>
      <c r="J37" s="38">
        <f t="shared" si="15"/>
        <v>48.69</v>
      </c>
      <c r="K37" s="38">
        <f t="shared" si="16"/>
        <v>50915.13</v>
      </c>
      <c r="N37" s="39" t="s">
        <v>133</v>
      </c>
      <c r="O37" s="26">
        <f t="shared" si="6"/>
        <v>38.229999999999997</v>
      </c>
    </row>
    <row r="38" spans="1:15" ht="27" x14ac:dyDescent="0.25">
      <c r="A38" s="36" t="s">
        <v>134</v>
      </c>
      <c r="B38" s="36" t="s">
        <v>109</v>
      </c>
      <c r="C38" s="37" t="s">
        <v>72</v>
      </c>
      <c r="D38" s="37" t="s">
        <v>54</v>
      </c>
      <c r="E38" s="38">
        <v>63.600000000001003</v>
      </c>
      <c r="F38" s="39">
        <f t="shared" si="11"/>
        <v>349.11</v>
      </c>
      <c r="G38" s="38">
        <f t="shared" si="12"/>
        <v>22203.4</v>
      </c>
      <c r="H38" s="38">
        <f t="shared" si="13"/>
        <v>95.48</v>
      </c>
      <c r="I38" s="38">
        <f t="shared" si="14"/>
        <v>6072.53</v>
      </c>
      <c r="J38" s="38">
        <f t="shared" si="15"/>
        <v>444.59000000000003</v>
      </c>
      <c r="K38" s="38">
        <f t="shared" si="16"/>
        <v>28275.919999999998</v>
      </c>
      <c r="N38" s="39" t="s">
        <v>110</v>
      </c>
      <c r="O38" s="26">
        <f t="shared" si="6"/>
        <v>349.11</v>
      </c>
    </row>
    <row r="39" spans="1:15" ht="18" x14ac:dyDescent="0.25">
      <c r="A39" s="36" t="s">
        <v>135</v>
      </c>
      <c r="B39" s="49" t="s">
        <v>112</v>
      </c>
      <c r="C39" s="50" t="s">
        <v>72</v>
      </c>
      <c r="D39" s="50" t="s">
        <v>54</v>
      </c>
      <c r="E39" s="51">
        <v>63.600000000001003</v>
      </c>
      <c r="F39" s="52">
        <f t="shared" si="11"/>
        <v>139.58000000000001</v>
      </c>
      <c r="G39" s="38">
        <f t="shared" si="12"/>
        <v>8877.2900000000009</v>
      </c>
      <c r="H39" s="38">
        <f t="shared" si="13"/>
        <v>38.18</v>
      </c>
      <c r="I39" s="38">
        <f t="shared" si="14"/>
        <v>2428.25</v>
      </c>
      <c r="J39" s="38">
        <f t="shared" si="15"/>
        <v>177.76000000000002</v>
      </c>
      <c r="K39" s="38">
        <f t="shared" si="16"/>
        <v>11305.54</v>
      </c>
      <c r="N39" s="39" t="s">
        <v>113</v>
      </c>
      <c r="O39" s="26">
        <f t="shared" si="6"/>
        <v>139.58000000000001</v>
      </c>
    </row>
    <row r="40" spans="1:15" ht="20.100000000000001" customHeight="1" x14ac:dyDescent="0.25">
      <c r="A40" s="43" t="s">
        <v>136</v>
      </c>
      <c r="B40" s="247"/>
      <c r="C40" s="247"/>
      <c r="D40" s="247"/>
      <c r="E40" s="247"/>
      <c r="F40" s="247"/>
      <c r="G40" s="44">
        <f>G41</f>
        <v>7621.69</v>
      </c>
      <c r="H40" s="34"/>
      <c r="I40" s="35">
        <f>I41</f>
        <v>2084.6799999999998</v>
      </c>
      <c r="J40" s="34"/>
      <c r="K40" s="35">
        <f>K41</f>
        <v>9706.36</v>
      </c>
      <c r="O40" s="26">
        <f t="shared" si="6"/>
        <v>0</v>
      </c>
    </row>
    <row r="41" spans="1:15" ht="27" x14ac:dyDescent="0.25">
      <c r="A41" s="36" t="s">
        <v>137</v>
      </c>
      <c r="B41" s="45" t="s">
        <v>138</v>
      </c>
      <c r="C41" s="46" t="s">
        <v>72</v>
      </c>
      <c r="D41" s="46" t="s">
        <v>52</v>
      </c>
      <c r="E41" s="47">
        <v>51.070000000001002</v>
      </c>
      <c r="F41" s="48">
        <f t="shared" ref="F41" si="17">O41</f>
        <v>149.24</v>
      </c>
      <c r="G41" s="38">
        <f t="shared" ref="G41" si="18">ROUND(E41*F41,2)</f>
        <v>7621.69</v>
      </c>
      <c r="H41" s="38">
        <f>ROUND(F41*$K$5,2)</f>
        <v>40.82</v>
      </c>
      <c r="I41" s="38">
        <f>ROUND(E41*H41,2)</f>
        <v>2084.6799999999998</v>
      </c>
      <c r="J41" s="38">
        <f>F41+H41</f>
        <v>190.06</v>
      </c>
      <c r="K41" s="38">
        <f>ROUND(E41*J41,2)</f>
        <v>9706.36</v>
      </c>
      <c r="N41" s="39" t="s">
        <v>139</v>
      </c>
      <c r="O41" s="26">
        <f t="shared" si="6"/>
        <v>149.24</v>
      </c>
    </row>
    <row r="42" spans="1:15" ht="20.100000000000001" customHeight="1" x14ac:dyDescent="0.25">
      <c r="A42" s="33" t="s">
        <v>140</v>
      </c>
      <c r="B42" s="236"/>
      <c r="C42" s="236"/>
      <c r="D42" s="236"/>
      <c r="E42" s="236"/>
      <c r="F42" s="237"/>
      <c r="G42" s="35">
        <f>SUM(G43:G48)</f>
        <v>722.91000000000008</v>
      </c>
      <c r="H42" s="34"/>
      <c r="I42" s="35">
        <f>SUM(I43:I48)</f>
        <v>197.7</v>
      </c>
      <c r="J42" s="34"/>
      <c r="K42" s="35">
        <f>SUM(K43:K48)</f>
        <v>920.61000000000013</v>
      </c>
      <c r="O42" s="26">
        <f t="shared" si="6"/>
        <v>0</v>
      </c>
    </row>
    <row r="43" spans="1:15" ht="18" x14ac:dyDescent="0.25">
      <c r="A43" s="36" t="s">
        <v>141</v>
      </c>
      <c r="B43" s="36" t="s">
        <v>142</v>
      </c>
      <c r="C43" s="37" t="s">
        <v>72</v>
      </c>
      <c r="D43" s="37" t="s">
        <v>143</v>
      </c>
      <c r="E43" s="38">
        <v>10</v>
      </c>
      <c r="F43" s="39">
        <f t="shared" ref="F43:F48" si="19">O43</f>
        <v>29.33</v>
      </c>
      <c r="G43" s="38">
        <f t="shared" ref="G43:G48" si="20">ROUND(E43*F43,2)</f>
        <v>293.3</v>
      </c>
      <c r="H43" s="38">
        <f t="shared" ref="H43:H48" si="21">ROUND(F43*$K$5,2)</f>
        <v>8.02</v>
      </c>
      <c r="I43" s="38">
        <f t="shared" ref="I43:I48" si="22">ROUND(E43*H43,2)</f>
        <v>80.2</v>
      </c>
      <c r="J43" s="38">
        <f t="shared" ref="J43:J48" si="23">F43+H43</f>
        <v>37.349999999999994</v>
      </c>
      <c r="K43" s="38">
        <f t="shared" ref="K43:K48" si="24">ROUND(E43*J43,2)</f>
        <v>373.5</v>
      </c>
      <c r="N43" s="39" t="s">
        <v>144</v>
      </c>
      <c r="O43" s="26">
        <f t="shared" si="6"/>
        <v>29.33</v>
      </c>
    </row>
    <row r="44" spans="1:15" ht="18" x14ac:dyDescent="0.25">
      <c r="A44" s="36" t="s">
        <v>145</v>
      </c>
      <c r="B44" s="36" t="s">
        <v>146</v>
      </c>
      <c r="C44" s="37" t="s">
        <v>72</v>
      </c>
      <c r="D44" s="37" t="s">
        <v>143</v>
      </c>
      <c r="E44" s="38">
        <v>2</v>
      </c>
      <c r="F44" s="39">
        <f t="shared" si="19"/>
        <v>51.82</v>
      </c>
      <c r="G44" s="38">
        <f t="shared" si="20"/>
        <v>103.64</v>
      </c>
      <c r="H44" s="38">
        <f t="shared" si="21"/>
        <v>14.17</v>
      </c>
      <c r="I44" s="38">
        <f t="shared" si="22"/>
        <v>28.34</v>
      </c>
      <c r="J44" s="38">
        <f t="shared" si="23"/>
        <v>65.989999999999995</v>
      </c>
      <c r="K44" s="38">
        <f t="shared" si="24"/>
        <v>131.97999999999999</v>
      </c>
      <c r="N44" s="39" t="s">
        <v>147</v>
      </c>
      <c r="O44" s="26">
        <f t="shared" si="6"/>
        <v>51.82</v>
      </c>
    </row>
    <row r="45" spans="1:15" ht="18" x14ac:dyDescent="0.25">
      <c r="A45" s="36" t="s">
        <v>148</v>
      </c>
      <c r="B45" s="36" t="s">
        <v>149</v>
      </c>
      <c r="C45" s="37" t="s">
        <v>72</v>
      </c>
      <c r="D45" s="37" t="s">
        <v>143</v>
      </c>
      <c r="E45" s="38">
        <v>0.95</v>
      </c>
      <c r="F45" s="39">
        <f t="shared" si="19"/>
        <v>40.25</v>
      </c>
      <c r="G45" s="38">
        <f t="shared" si="20"/>
        <v>38.24</v>
      </c>
      <c r="H45" s="38">
        <f t="shared" si="21"/>
        <v>11.01</v>
      </c>
      <c r="I45" s="38">
        <f t="shared" si="22"/>
        <v>10.46</v>
      </c>
      <c r="J45" s="38">
        <f t="shared" si="23"/>
        <v>51.26</v>
      </c>
      <c r="K45" s="38">
        <f t="shared" si="24"/>
        <v>48.7</v>
      </c>
      <c r="N45" s="39" t="s">
        <v>150</v>
      </c>
      <c r="O45" s="26">
        <f t="shared" si="6"/>
        <v>40.25</v>
      </c>
    </row>
    <row r="46" spans="1:15" ht="18" x14ac:dyDescent="0.25">
      <c r="A46" s="36" t="s">
        <v>151</v>
      </c>
      <c r="B46" s="36" t="s">
        <v>152</v>
      </c>
      <c r="C46" s="37" t="s">
        <v>72</v>
      </c>
      <c r="D46" s="37" t="s">
        <v>143</v>
      </c>
      <c r="E46" s="38">
        <v>2.5</v>
      </c>
      <c r="F46" s="39">
        <f t="shared" si="19"/>
        <v>52.5</v>
      </c>
      <c r="G46" s="38">
        <f t="shared" si="20"/>
        <v>131.25</v>
      </c>
      <c r="H46" s="38">
        <f t="shared" si="21"/>
        <v>14.36</v>
      </c>
      <c r="I46" s="38">
        <f t="shared" si="22"/>
        <v>35.9</v>
      </c>
      <c r="J46" s="38">
        <f t="shared" si="23"/>
        <v>66.86</v>
      </c>
      <c r="K46" s="38">
        <f t="shared" si="24"/>
        <v>167.15</v>
      </c>
      <c r="N46" s="39" t="s">
        <v>153</v>
      </c>
      <c r="O46" s="26">
        <f t="shared" si="6"/>
        <v>52.5</v>
      </c>
    </row>
    <row r="47" spans="1:15" ht="18" x14ac:dyDescent="0.25">
      <c r="A47" s="36" t="s">
        <v>154</v>
      </c>
      <c r="B47" s="36" t="s">
        <v>155</v>
      </c>
      <c r="C47" s="37" t="s">
        <v>72</v>
      </c>
      <c r="D47" s="37" t="s">
        <v>143</v>
      </c>
      <c r="E47" s="38">
        <v>0.95</v>
      </c>
      <c r="F47" s="39">
        <f t="shared" si="19"/>
        <v>39.450000000000003</v>
      </c>
      <c r="G47" s="38">
        <f t="shared" si="20"/>
        <v>37.479999999999997</v>
      </c>
      <c r="H47" s="38">
        <f t="shared" si="21"/>
        <v>10.79</v>
      </c>
      <c r="I47" s="38">
        <f t="shared" si="22"/>
        <v>10.25</v>
      </c>
      <c r="J47" s="38">
        <f t="shared" si="23"/>
        <v>50.24</v>
      </c>
      <c r="K47" s="38">
        <f t="shared" si="24"/>
        <v>47.73</v>
      </c>
      <c r="N47" s="39" t="s">
        <v>156</v>
      </c>
      <c r="O47" s="26">
        <f t="shared" si="6"/>
        <v>39.450000000000003</v>
      </c>
    </row>
    <row r="48" spans="1:15" ht="18" x14ac:dyDescent="0.25">
      <c r="A48" s="36" t="s">
        <v>157</v>
      </c>
      <c r="B48" s="36" t="s">
        <v>158</v>
      </c>
      <c r="C48" s="37" t="s">
        <v>72</v>
      </c>
      <c r="D48" s="37" t="s">
        <v>143</v>
      </c>
      <c r="E48" s="38">
        <v>2.5</v>
      </c>
      <c r="F48" s="39">
        <f t="shared" si="19"/>
        <v>47.6</v>
      </c>
      <c r="G48" s="38">
        <f t="shared" si="20"/>
        <v>119</v>
      </c>
      <c r="H48" s="38">
        <f t="shared" si="21"/>
        <v>13.02</v>
      </c>
      <c r="I48" s="38">
        <f t="shared" si="22"/>
        <v>32.549999999999997</v>
      </c>
      <c r="J48" s="38">
        <f t="shared" si="23"/>
        <v>60.620000000000005</v>
      </c>
      <c r="K48" s="38">
        <f t="shared" si="24"/>
        <v>151.55000000000001</v>
      </c>
      <c r="N48" s="39" t="s">
        <v>159</v>
      </c>
      <c r="O48" s="26">
        <f t="shared" si="6"/>
        <v>47.6</v>
      </c>
    </row>
    <row r="49" spans="1:15" ht="20.100000000000001" customHeight="1" x14ac:dyDescent="0.25">
      <c r="A49" s="33" t="s">
        <v>160</v>
      </c>
      <c r="B49" s="236"/>
      <c r="C49" s="236"/>
      <c r="D49" s="236"/>
      <c r="E49" s="236"/>
      <c r="F49" s="237"/>
      <c r="G49" s="35">
        <f>SUM(G50:G51)</f>
        <v>41298.53</v>
      </c>
      <c r="H49" s="34"/>
      <c r="I49" s="35">
        <f>SUM(I50:I51)</f>
        <v>11297.310000000001</v>
      </c>
      <c r="J49" s="34"/>
      <c r="K49" s="35">
        <f>SUM(K50:K51)</f>
        <v>52595.839999999997</v>
      </c>
      <c r="O49" s="26">
        <f t="shared" si="6"/>
        <v>0</v>
      </c>
    </row>
    <row r="50" spans="1:15" ht="36" x14ac:dyDescent="0.25">
      <c r="A50" s="36" t="s">
        <v>161</v>
      </c>
      <c r="B50" s="36" t="s">
        <v>162</v>
      </c>
      <c r="C50" s="37" t="s">
        <v>72</v>
      </c>
      <c r="D50" s="37" t="s">
        <v>52</v>
      </c>
      <c r="E50" s="38">
        <v>560.11000000000104</v>
      </c>
      <c r="F50" s="39">
        <f t="shared" ref="F50:F51" si="25">O50</f>
        <v>55.23</v>
      </c>
      <c r="G50" s="38">
        <f t="shared" ref="G50:G51" si="26">ROUND(E50*F50,2)</f>
        <v>30934.880000000001</v>
      </c>
      <c r="H50" s="38">
        <f t="shared" ref="H50:H51" si="27">ROUND(F50*$K$5,2)</f>
        <v>15.11</v>
      </c>
      <c r="I50" s="38">
        <f t="shared" ref="I50:I51" si="28">ROUND(E50*H50,2)</f>
        <v>8463.26</v>
      </c>
      <c r="J50" s="38">
        <f t="shared" ref="J50:J51" si="29">F50+H50</f>
        <v>70.34</v>
      </c>
      <c r="K50" s="38">
        <f t="shared" ref="K50:K51" si="30">ROUND(E50*J50,2)</f>
        <v>39398.14</v>
      </c>
      <c r="N50" s="39" t="s">
        <v>163</v>
      </c>
      <c r="O50" s="26">
        <f t="shared" si="6"/>
        <v>55.23</v>
      </c>
    </row>
    <row r="51" spans="1:15" ht="27" x14ac:dyDescent="0.25">
      <c r="A51" s="36" t="s">
        <v>164</v>
      </c>
      <c r="B51" s="36" t="s">
        <v>165</v>
      </c>
      <c r="C51" s="37" t="s">
        <v>80</v>
      </c>
      <c r="D51" s="37" t="s">
        <v>52</v>
      </c>
      <c r="E51" s="38">
        <v>146.69</v>
      </c>
      <c r="F51" s="39">
        <f t="shared" si="25"/>
        <v>70.650000000000006</v>
      </c>
      <c r="G51" s="38">
        <f t="shared" si="26"/>
        <v>10363.65</v>
      </c>
      <c r="H51" s="38">
        <f t="shared" si="27"/>
        <v>19.32</v>
      </c>
      <c r="I51" s="38">
        <f t="shared" si="28"/>
        <v>2834.05</v>
      </c>
      <c r="J51" s="38">
        <f t="shared" si="29"/>
        <v>89.97</v>
      </c>
      <c r="K51" s="38">
        <f t="shared" si="30"/>
        <v>13197.7</v>
      </c>
      <c r="N51" s="39" t="s">
        <v>166</v>
      </c>
      <c r="O51" s="26">
        <f t="shared" si="6"/>
        <v>70.650000000000006</v>
      </c>
    </row>
    <row r="52" spans="1:15" ht="20.100000000000001" customHeight="1" x14ac:dyDescent="0.25">
      <c r="A52" s="33" t="s">
        <v>167</v>
      </c>
      <c r="B52" s="236"/>
      <c r="C52" s="236"/>
      <c r="D52" s="236"/>
      <c r="E52" s="236"/>
      <c r="F52" s="237"/>
      <c r="G52" s="35">
        <f>SUM(G53:G63)</f>
        <v>147216.78000000003</v>
      </c>
      <c r="H52" s="34"/>
      <c r="I52" s="35">
        <f>SUM(I53:I63)</f>
        <v>40261.71</v>
      </c>
      <c r="J52" s="34"/>
      <c r="K52" s="35">
        <f>SUM(K53:K63)</f>
        <v>187478.45</v>
      </c>
      <c r="O52" s="26">
        <f t="shared" si="6"/>
        <v>0</v>
      </c>
    </row>
    <row r="53" spans="1:15" ht="18" x14ac:dyDescent="0.25">
      <c r="A53" s="36" t="s">
        <v>168</v>
      </c>
      <c r="B53" s="36" t="s">
        <v>169</v>
      </c>
      <c r="C53" s="37" t="s">
        <v>80</v>
      </c>
      <c r="D53" s="37" t="s">
        <v>52</v>
      </c>
      <c r="E53" s="38">
        <v>498.66000000000099</v>
      </c>
      <c r="F53" s="39">
        <f t="shared" ref="F53:F63" si="31">O53</f>
        <v>112.95</v>
      </c>
      <c r="G53" s="38">
        <f t="shared" ref="G53:G63" si="32">ROUND(E53*F53,2)</f>
        <v>56323.65</v>
      </c>
      <c r="H53" s="38">
        <f t="shared" ref="H53:H63" si="33">ROUND(F53*$K$5,2)</f>
        <v>30.89</v>
      </c>
      <c r="I53" s="38">
        <f t="shared" ref="I53:I63" si="34">ROUND(E53*H53,2)</f>
        <v>15403.61</v>
      </c>
      <c r="J53" s="38">
        <f t="shared" ref="J53:J63" si="35">F53+H53</f>
        <v>143.84</v>
      </c>
      <c r="K53" s="38">
        <f t="shared" ref="K53:K63" si="36">ROUND(E53*J53,2)</f>
        <v>71727.25</v>
      </c>
      <c r="N53" s="39" t="s">
        <v>170</v>
      </c>
      <c r="O53" s="26">
        <f t="shared" si="6"/>
        <v>112.95</v>
      </c>
    </row>
    <row r="54" spans="1:15" x14ac:dyDescent="0.25">
      <c r="A54" s="36" t="s">
        <v>171</v>
      </c>
      <c r="B54" s="36" t="s">
        <v>172</v>
      </c>
      <c r="C54" s="37" t="s">
        <v>82</v>
      </c>
      <c r="D54" s="37" t="s">
        <v>52</v>
      </c>
      <c r="E54" s="38">
        <v>223.80000000000101</v>
      </c>
      <c r="F54" s="39">
        <f t="shared" si="31"/>
        <v>126.65</v>
      </c>
      <c r="G54" s="38">
        <f t="shared" si="32"/>
        <v>28344.27</v>
      </c>
      <c r="H54" s="38">
        <f t="shared" si="33"/>
        <v>34.64</v>
      </c>
      <c r="I54" s="38">
        <f t="shared" si="34"/>
        <v>7752.43</v>
      </c>
      <c r="J54" s="38">
        <f t="shared" si="35"/>
        <v>161.29000000000002</v>
      </c>
      <c r="K54" s="38">
        <f t="shared" si="36"/>
        <v>36096.699999999997</v>
      </c>
      <c r="N54" s="39" t="s">
        <v>173</v>
      </c>
      <c r="O54" s="26">
        <f t="shared" si="6"/>
        <v>126.65</v>
      </c>
    </row>
    <row r="55" spans="1:15" x14ac:dyDescent="0.25">
      <c r="A55" s="36" t="s">
        <v>174</v>
      </c>
      <c r="B55" s="36" t="s">
        <v>175</v>
      </c>
      <c r="C55" s="37" t="s">
        <v>82</v>
      </c>
      <c r="D55" s="37" t="s">
        <v>52</v>
      </c>
      <c r="E55" s="38">
        <v>274.86000000000098</v>
      </c>
      <c r="F55" s="39">
        <f t="shared" si="31"/>
        <v>59.56</v>
      </c>
      <c r="G55" s="38">
        <f t="shared" si="32"/>
        <v>16370.66</v>
      </c>
      <c r="H55" s="38">
        <f t="shared" si="33"/>
        <v>16.29</v>
      </c>
      <c r="I55" s="38">
        <f t="shared" si="34"/>
        <v>4477.47</v>
      </c>
      <c r="J55" s="38">
        <f t="shared" si="35"/>
        <v>75.849999999999994</v>
      </c>
      <c r="K55" s="38">
        <f t="shared" si="36"/>
        <v>20848.13</v>
      </c>
      <c r="N55" s="39" t="s">
        <v>176</v>
      </c>
      <c r="O55" s="26">
        <f t="shared" si="6"/>
        <v>59.56</v>
      </c>
    </row>
    <row r="56" spans="1:15" ht="18" x14ac:dyDescent="0.25">
      <c r="A56" s="36" t="s">
        <v>177</v>
      </c>
      <c r="B56" s="36" t="s">
        <v>178</v>
      </c>
      <c r="C56" s="37" t="s">
        <v>72</v>
      </c>
      <c r="D56" s="37" t="s">
        <v>52</v>
      </c>
      <c r="E56" s="38">
        <v>52.560000000000997</v>
      </c>
      <c r="F56" s="39">
        <f t="shared" si="31"/>
        <v>28.44</v>
      </c>
      <c r="G56" s="38">
        <f t="shared" si="32"/>
        <v>1494.81</v>
      </c>
      <c r="H56" s="38">
        <f t="shared" si="33"/>
        <v>7.78</v>
      </c>
      <c r="I56" s="38">
        <f t="shared" si="34"/>
        <v>408.92</v>
      </c>
      <c r="J56" s="38">
        <f t="shared" si="35"/>
        <v>36.22</v>
      </c>
      <c r="K56" s="38">
        <f t="shared" si="36"/>
        <v>1903.72</v>
      </c>
      <c r="N56" s="39" t="s">
        <v>179</v>
      </c>
      <c r="O56" s="26">
        <f t="shared" si="6"/>
        <v>28.44</v>
      </c>
    </row>
    <row r="57" spans="1:15" x14ac:dyDescent="0.25">
      <c r="A57" s="36" t="s">
        <v>180</v>
      </c>
      <c r="B57" s="36" t="s">
        <v>181</v>
      </c>
      <c r="C57" s="37" t="s">
        <v>70</v>
      </c>
      <c r="D57" s="37" t="s">
        <v>182</v>
      </c>
      <c r="E57" s="38">
        <v>27.49</v>
      </c>
      <c r="F57" s="39">
        <f t="shared" si="31"/>
        <v>86.38</v>
      </c>
      <c r="G57" s="38">
        <f t="shared" si="32"/>
        <v>2374.59</v>
      </c>
      <c r="H57" s="38">
        <f t="shared" si="33"/>
        <v>23.62</v>
      </c>
      <c r="I57" s="38">
        <f t="shared" si="34"/>
        <v>649.30999999999995</v>
      </c>
      <c r="J57" s="38">
        <f t="shared" si="35"/>
        <v>110</v>
      </c>
      <c r="K57" s="38">
        <f t="shared" si="36"/>
        <v>3023.9</v>
      </c>
      <c r="N57" s="39" t="s">
        <v>183</v>
      </c>
      <c r="O57" s="26">
        <f t="shared" si="6"/>
        <v>86.38</v>
      </c>
    </row>
    <row r="58" spans="1:15" x14ac:dyDescent="0.25">
      <c r="A58" s="36" t="s">
        <v>184</v>
      </c>
      <c r="B58" s="36" t="s">
        <v>185</v>
      </c>
      <c r="C58" s="37" t="s">
        <v>82</v>
      </c>
      <c r="D58" s="37" t="s">
        <v>143</v>
      </c>
      <c r="E58" s="38">
        <v>26.38</v>
      </c>
      <c r="F58" s="39">
        <f t="shared" si="31"/>
        <v>59.83</v>
      </c>
      <c r="G58" s="38">
        <f t="shared" si="32"/>
        <v>1578.32</v>
      </c>
      <c r="H58" s="38">
        <f t="shared" si="33"/>
        <v>16.36</v>
      </c>
      <c r="I58" s="38">
        <f t="shared" si="34"/>
        <v>431.58</v>
      </c>
      <c r="J58" s="38">
        <f t="shared" si="35"/>
        <v>76.19</v>
      </c>
      <c r="K58" s="38">
        <f t="shared" si="36"/>
        <v>2009.89</v>
      </c>
      <c r="N58" s="39" t="s">
        <v>186</v>
      </c>
      <c r="O58" s="26">
        <f t="shared" si="6"/>
        <v>59.83</v>
      </c>
    </row>
    <row r="59" spans="1:15" x14ac:dyDescent="0.25">
      <c r="A59" s="36" t="s">
        <v>187</v>
      </c>
      <c r="B59" s="36" t="s">
        <v>188</v>
      </c>
      <c r="C59" s="37" t="s">
        <v>70</v>
      </c>
      <c r="D59" s="37" t="s">
        <v>182</v>
      </c>
      <c r="E59" s="38">
        <v>42.030000000001003</v>
      </c>
      <c r="F59" s="39">
        <f t="shared" si="31"/>
        <v>35.06</v>
      </c>
      <c r="G59" s="38">
        <f t="shared" si="32"/>
        <v>1473.57</v>
      </c>
      <c r="H59" s="38">
        <f t="shared" si="33"/>
        <v>9.59</v>
      </c>
      <c r="I59" s="38">
        <f t="shared" si="34"/>
        <v>403.07</v>
      </c>
      <c r="J59" s="38">
        <f t="shared" si="35"/>
        <v>44.650000000000006</v>
      </c>
      <c r="K59" s="38">
        <f t="shared" si="36"/>
        <v>1876.64</v>
      </c>
      <c r="N59" s="39" t="s">
        <v>189</v>
      </c>
      <c r="O59" s="26">
        <f t="shared" si="6"/>
        <v>35.06</v>
      </c>
    </row>
    <row r="60" spans="1:15" ht="18" x14ac:dyDescent="0.25">
      <c r="A60" s="36" t="s">
        <v>190</v>
      </c>
      <c r="B60" s="36" t="s">
        <v>191</v>
      </c>
      <c r="C60" s="37" t="s">
        <v>72</v>
      </c>
      <c r="D60" s="37" t="s">
        <v>143</v>
      </c>
      <c r="E60" s="38">
        <v>9.0299999999999994</v>
      </c>
      <c r="F60" s="39">
        <f t="shared" si="31"/>
        <v>54.78</v>
      </c>
      <c r="G60" s="38">
        <f t="shared" si="32"/>
        <v>494.66</v>
      </c>
      <c r="H60" s="38">
        <f t="shared" si="33"/>
        <v>14.98</v>
      </c>
      <c r="I60" s="38">
        <f t="shared" si="34"/>
        <v>135.27000000000001</v>
      </c>
      <c r="J60" s="38">
        <f t="shared" si="35"/>
        <v>69.760000000000005</v>
      </c>
      <c r="K60" s="38">
        <f t="shared" si="36"/>
        <v>629.92999999999995</v>
      </c>
      <c r="N60" s="39" t="s">
        <v>192</v>
      </c>
      <c r="O60" s="26">
        <f t="shared" si="6"/>
        <v>54.78</v>
      </c>
    </row>
    <row r="61" spans="1:15" ht="27" x14ac:dyDescent="0.25">
      <c r="A61" s="36" t="s">
        <v>193</v>
      </c>
      <c r="B61" s="36" t="s">
        <v>194</v>
      </c>
      <c r="C61" s="37" t="s">
        <v>72</v>
      </c>
      <c r="D61" s="37" t="s">
        <v>143</v>
      </c>
      <c r="E61" s="38">
        <v>52.76</v>
      </c>
      <c r="F61" s="39">
        <f t="shared" si="31"/>
        <v>158.55000000000001</v>
      </c>
      <c r="G61" s="38">
        <f t="shared" si="32"/>
        <v>8365.1</v>
      </c>
      <c r="H61" s="38">
        <f t="shared" si="33"/>
        <v>43.36</v>
      </c>
      <c r="I61" s="38">
        <f t="shared" si="34"/>
        <v>2287.67</v>
      </c>
      <c r="J61" s="38">
        <f t="shared" si="35"/>
        <v>201.91000000000003</v>
      </c>
      <c r="K61" s="38">
        <f t="shared" si="36"/>
        <v>10652.77</v>
      </c>
      <c r="N61" s="39" t="s">
        <v>195</v>
      </c>
      <c r="O61" s="26">
        <f t="shared" si="6"/>
        <v>158.55000000000001</v>
      </c>
    </row>
    <row r="62" spans="1:15" ht="18" x14ac:dyDescent="0.25">
      <c r="A62" s="36" t="s">
        <v>196</v>
      </c>
      <c r="B62" s="36" t="s">
        <v>197</v>
      </c>
      <c r="C62" s="37" t="s">
        <v>72</v>
      </c>
      <c r="D62" s="37" t="s">
        <v>52</v>
      </c>
      <c r="E62" s="38">
        <v>338.69</v>
      </c>
      <c r="F62" s="39">
        <f t="shared" si="31"/>
        <v>69.3</v>
      </c>
      <c r="G62" s="38">
        <f t="shared" si="32"/>
        <v>23471.22</v>
      </c>
      <c r="H62" s="38">
        <f t="shared" si="33"/>
        <v>18.95</v>
      </c>
      <c r="I62" s="38">
        <f t="shared" si="34"/>
        <v>6418.18</v>
      </c>
      <c r="J62" s="38">
        <f t="shared" si="35"/>
        <v>88.25</v>
      </c>
      <c r="K62" s="38">
        <f t="shared" si="36"/>
        <v>29889.39</v>
      </c>
      <c r="N62" s="39" t="s">
        <v>198</v>
      </c>
      <c r="O62" s="26">
        <f t="shared" si="6"/>
        <v>69.3</v>
      </c>
    </row>
    <row r="63" spans="1:15" ht="27" x14ac:dyDescent="0.25">
      <c r="A63" s="36" t="s">
        <v>199</v>
      </c>
      <c r="B63" s="36" t="s">
        <v>200</v>
      </c>
      <c r="C63" s="37" t="s">
        <v>72</v>
      </c>
      <c r="D63" s="37" t="s">
        <v>52</v>
      </c>
      <c r="E63" s="38">
        <v>51.25</v>
      </c>
      <c r="F63" s="39">
        <f t="shared" si="31"/>
        <v>135.13999999999999</v>
      </c>
      <c r="G63" s="38">
        <f t="shared" si="32"/>
        <v>6925.93</v>
      </c>
      <c r="H63" s="38">
        <f t="shared" si="33"/>
        <v>36.96</v>
      </c>
      <c r="I63" s="38">
        <f t="shared" si="34"/>
        <v>1894.2</v>
      </c>
      <c r="J63" s="38">
        <f t="shared" si="35"/>
        <v>172.1</v>
      </c>
      <c r="K63" s="38">
        <f t="shared" si="36"/>
        <v>8820.1299999999992</v>
      </c>
      <c r="N63" s="39" t="s">
        <v>201</v>
      </c>
      <c r="O63" s="26">
        <f t="shared" si="6"/>
        <v>135.13999999999999</v>
      </c>
    </row>
    <row r="64" spans="1:15" ht="20.100000000000001" customHeight="1" x14ac:dyDescent="0.25">
      <c r="A64" s="33" t="s">
        <v>202</v>
      </c>
      <c r="B64" s="236"/>
      <c r="C64" s="236"/>
      <c r="D64" s="236"/>
      <c r="E64" s="236"/>
      <c r="F64" s="237"/>
      <c r="G64" s="35">
        <f>G65+G77</f>
        <v>146732.18</v>
      </c>
      <c r="H64" s="34"/>
      <c r="I64" s="35">
        <f>I65+I77</f>
        <v>40137.660000000003</v>
      </c>
      <c r="J64" s="34"/>
      <c r="K64" s="35">
        <f>K65+K77</f>
        <v>186869.84000000003</v>
      </c>
      <c r="O64" s="26">
        <f t="shared" si="6"/>
        <v>0</v>
      </c>
    </row>
    <row r="65" spans="1:15" ht="20.100000000000001" customHeight="1" x14ac:dyDescent="0.25">
      <c r="A65" s="33" t="s">
        <v>203</v>
      </c>
      <c r="B65" s="236"/>
      <c r="C65" s="236"/>
      <c r="D65" s="236"/>
      <c r="E65" s="236"/>
      <c r="F65" s="237"/>
      <c r="G65" s="35">
        <f>SUM(G66:G76)</f>
        <v>66519.86</v>
      </c>
      <c r="H65" s="34"/>
      <c r="I65" s="35">
        <f>SUM(I66:I76)</f>
        <v>18194.8</v>
      </c>
      <c r="J65" s="34"/>
      <c r="K65" s="35">
        <f>SUM(K66:K76)</f>
        <v>84714.66</v>
      </c>
      <c r="O65" s="26">
        <f t="shared" si="6"/>
        <v>0</v>
      </c>
    </row>
    <row r="66" spans="1:15" ht="27" x14ac:dyDescent="0.25">
      <c r="A66" s="36" t="s">
        <v>204</v>
      </c>
      <c r="B66" s="36" t="s">
        <v>205</v>
      </c>
      <c r="C66" s="37" t="s">
        <v>72</v>
      </c>
      <c r="D66" s="37" t="s">
        <v>52</v>
      </c>
      <c r="E66" s="38">
        <v>56.12</v>
      </c>
      <c r="F66" s="39">
        <f t="shared" ref="F66:F76" si="37">O66</f>
        <v>44.34</v>
      </c>
      <c r="G66" s="38">
        <f t="shared" ref="G66:G76" si="38">ROUND(E66*F66,2)</f>
        <v>2488.36</v>
      </c>
      <c r="H66" s="38">
        <f t="shared" ref="H66:H76" si="39">ROUND(F66*$K$5,2)</f>
        <v>12.13</v>
      </c>
      <c r="I66" s="38">
        <f t="shared" ref="I66:I76" si="40">ROUND(E66*H66,2)</f>
        <v>680.74</v>
      </c>
      <c r="J66" s="38">
        <f t="shared" ref="J66:J76" si="41">F66+H66</f>
        <v>56.470000000000006</v>
      </c>
      <c r="K66" s="38">
        <f t="shared" ref="K66:K76" si="42">ROUND(E66*J66,2)</f>
        <v>3169.1</v>
      </c>
      <c r="N66" s="39" t="s">
        <v>206</v>
      </c>
      <c r="O66" s="26">
        <f t="shared" si="6"/>
        <v>44.34</v>
      </c>
    </row>
    <row r="67" spans="1:15" ht="27" x14ac:dyDescent="0.25">
      <c r="A67" s="36" t="s">
        <v>207</v>
      </c>
      <c r="B67" s="36" t="s">
        <v>208</v>
      </c>
      <c r="C67" s="37" t="s">
        <v>72</v>
      </c>
      <c r="D67" s="37" t="s">
        <v>52</v>
      </c>
      <c r="E67" s="38">
        <v>60.640000000001002</v>
      </c>
      <c r="F67" s="39">
        <f t="shared" si="37"/>
        <v>39.69</v>
      </c>
      <c r="G67" s="38">
        <f t="shared" si="38"/>
        <v>2406.8000000000002</v>
      </c>
      <c r="H67" s="38">
        <f t="shared" si="39"/>
        <v>10.86</v>
      </c>
      <c r="I67" s="38">
        <f t="shared" si="40"/>
        <v>658.55</v>
      </c>
      <c r="J67" s="38">
        <f t="shared" si="41"/>
        <v>50.55</v>
      </c>
      <c r="K67" s="38">
        <f t="shared" si="42"/>
        <v>3065.35</v>
      </c>
      <c r="N67" s="39" t="s">
        <v>209</v>
      </c>
      <c r="O67" s="26">
        <f t="shared" si="6"/>
        <v>39.69</v>
      </c>
    </row>
    <row r="68" spans="1:15" ht="18" x14ac:dyDescent="0.25">
      <c r="A68" s="36" t="s">
        <v>210</v>
      </c>
      <c r="B68" s="36" t="s">
        <v>211</v>
      </c>
      <c r="C68" s="37" t="s">
        <v>72</v>
      </c>
      <c r="D68" s="37" t="s">
        <v>52</v>
      </c>
      <c r="E68" s="38">
        <v>596.91</v>
      </c>
      <c r="F68" s="39">
        <f t="shared" si="37"/>
        <v>49.14</v>
      </c>
      <c r="G68" s="38">
        <f t="shared" si="38"/>
        <v>29332.16</v>
      </c>
      <c r="H68" s="38">
        <f t="shared" si="39"/>
        <v>13.44</v>
      </c>
      <c r="I68" s="38">
        <f t="shared" si="40"/>
        <v>8022.47</v>
      </c>
      <c r="J68" s="38">
        <f t="shared" si="41"/>
        <v>62.58</v>
      </c>
      <c r="K68" s="38">
        <f t="shared" si="42"/>
        <v>37354.629999999997</v>
      </c>
      <c r="N68" s="39" t="s">
        <v>212</v>
      </c>
      <c r="O68" s="26">
        <f t="shared" si="6"/>
        <v>49.14</v>
      </c>
    </row>
    <row r="69" spans="1:15" ht="27" x14ac:dyDescent="0.25">
      <c r="A69" s="36" t="s">
        <v>213</v>
      </c>
      <c r="B69" s="36" t="s">
        <v>214</v>
      </c>
      <c r="C69" s="37" t="s">
        <v>70</v>
      </c>
      <c r="D69" s="37" t="s">
        <v>55</v>
      </c>
      <c r="E69" s="38">
        <v>107.170000000001</v>
      </c>
      <c r="F69" s="39">
        <f t="shared" si="37"/>
        <v>138.97999999999999</v>
      </c>
      <c r="G69" s="38">
        <f t="shared" si="38"/>
        <v>14894.49</v>
      </c>
      <c r="H69" s="38">
        <f t="shared" si="39"/>
        <v>38.01</v>
      </c>
      <c r="I69" s="38">
        <f t="shared" si="40"/>
        <v>4073.53</v>
      </c>
      <c r="J69" s="38">
        <f t="shared" si="41"/>
        <v>176.98999999999998</v>
      </c>
      <c r="K69" s="38">
        <f t="shared" si="42"/>
        <v>18968.02</v>
      </c>
      <c r="N69" s="39" t="s">
        <v>215</v>
      </c>
      <c r="O69" s="26">
        <f t="shared" si="6"/>
        <v>138.97999999999999</v>
      </c>
    </row>
    <row r="70" spans="1:15" x14ac:dyDescent="0.25">
      <c r="A70" s="36" t="s">
        <v>216</v>
      </c>
      <c r="B70" s="36" t="s">
        <v>217</v>
      </c>
      <c r="C70" s="37" t="s">
        <v>72</v>
      </c>
      <c r="D70" s="37" t="s">
        <v>52</v>
      </c>
      <c r="E70" s="38">
        <v>91.370000000000999</v>
      </c>
      <c r="F70" s="39">
        <f t="shared" si="37"/>
        <v>12.17</v>
      </c>
      <c r="G70" s="38">
        <f t="shared" si="38"/>
        <v>1111.97</v>
      </c>
      <c r="H70" s="38">
        <f t="shared" si="39"/>
        <v>3.33</v>
      </c>
      <c r="I70" s="38">
        <f t="shared" si="40"/>
        <v>304.26</v>
      </c>
      <c r="J70" s="38">
        <f t="shared" si="41"/>
        <v>15.5</v>
      </c>
      <c r="K70" s="38">
        <f t="shared" si="42"/>
        <v>1416.24</v>
      </c>
      <c r="N70" s="39" t="s">
        <v>218</v>
      </c>
      <c r="O70" s="26">
        <f t="shared" si="6"/>
        <v>12.17</v>
      </c>
    </row>
    <row r="71" spans="1:15" ht="27" x14ac:dyDescent="0.25">
      <c r="A71" s="36" t="s">
        <v>219</v>
      </c>
      <c r="B71" s="36" t="s">
        <v>220</v>
      </c>
      <c r="C71" s="37" t="s">
        <v>70</v>
      </c>
      <c r="D71" s="37" t="s">
        <v>55</v>
      </c>
      <c r="E71" s="38">
        <v>46.04</v>
      </c>
      <c r="F71" s="39">
        <f t="shared" si="37"/>
        <v>80.28</v>
      </c>
      <c r="G71" s="38">
        <f t="shared" si="38"/>
        <v>3696.09</v>
      </c>
      <c r="H71" s="38">
        <f t="shared" si="39"/>
        <v>21.96</v>
      </c>
      <c r="I71" s="38">
        <f t="shared" si="40"/>
        <v>1011.04</v>
      </c>
      <c r="J71" s="38">
        <f t="shared" si="41"/>
        <v>102.24000000000001</v>
      </c>
      <c r="K71" s="38">
        <f t="shared" si="42"/>
        <v>4707.13</v>
      </c>
      <c r="N71" s="39" t="s">
        <v>221</v>
      </c>
      <c r="O71" s="26">
        <f t="shared" si="6"/>
        <v>80.28</v>
      </c>
    </row>
    <row r="72" spans="1:15" ht="27" x14ac:dyDescent="0.25">
      <c r="A72" s="36" t="s">
        <v>222</v>
      </c>
      <c r="B72" s="36" t="s">
        <v>223</v>
      </c>
      <c r="C72" s="37" t="s">
        <v>70</v>
      </c>
      <c r="D72" s="37" t="s">
        <v>51</v>
      </c>
      <c r="E72" s="38">
        <v>1</v>
      </c>
      <c r="F72" s="39">
        <f t="shared" si="37"/>
        <v>364.32</v>
      </c>
      <c r="G72" s="38">
        <f t="shared" si="38"/>
        <v>364.32</v>
      </c>
      <c r="H72" s="38">
        <f t="shared" si="39"/>
        <v>99.64</v>
      </c>
      <c r="I72" s="38">
        <f t="shared" si="40"/>
        <v>99.64</v>
      </c>
      <c r="J72" s="38">
        <f t="shared" si="41"/>
        <v>463.96</v>
      </c>
      <c r="K72" s="38">
        <f t="shared" si="42"/>
        <v>463.96</v>
      </c>
      <c r="N72" s="39" t="s">
        <v>224</v>
      </c>
      <c r="O72" s="26">
        <f t="shared" si="6"/>
        <v>364.32</v>
      </c>
    </row>
    <row r="73" spans="1:15" ht="36" x14ac:dyDescent="0.25">
      <c r="A73" s="36" t="s">
        <v>225</v>
      </c>
      <c r="B73" s="36" t="s">
        <v>226</v>
      </c>
      <c r="C73" s="37" t="s">
        <v>72</v>
      </c>
      <c r="D73" s="37" t="s">
        <v>143</v>
      </c>
      <c r="E73" s="38">
        <v>118.530000000001</v>
      </c>
      <c r="F73" s="39">
        <f t="shared" si="37"/>
        <v>45.92</v>
      </c>
      <c r="G73" s="38">
        <f t="shared" si="38"/>
        <v>5442.9</v>
      </c>
      <c r="H73" s="38">
        <f t="shared" si="39"/>
        <v>12.56</v>
      </c>
      <c r="I73" s="38">
        <f t="shared" si="40"/>
        <v>1488.74</v>
      </c>
      <c r="J73" s="38">
        <f t="shared" si="41"/>
        <v>58.480000000000004</v>
      </c>
      <c r="K73" s="38">
        <f t="shared" si="42"/>
        <v>6931.63</v>
      </c>
      <c r="N73" s="39" t="s">
        <v>227</v>
      </c>
      <c r="O73" s="26">
        <f t="shared" si="6"/>
        <v>45.92</v>
      </c>
    </row>
    <row r="74" spans="1:15" ht="27" x14ac:dyDescent="0.25">
      <c r="A74" s="36" t="s">
        <v>228</v>
      </c>
      <c r="B74" s="36" t="s">
        <v>229</v>
      </c>
      <c r="C74" s="37" t="s">
        <v>72</v>
      </c>
      <c r="D74" s="37" t="s">
        <v>54</v>
      </c>
      <c r="E74" s="38">
        <v>1.41</v>
      </c>
      <c r="F74" s="39">
        <f t="shared" si="37"/>
        <v>563.20000000000005</v>
      </c>
      <c r="G74" s="38">
        <f t="shared" si="38"/>
        <v>794.11</v>
      </c>
      <c r="H74" s="38">
        <f t="shared" si="39"/>
        <v>154.04</v>
      </c>
      <c r="I74" s="38">
        <f t="shared" si="40"/>
        <v>217.2</v>
      </c>
      <c r="J74" s="38">
        <f t="shared" si="41"/>
        <v>717.24</v>
      </c>
      <c r="K74" s="38">
        <f t="shared" si="42"/>
        <v>1011.31</v>
      </c>
      <c r="N74" s="39" t="s">
        <v>230</v>
      </c>
      <c r="O74" s="26">
        <f t="shared" ref="O74:O137" si="43">ROUND(N74*$L$6,2)</f>
        <v>563.20000000000005</v>
      </c>
    </row>
    <row r="75" spans="1:15" ht="18" x14ac:dyDescent="0.25">
      <c r="A75" s="36" t="s">
        <v>231</v>
      </c>
      <c r="B75" s="36" t="s">
        <v>96</v>
      </c>
      <c r="C75" s="37" t="s">
        <v>72</v>
      </c>
      <c r="D75" s="37" t="s">
        <v>52</v>
      </c>
      <c r="E75" s="38">
        <v>107.170000000001</v>
      </c>
      <c r="F75" s="39">
        <f t="shared" si="37"/>
        <v>21.3</v>
      </c>
      <c r="G75" s="38">
        <f t="shared" si="38"/>
        <v>2282.7199999999998</v>
      </c>
      <c r="H75" s="38">
        <f t="shared" si="39"/>
        <v>5.83</v>
      </c>
      <c r="I75" s="38">
        <f t="shared" si="40"/>
        <v>624.79999999999995</v>
      </c>
      <c r="J75" s="38">
        <f t="shared" si="41"/>
        <v>27.130000000000003</v>
      </c>
      <c r="K75" s="38">
        <f t="shared" si="42"/>
        <v>2907.52</v>
      </c>
      <c r="N75" s="39" t="s">
        <v>97</v>
      </c>
      <c r="O75" s="26">
        <f t="shared" si="43"/>
        <v>21.3</v>
      </c>
    </row>
    <row r="76" spans="1:15" ht="18" x14ac:dyDescent="0.25">
      <c r="A76" s="36" t="s">
        <v>232</v>
      </c>
      <c r="B76" s="36" t="s">
        <v>233</v>
      </c>
      <c r="C76" s="37" t="s">
        <v>70</v>
      </c>
      <c r="D76" s="37" t="s">
        <v>55</v>
      </c>
      <c r="E76" s="38">
        <v>107.170000000001</v>
      </c>
      <c r="F76" s="39">
        <f t="shared" si="37"/>
        <v>34.58</v>
      </c>
      <c r="G76" s="38">
        <f t="shared" si="38"/>
        <v>3705.94</v>
      </c>
      <c r="H76" s="38">
        <f t="shared" si="39"/>
        <v>9.4600000000000009</v>
      </c>
      <c r="I76" s="38">
        <f t="shared" si="40"/>
        <v>1013.83</v>
      </c>
      <c r="J76" s="38">
        <f t="shared" si="41"/>
        <v>44.04</v>
      </c>
      <c r="K76" s="38">
        <f t="shared" si="42"/>
        <v>4719.7700000000004</v>
      </c>
      <c r="N76" s="39" t="s">
        <v>234</v>
      </c>
      <c r="O76" s="26">
        <f t="shared" si="43"/>
        <v>34.58</v>
      </c>
    </row>
    <row r="77" spans="1:15" ht="20.100000000000001" customHeight="1" x14ac:dyDescent="0.25">
      <c r="A77" s="33" t="s">
        <v>235</v>
      </c>
      <c r="B77" s="236"/>
      <c r="C77" s="236"/>
      <c r="D77" s="236"/>
      <c r="E77" s="236"/>
      <c r="F77" s="237"/>
      <c r="G77" s="35">
        <f>SUM(G78:G86)</f>
        <v>80212.320000000007</v>
      </c>
      <c r="H77" s="53"/>
      <c r="I77" s="35">
        <f>SUM(I78:I86)</f>
        <v>21942.86</v>
      </c>
      <c r="J77" s="53"/>
      <c r="K77" s="35">
        <f>SUM(K78:K86)</f>
        <v>102155.18000000001</v>
      </c>
      <c r="O77" s="26">
        <f t="shared" si="43"/>
        <v>0</v>
      </c>
    </row>
    <row r="78" spans="1:15" ht="18" x14ac:dyDescent="0.25">
      <c r="A78" s="36" t="s">
        <v>236</v>
      </c>
      <c r="B78" s="36" t="s">
        <v>237</v>
      </c>
      <c r="C78" s="37" t="s">
        <v>72</v>
      </c>
      <c r="D78" s="37" t="s">
        <v>52</v>
      </c>
      <c r="E78" s="38">
        <v>447.41000000000099</v>
      </c>
      <c r="F78" s="39">
        <f t="shared" ref="F78:F86" si="44">O78</f>
        <v>2.2200000000000002</v>
      </c>
      <c r="G78" s="38">
        <f t="shared" ref="G78:G86" si="45">ROUND(E78*F78,2)</f>
        <v>993.25</v>
      </c>
      <c r="H78" s="38">
        <f t="shared" ref="H78:H86" si="46">ROUND(F78*$K$5,2)</f>
        <v>0.61</v>
      </c>
      <c r="I78" s="38">
        <f t="shared" ref="I78:I86" si="47">ROUND(E78*H78,2)</f>
        <v>272.92</v>
      </c>
      <c r="J78" s="38">
        <f t="shared" ref="J78:J86" si="48">F78+H78</f>
        <v>2.83</v>
      </c>
      <c r="K78" s="38">
        <f t="shared" ref="K78:K86" si="49">ROUND(E78*J78,2)</f>
        <v>1266.17</v>
      </c>
      <c r="N78" s="39" t="s">
        <v>238</v>
      </c>
      <c r="O78" s="26">
        <f t="shared" si="43"/>
        <v>2.2200000000000002</v>
      </c>
    </row>
    <row r="79" spans="1:15" ht="18" x14ac:dyDescent="0.25">
      <c r="A79" s="36" t="s">
        <v>239</v>
      </c>
      <c r="B79" s="36" t="s">
        <v>96</v>
      </c>
      <c r="C79" s="37" t="s">
        <v>72</v>
      </c>
      <c r="D79" s="37" t="s">
        <v>52</v>
      </c>
      <c r="E79" s="38">
        <v>447.41000000000099</v>
      </c>
      <c r="F79" s="39">
        <f t="shared" si="44"/>
        <v>21.3</v>
      </c>
      <c r="G79" s="38">
        <f t="shared" si="45"/>
        <v>9529.83</v>
      </c>
      <c r="H79" s="38">
        <f t="shared" si="46"/>
        <v>5.83</v>
      </c>
      <c r="I79" s="38">
        <f t="shared" si="47"/>
        <v>2608.4</v>
      </c>
      <c r="J79" s="38">
        <f t="shared" si="48"/>
        <v>27.130000000000003</v>
      </c>
      <c r="K79" s="38">
        <f t="shared" si="49"/>
        <v>12138.23</v>
      </c>
      <c r="N79" s="39" t="s">
        <v>97</v>
      </c>
      <c r="O79" s="26">
        <f t="shared" si="43"/>
        <v>21.3</v>
      </c>
    </row>
    <row r="80" spans="1:15" ht="18" x14ac:dyDescent="0.25">
      <c r="A80" s="36" t="s">
        <v>240</v>
      </c>
      <c r="B80" s="36" t="s">
        <v>233</v>
      </c>
      <c r="C80" s="37" t="s">
        <v>70</v>
      </c>
      <c r="D80" s="37" t="s">
        <v>55</v>
      </c>
      <c r="E80" s="38">
        <v>447.41000000000099</v>
      </c>
      <c r="F80" s="39">
        <f t="shared" si="44"/>
        <v>34.58</v>
      </c>
      <c r="G80" s="38">
        <f t="shared" si="45"/>
        <v>15471.44</v>
      </c>
      <c r="H80" s="38">
        <f t="shared" si="46"/>
        <v>9.4600000000000009</v>
      </c>
      <c r="I80" s="38">
        <f t="shared" si="47"/>
        <v>4232.5</v>
      </c>
      <c r="J80" s="38">
        <f t="shared" si="48"/>
        <v>44.04</v>
      </c>
      <c r="K80" s="38">
        <f t="shared" si="49"/>
        <v>19703.939999999999</v>
      </c>
      <c r="N80" s="39" t="s">
        <v>234</v>
      </c>
      <c r="O80" s="26">
        <f t="shared" si="43"/>
        <v>34.58</v>
      </c>
    </row>
    <row r="81" spans="1:15" ht="36" x14ac:dyDescent="0.25">
      <c r="A81" s="36" t="s">
        <v>241</v>
      </c>
      <c r="B81" s="36" t="s">
        <v>242</v>
      </c>
      <c r="C81" s="37" t="s">
        <v>72</v>
      </c>
      <c r="D81" s="37" t="s">
        <v>52</v>
      </c>
      <c r="E81" s="38">
        <v>447.41000000000099</v>
      </c>
      <c r="F81" s="39">
        <f t="shared" si="44"/>
        <v>26.2</v>
      </c>
      <c r="G81" s="38">
        <f t="shared" si="45"/>
        <v>11722.14</v>
      </c>
      <c r="H81" s="38">
        <f t="shared" si="46"/>
        <v>7.17</v>
      </c>
      <c r="I81" s="38">
        <f t="shared" si="47"/>
        <v>3207.93</v>
      </c>
      <c r="J81" s="38">
        <f t="shared" si="48"/>
        <v>33.369999999999997</v>
      </c>
      <c r="K81" s="38">
        <f t="shared" si="49"/>
        <v>14930.07</v>
      </c>
      <c r="N81" s="39" t="s">
        <v>243</v>
      </c>
      <c r="O81" s="26">
        <f t="shared" si="43"/>
        <v>26.2</v>
      </c>
    </row>
    <row r="82" spans="1:15" ht="18" x14ac:dyDescent="0.25">
      <c r="A82" s="36" t="s">
        <v>244</v>
      </c>
      <c r="B82" s="36" t="s">
        <v>245</v>
      </c>
      <c r="C82" s="37" t="s">
        <v>80</v>
      </c>
      <c r="D82" s="37" t="s">
        <v>52</v>
      </c>
      <c r="E82" s="38">
        <v>295.41000000000099</v>
      </c>
      <c r="F82" s="39">
        <f t="shared" si="44"/>
        <v>60.12</v>
      </c>
      <c r="G82" s="38">
        <f t="shared" si="45"/>
        <v>17760.05</v>
      </c>
      <c r="H82" s="38">
        <f t="shared" si="46"/>
        <v>16.440000000000001</v>
      </c>
      <c r="I82" s="38">
        <f t="shared" si="47"/>
        <v>4856.54</v>
      </c>
      <c r="J82" s="38">
        <f t="shared" si="48"/>
        <v>76.56</v>
      </c>
      <c r="K82" s="38">
        <f t="shared" si="49"/>
        <v>22616.59</v>
      </c>
      <c r="N82" s="39" t="s">
        <v>246</v>
      </c>
      <c r="O82" s="26">
        <f t="shared" si="43"/>
        <v>60.12</v>
      </c>
    </row>
    <row r="83" spans="1:15" ht="18" x14ac:dyDescent="0.25">
      <c r="A83" s="36" t="s">
        <v>247</v>
      </c>
      <c r="B83" s="36" t="s">
        <v>248</v>
      </c>
      <c r="C83" s="37" t="s">
        <v>72</v>
      </c>
      <c r="D83" s="37" t="s">
        <v>143</v>
      </c>
      <c r="E83" s="38">
        <v>75</v>
      </c>
      <c r="F83" s="39">
        <f t="shared" si="44"/>
        <v>15.94</v>
      </c>
      <c r="G83" s="38">
        <f t="shared" si="45"/>
        <v>1195.5</v>
      </c>
      <c r="H83" s="38">
        <f t="shared" si="46"/>
        <v>4.3600000000000003</v>
      </c>
      <c r="I83" s="38">
        <f t="shared" si="47"/>
        <v>327</v>
      </c>
      <c r="J83" s="38">
        <f t="shared" si="48"/>
        <v>20.3</v>
      </c>
      <c r="K83" s="38">
        <f t="shared" si="49"/>
        <v>1522.5</v>
      </c>
      <c r="N83" s="39" t="s">
        <v>249</v>
      </c>
      <c r="O83" s="26">
        <f t="shared" si="43"/>
        <v>15.94</v>
      </c>
    </row>
    <row r="84" spans="1:15" x14ac:dyDescent="0.25">
      <c r="A84" s="36" t="s">
        <v>250</v>
      </c>
      <c r="B84" s="36" t="s">
        <v>251</v>
      </c>
      <c r="C84" s="37" t="s">
        <v>72</v>
      </c>
      <c r="D84" s="37" t="s">
        <v>143</v>
      </c>
      <c r="E84" s="38">
        <v>22.800000000000999</v>
      </c>
      <c r="F84" s="39">
        <f t="shared" si="44"/>
        <v>72.430000000000007</v>
      </c>
      <c r="G84" s="38">
        <f t="shared" si="45"/>
        <v>1651.4</v>
      </c>
      <c r="H84" s="38">
        <f t="shared" si="46"/>
        <v>19.809999999999999</v>
      </c>
      <c r="I84" s="38">
        <f t="shared" si="47"/>
        <v>451.67</v>
      </c>
      <c r="J84" s="38">
        <f t="shared" si="48"/>
        <v>92.240000000000009</v>
      </c>
      <c r="K84" s="38">
        <f t="shared" si="49"/>
        <v>2103.0700000000002</v>
      </c>
      <c r="N84" s="39" t="s">
        <v>252</v>
      </c>
      <c r="O84" s="26">
        <f t="shared" si="43"/>
        <v>72.430000000000007</v>
      </c>
    </row>
    <row r="85" spans="1:15" ht="18" x14ac:dyDescent="0.25">
      <c r="A85" s="36" t="s">
        <v>253</v>
      </c>
      <c r="B85" s="36" t="s">
        <v>254</v>
      </c>
      <c r="C85" s="37" t="s">
        <v>72</v>
      </c>
      <c r="D85" s="37" t="s">
        <v>52</v>
      </c>
      <c r="E85" s="38">
        <v>8.4100000000010002</v>
      </c>
      <c r="F85" s="39">
        <f t="shared" si="44"/>
        <v>286.98</v>
      </c>
      <c r="G85" s="38">
        <f t="shared" si="45"/>
        <v>2413.5</v>
      </c>
      <c r="H85" s="38">
        <f t="shared" si="46"/>
        <v>78.489999999999995</v>
      </c>
      <c r="I85" s="38">
        <f t="shared" si="47"/>
        <v>660.1</v>
      </c>
      <c r="J85" s="38">
        <f t="shared" si="48"/>
        <v>365.47</v>
      </c>
      <c r="K85" s="38">
        <f t="shared" si="49"/>
        <v>3073.6</v>
      </c>
      <c r="N85" s="39" t="s">
        <v>255</v>
      </c>
      <c r="O85" s="26">
        <f t="shared" si="43"/>
        <v>286.98</v>
      </c>
    </row>
    <row r="86" spans="1:15" x14ac:dyDescent="0.25">
      <c r="A86" s="36" t="s">
        <v>256</v>
      </c>
      <c r="B86" s="36" t="s">
        <v>257</v>
      </c>
      <c r="C86" s="37" t="s">
        <v>72</v>
      </c>
      <c r="D86" s="37" t="s">
        <v>52</v>
      </c>
      <c r="E86" s="38">
        <v>159.79</v>
      </c>
      <c r="F86" s="39">
        <f t="shared" si="44"/>
        <v>121.88</v>
      </c>
      <c r="G86" s="38">
        <f t="shared" si="45"/>
        <v>19475.21</v>
      </c>
      <c r="H86" s="38">
        <f t="shared" si="46"/>
        <v>33.33</v>
      </c>
      <c r="I86" s="38">
        <f t="shared" si="47"/>
        <v>5325.8</v>
      </c>
      <c r="J86" s="38">
        <f t="shared" si="48"/>
        <v>155.20999999999998</v>
      </c>
      <c r="K86" s="38">
        <f t="shared" si="49"/>
        <v>24801.01</v>
      </c>
      <c r="N86" s="39" t="s">
        <v>258</v>
      </c>
      <c r="O86" s="26">
        <f t="shared" si="43"/>
        <v>121.88</v>
      </c>
    </row>
    <row r="87" spans="1:15" ht="20.100000000000001" customHeight="1" x14ac:dyDescent="0.25">
      <c r="A87" s="33" t="s">
        <v>259</v>
      </c>
      <c r="B87" s="236"/>
      <c r="C87" s="236"/>
      <c r="D87" s="236"/>
      <c r="E87" s="236"/>
      <c r="F87" s="237"/>
      <c r="G87" s="35">
        <f>SUM(G88:G94)</f>
        <v>85818.38</v>
      </c>
      <c r="H87" s="34"/>
      <c r="I87" s="35">
        <f>SUM(I88:I94)</f>
        <v>23475.35</v>
      </c>
      <c r="J87" s="34"/>
      <c r="K87" s="35">
        <f>SUM(K88:K94)</f>
        <v>109293.70999999999</v>
      </c>
      <c r="O87" s="26">
        <f t="shared" si="43"/>
        <v>0</v>
      </c>
    </row>
    <row r="88" spans="1:15" ht="27" x14ac:dyDescent="0.25">
      <c r="A88" s="36" t="s">
        <v>260</v>
      </c>
      <c r="B88" s="36" t="s">
        <v>261</v>
      </c>
      <c r="C88" s="37" t="s">
        <v>72</v>
      </c>
      <c r="D88" s="37" t="s">
        <v>52</v>
      </c>
      <c r="E88" s="38">
        <v>1226</v>
      </c>
      <c r="F88" s="39">
        <f t="shared" ref="F88:F94" si="50">O88</f>
        <v>2.81</v>
      </c>
      <c r="G88" s="38">
        <f t="shared" ref="G88:G94" si="51">ROUND(E88*F88,2)</f>
        <v>3445.06</v>
      </c>
      <c r="H88" s="38">
        <f t="shared" ref="H88:H94" si="52">ROUND(F88*$K$5,2)</f>
        <v>0.77</v>
      </c>
      <c r="I88" s="38">
        <f t="shared" ref="I88:I94" si="53">ROUND(E88*H88,2)</f>
        <v>944.02</v>
      </c>
      <c r="J88" s="38">
        <f t="shared" ref="J88:J94" si="54">F88+H88</f>
        <v>3.58</v>
      </c>
      <c r="K88" s="38">
        <f t="shared" ref="K88:K94" si="55">ROUND(E88*J88,2)</f>
        <v>4389.08</v>
      </c>
      <c r="N88" s="39" t="s">
        <v>262</v>
      </c>
      <c r="O88" s="26">
        <f t="shared" si="43"/>
        <v>2.81</v>
      </c>
    </row>
    <row r="89" spans="1:15" ht="36" x14ac:dyDescent="0.25">
      <c r="A89" s="36" t="s">
        <v>263</v>
      </c>
      <c r="B89" s="36" t="s">
        <v>264</v>
      </c>
      <c r="C89" s="37" t="s">
        <v>72</v>
      </c>
      <c r="D89" s="37" t="s">
        <v>52</v>
      </c>
      <c r="E89" s="38">
        <v>1029.680000000001</v>
      </c>
      <c r="F89" s="39">
        <f t="shared" si="50"/>
        <v>23.57</v>
      </c>
      <c r="G89" s="38">
        <f t="shared" si="51"/>
        <v>24269.56</v>
      </c>
      <c r="H89" s="38">
        <f t="shared" si="52"/>
        <v>6.45</v>
      </c>
      <c r="I89" s="38">
        <f t="shared" si="53"/>
        <v>6641.44</v>
      </c>
      <c r="J89" s="38">
        <f t="shared" si="54"/>
        <v>30.02</v>
      </c>
      <c r="K89" s="38">
        <f t="shared" si="55"/>
        <v>30910.99</v>
      </c>
      <c r="N89" s="39" t="s">
        <v>265</v>
      </c>
      <c r="O89" s="26">
        <f t="shared" si="43"/>
        <v>23.57</v>
      </c>
    </row>
    <row r="90" spans="1:15" ht="36" x14ac:dyDescent="0.25">
      <c r="A90" s="36" t="s">
        <v>266</v>
      </c>
      <c r="B90" s="36" t="s">
        <v>267</v>
      </c>
      <c r="C90" s="37" t="s">
        <v>72</v>
      </c>
      <c r="D90" s="37" t="s">
        <v>52</v>
      </c>
      <c r="E90" s="38">
        <v>146</v>
      </c>
      <c r="F90" s="39">
        <f t="shared" si="50"/>
        <v>43.04</v>
      </c>
      <c r="G90" s="38">
        <f t="shared" si="51"/>
        <v>6283.84</v>
      </c>
      <c r="H90" s="38">
        <f t="shared" si="52"/>
        <v>11.77</v>
      </c>
      <c r="I90" s="38">
        <f t="shared" si="53"/>
        <v>1718.42</v>
      </c>
      <c r="J90" s="38">
        <f t="shared" si="54"/>
        <v>54.81</v>
      </c>
      <c r="K90" s="38">
        <f t="shared" si="55"/>
        <v>8002.26</v>
      </c>
      <c r="N90" s="39" t="s">
        <v>268</v>
      </c>
      <c r="O90" s="26">
        <f t="shared" si="43"/>
        <v>43.04</v>
      </c>
    </row>
    <row r="91" spans="1:15" ht="45" x14ac:dyDescent="0.25">
      <c r="A91" s="36" t="s">
        <v>269</v>
      </c>
      <c r="B91" s="36" t="s">
        <v>270</v>
      </c>
      <c r="C91" s="37" t="s">
        <v>72</v>
      </c>
      <c r="D91" s="37" t="s">
        <v>52</v>
      </c>
      <c r="E91" s="38">
        <v>50.320000000001002</v>
      </c>
      <c r="F91" s="39">
        <f t="shared" si="50"/>
        <v>22.71</v>
      </c>
      <c r="G91" s="38">
        <f t="shared" si="51"/>
        <v>1142.77</v>
      </c>
      <c r="H91" s="38">
        <f t="shared" si="52"/>
        <v>6.21</v>
      </c>
      <c r="I91" s="38">
        <f t="shared" si="53"/>
        <v>312.49</v>
      </c>
      <c r="J91" s="38">
        <f t="shared" si="54"/>
        <v>28.92</v>
      </c>
      <c r="K91" s="38">
        <f t="shared" si="55"/>
        <v>1455.25</v>
      </c>
      <c r="N91" s="39" t="s">
        <v>271</v>
      </c>
      <c r="O91" s="26">
        <f t="shared" si="43"/>
        <v>22.71</v>
      </c>
    </row>
    <row r="92" spans="1:15" ht="36" x14ac:dyDescent="0.25">
      <c r="A92" s="36" t="s">
        <v>272</v>
      </c>
      <c r="B92" s="36" t="s">
        <v>273</v>
      </c>
      <c r="C92" s="37" t="s">
        <v>72</v>
      </c>
      <c r="D92" s="37" t="s">
        <v>52</v>
      </c>
      <c r="E92" s="38">
        <v>50.320000000001002</v>
      </c>
      <c r="F92" s="39">
        <f t="shared" si="50"/>
        <v>64.41</v>
      </c>
      <c r="G92" s="38">
        <f t="shared" si="51"/>
        <v>3241.11</v>
      </c>
      <c r="H92" s="38">
        <f t="shared" si="52"/>
        <v>17.62</v>
      </c>
      <c r="I92" s="38">
        <f t="shared" si="53"/>
        <v>886.64</v>
      </c>
      <c r="J92" s="38">
        <f t="shared" si="54"/>
        <v>82.03</v>
      </c>
      <c r="K92" s="38">
        <f t="shared" si="55"/>
        <v>4127.75</v>
      </c>
      <c r="N92" s="39" t="s">
        <v>274</v>
      </c>
      <c r="O92" s="26">
        <f t="shared" si="43"/>
        <v>64.41</v>
      </c>
    </row>
    <row r="93" spans="1:15" ht="27" x14ac:dyDescent="0.25">
      <c r="A93" s="36" t="s">
        <v>275</v>
      </c>
      <c r="B93" s="36" t="s">
        <v>276</v>
      </c>
      <c r="C93" s="37" t="s">
        <v>70</v>
      </c>
      <c r="D93" s="37" t="s">
        <v>55</v>
      </c>
      <c r="E93" s="38">
        <v>266.86000000000098</v>
      </c>
      <c r="F93" s="39">
        <f t="shared" si="50"/>
        <v>71.56</v>
      </c>
      <c r="G93" s="38">
        <f t="shared" si="51"/>
        <v>19096.5</v>
      </c>
      <c r="H93" s="38">
        <f t="shared" si="52"/>
        <v>19.57</v>
      </c>
      <c r="I93" s="38">
        <f t="shared" si="53"/>
        <v>5222.45</v>
      </c>
      <c r="J93" s="38">
        <f t="shared" si="54"/>
        <v>91.13</v>
      </c>
      <c r="K93" s="38">
        <f t="shared" si="55"/>
        <v>24318.95</v>
      </c>
      <c r="N93" s="39" t="s">
        <v>277</v>
      </c>
      <c r="O93" s="26">
        <f t="shared" si="43"/>
        <v>71.56</v>
      </c>
    </row>
    <row r="94" spans="1:15" ht="18" x14ac:dyDescent="0.25">
      <c r="A94" s="36" t="s">
        <v>278</v>
      </c>
      <c r="B94" s="36" t="s">
        <v>279</v>
      </c>
      <c r="C94" s="37" t="s">
        <v>72</v>
      </c>
      <c r="D94" s="37" t="s">
        <v>52</v>
      </c>
      <c r="E94" s="38">
        <v>232.520000000001</v>
      </c>
      <c r="F94" s="39">
        <f t="shared" si="50"/>
        <v>121.88</v>
      </c>
      <c r="G94" s="38">
        <f t="shared" si="51"/>
        <v>28339.54</v>
      </c>
      <c r="H94" s="38">
        <f t="shared" si="52"/>
        <v>33.33</v>
      </c>
      <c r="I94" s="38">
        <f t="shared" si="53"/>
        <v>7749.89</v>
      </c>
      <c r="J94" s="38">
        <f t="shared" si="54"/>
        <v>155.20999999999998</v>
      </c>
      <c r="K94" s="38">
        <f t="shared" si="55"/>
        <v>36089.43</v>
      </c>
      <c r="N94" s="39" t="s">
        <v>258</v>
      </c>
      <c r="O94" s="26">
        <f t="shared" si="43"/>
        <v>121.88</v>
      </c>
    </row>
    <row r="95" spans="1:15" ht="20.100000000000001" customHeight="1" x14ac:dyDescent="0.25">
      <c r="A95" s="33" t="s">
        <v>280</v>
      </c>
      <c r="B95" s="236"/>
      <c r="C95" s="236"/>
      <c r="D95" s="236"/>
      <c r="E95" s="236"/>
      <c r="F95" s="237"/>
      <c r="G95" s="35">
        <f>SUM(G96:G106)</f>
        <v>30704.61</v>
      </c>
      <c r="H95" s="34"/>
      <c r="I95" s="35">
        <f>SUM(I96:I106)</f>
        <v>8398.6600000000017</v>
      </c>
      <c r="J95" s="34"/>
      <c r="K95" s="35">
        <f>SUM(K96:K106)</f>
        <v>39103.269999999997</v>
      </c>
      <c r="O95" s="26">
        <f t="shared" si="43"/>
        <v>0</v>
      </c>
    </row>
    <row r="96" spans="1:15" ht="18" x14ac:dyDescent="0.25">
      <c r="A96" s="36" t="s">
        <v>281</v>
      </c>
      <c r="B96" s="36" t="s">
        <v>282</v>
      </c>
      <c r="C96" s="37" t="s">
        <v>72</v>
      </c>
      <c r="D96" s="37" t="s">
        <v>52</v>
      </c>
      <c r="E96" s="38">
        <v>797.16</v>
      </c>
      <c r="F96" s="39">
        <f t="shared" ref="F96:F106" si="56">O96</f>
        <v>2.0499999999999998</v>
      </c>
      <c r="G96" s="38">
        <f t="shared" ref="G96:G106" si="57">ROUND(E96*F96,2)</f>
        <v>1634.18</v>
      </c>
      <c r="H96" s="38">
        <f t="shared" ref="H96:H106" si="58">ROUND(F96*$K$5,2)</f>
        <v>0.56000000000000005</v>
      </c>
      <c r="I96" s="38">
        <f t="shared" ref="I96:I106" si="59">ROUND(E96*H96,2)</f>
        <v>446.41</v>
      </c>
      <c r="J96" s="38">
        <f t="shared" ref="J96:J106" si="60">F96+H96</f>
        <v>2.61</v>
      </c>
      <c r="K96" s="38">
        <f t="shared" ref="K96:K106" si="61">ROUND(E96*J96,2)</f>
        <v>2080.59</v>
      </c>
      <c r="N96" s="39" t="s">
        <v>283</v>
      </c>
      <c r="O96" s="26">
        <f t="shared" si="43"/>
        <v>2.0499999999999998</v>
      </c>
    </row>
    <row r="97" spans="1:15" ht="18" x14ac:dyDescent="0.25">
      <c r="A97" s="36" t="s">
        <v>284</v>
      </c>
      <c r="B97" s="36" t="s">
        <v>285</v>
      </c>
      <c r="C97" s="37" t="s">
        <v>72</v>
      </c>
      <c r="D97" s="37" t="s">
        <v>52</v>
      </c>
      <c r="E97" s="38">
        <v>338.69</v>
      </c>
      <c r="F97" s="39">
        <f t="shared" si="56"/>
        <v>2.33</v>
      </c>
      <c r="G97" s="38">
        <f t="shared" si="57"/>
        <v>789.15</v>
      </c>
      <c r="H97" s="38">
        <f t="shared" si="58"/>
        <v>0.64</v>
      </c>
      <c r="I97" s="38">
        <f t="shared" si="59"/>
        <v>216.76</v>
      </c>
      <c r="J97" s="38">
        <f t="shared" si="60"/>
        <v>2.97</v>
      </c>
      <c r="K97" s="38">
        <f t="shared" si="61"/>
        <v>1005.91</v>
      </c>
      <c r="N97" s="39" t="s">
        <v>286</v>
      </c>
      <c r="O97" s="26">
        <f t="shared" si="43"/>
        <v>2.33</v>
      </c>
    </row>
    <row r="98" spans="1:15" ht="18" x14ac:dyDescent="0.25">
      <c r="A98" s="36" t="s">
        <v>287</v>
      </c>
      <c r="B98" s="36" t="s">
        <v>288</v>
      </c>
      <c r="C98" s="37" t="s">
        <v>70</v>
      </c>
      <c r="D98" s="37" t="s">
        <v>55</v>
      </c>
      <c r="E98" s="38">
        <v>364.06000000000103</v>
      </c>
      <c r="F98" s="39">
        <f t="shared" si="56"/>
        <v>14.4</v>
      </c>
      <c r="G98" s="38">
        <f t="shared" si="57"/>
        <v>5242.46</v>
      </c>
      <c r="H98" s="38">
        <f t="shared" si="58"/>
        <v>3.94</v>
      </c>
      <c r="I98" s="38">
        <f t="shared" si="59"/>
        <v>1434.4</v>
      </c>
      <c r="J98" s="38">
        <f t="shared" si="60"/>
        <v>18.34</v>
      </c>
      <c r="K98" s="38">
        <f t="shared" si="61"/>
        <v>6676.86</v>
      </c>
      <c r="N98" s="39" t="s">
        <v>289</v>
      </c>
      <c r="O98" s="26">
        <f t="shared" si="43"/>
        <v>14.4</v>
      </c>
    </row>
    <row r="99" spans="1:15" ht="18" x14ac:dyDescent="0.25">
      <c r="A99" s="36" t="s">
        <v>290</v>
      </c>
      <c r="B99" s="36" t="s">
        <v>291</v>
      </c>
      <c r="C99" s="37" t="s">
        <v>72</v>
      </c>
      <c r="D99" s="37" t="s">
        <v>52</v>
      </c>
      <c r="E99" s="38">
        <v>433.10000000000099</v>
      </c>
      <c r="F99" s="39">
        <f t="shared" si="56"/>
        <v>10.27</v>
      </c>
      <c r="G99" s="38">
        <f t="shared" si="57"/>
        <v>4447.9399999999996</v>
      </c>
      <c r="H99" s="38">
        <f t="shared" si="58"/>
        <v>2.81</v>
      </c>
      <c r="I99" s="38">
        <f t="shared" si="59"/>
        <v>1217.01</v>
      </c>
      <c r="J99" s="38">
        <f t="shared" si="60"/>
        <v>13.08</v>
      </c>
      <c r="K99" s="38">
        <f t="shared" si="61"/>
        <v>5664.95</v>
      </c>
      <c r="N99" s="39" t="s">
        <v>292</v>
      </c>
      <c r="O99" s="26">
        <f t="shared" si="43"/>
        <v>10.27</v>
      </c>
    </row>
    <row r="100" spans="1:15" ht="18" x14ac:dyDescent="0.25">
      <c r="A100" s="36" t="s">
        <v>293</v>
      </c>
      <c r="B100" s="36" t="s">
        <v>294</v>
      </c>
      <c r="C100" s="37" t="s">
        <v>72</v>
      </c>
      <c r="D100" s="37" t="s">
        <v>52</v>
      </c>
      <c r="E100" s="38">
        <v>338.69</v>
      </c>
      <c r="F100" s="39">
        <f t="shared" si="56"/>
        <v>13.69</v>
      </c>
      <c r="G100" s="38">
        <f t="shared" si="57"/>
        <v>4636.67</v>
      </c>
      <c r="H100" s="38">
        <f t="shared" si="58"/>
        <v>3.74</v>
      </c>
      <c r="I100" s="38">
        <f t="shared" si="59"/>
        <v>1266.7</v>
      </c>
      <c r="J100" s="38">
        <f t="shared" si="60"/>
        <v>17.43</v>
      </c>
      <c r="K100" s="38">
        <f t="shared" si="61"/>
        <v>5903.37</v>
      </c>
      <c r="N100" s="39" t="s">
        <v>295</v>
      </c>
      <c r="O100" s="26">
        <f t="shared" si="43"/>
        <v>13.69</v>
      </c>
    </row>
    <row r="101" spans="1:15" ht="18" x14ac:dyDescent="0.25">
      <c r="A101" s="36" t="s">
        <v>296</v>
      </c>
      <c r="B101" s="36" t="s">
        <v>297</v>
      </c>
      <c r="C101" s="37" t="s">
        <v>72</v>
      </c>
      <c r="D101" s="37" t="s">
        <v>52</v>
      </c>
      <c r="E101" s="38">
        <v>338.69</v>
      </c>
      <c r="F101" s="39">
        <f t="shared" si="56"/>
        <v>12.12</v>
      </c>
      <c r="G101" s="38">
        <f t="shared" si="57"/>
        <v>4104.92</v>
      </c>
      <c r="H101" s="38">
        <f t="shared" si="58"/>
        <v>3.31</v>
      </c>
      <c r="I101" s="38">
        <f t="shared" si="59"/>
        <v>1121.06</v>
      </c>
      <c r="J101" s="38">
        <f t="shared" si="60"/>
        <v>15.43</v>
      </c>
      <c r="K101" s="38">
        <f t="shared" si="61"/>
        <v>5225.99</v>
      </c>
      <c r="N101" s="39" t="s">
        <v>298</v>
      </c>
      <c r="O101" s="26">
        <f t="shared" si="43"/>
        <v>12.12</v>
      </c>
    </row>
    <row r="102" spans="1:15" ht="18" x14ac:dyDescent="0.25">
      <c r="A102" s="36" t="s">
        <v>299</v>
      </c>
      <c r="B102" s="36" t="s">
        <v>300</v>
      </c>
      <c r="C102" s="37" t="s">
        <v>72</v>
      </c>
      <c r="D102" s="37" t="s">
        <v>52</v>
      </c>
      <c r="E102" s="38">
        <v>797.16</v>
      </c>
      <c r="F102" s="39">
        <f t="shared" si="56"/>
        <v>10.81</v>
      </c>
      <c r="G102" s="38">
        <f t="shared" si="57"/>
        <v>8617.2999999999993</v>
      </c>
      <c r="H102" s="38">
        <f t="shared" si="58"/>
        <v>2.96</v>
      </c>
      <c r="I102" s="38">
        <f t="shared" si="59"/>
        <v>2359.59</v>
      </c>
      <c r="J102" s="38">
        <f t="shared" si="60"/>
        <v>13.77</v>
      </c>
      <c r="K102" s="38">
        <f t="shared" si="61"/>
        <v>10976.89</v>
      </c>
      <c r="N102" s="39" t="s">
        <v>301</v>
      </c>
      <c r="O102" s="26">
        <f t="shared" si="43"/>
        <v>10.81</v>
      </c>
    </row>
    <row r="103" spans="1:15" ht="27" x14ac:dyDescent="0.25">
      <c r="A103" s="36" t="s">
        <v>302</v>
      </c>
      <c r="B103" s="36" t="s">
        <v>303</v>
      </c>
      <c r="C103" s="37" t="s">
        <v>72</v>
      </c>
      <c r="D103" s="37" t="s">
        <v>52</v>
      </c>
      <c r="E103" s="38">
        <v>7.56</v>
      </c>
      <c r="F103" s="39">
        <f t="shared" si="56"/>
        <v>16.13</v>
      </c>
      <c r="G103" s="38">
        <f t="shared" si="57"/>
        <v>121.94</v>
      </c>
      <c r="H103" s="38">
        <f t="shared" si="58"/>
        <v>4.41</v>
      </c>
      <c r="I103" s="38">
        <f t="shared" si="59"/>
        <v>33.340000000000003</v>
      </c>
      <c r="J103" s="38">
        <f t="shared" si="60"/>
        <v>20.54</v>
      </c>
      <c r="K103" s="38">
        <f t="shared" si="61"/>
        <v>155.28</v>
      </c>
      <c r="N103" s="39" t="s">
        <v>304</v>
      </c>
      <c r="O103" s="26">
        <f t="shared" si="43"/>
        <v>16.13</v>
      </c>
    </row>
    <row r="104" spans="1:15" ht="18" x14ac:dyDescent="0.25">
      <c r="A104" s="36" t="s">
        <v>305</v>
      </c>
      <c r="B104" s="36" t="s">
        <v>306</v>
      </c>
      <c r="C104" s="37" t="s">
        <v>72</v>
      </c>
      <c r="D104" s="37" t="s">
        <v>52</v>
      </c>
      <c r="E104" s="38">
        <v>29</v>
      </c>
      <c r="F104" s="39">
        <f t="shared" si="56"/>
        <v>14.09</v>
      </c>
      <c r="G104" s="38">
        <f t="shared" si="57"/>
        <v>408.61</v>
      </c>
      <c r="H104" s="38">
        <f t="shared" si="58"/>
        <v>3.85</v>
      </c>
      <c r="I104" s="38">
        <f t="shared" si="59"/>
        <v>111.65</v>
      </c>
      <c r="J104" s="38">
        <f t="shared" si="60"/>
        <v>17.940000000000001</v>
      </c>
      <c r="K104" s="38">
        <f t="shared" si="61"/>
        <v>520.26</v>
      </c>
      <c r="N104" s="39" t="s">
        <v>307</v>
      </c>
      <c r="O104" s="26">
        <f t="shared" si="43"/>
        <v>14.09</v>
      </c>
    </row>
    <row r="105" spans="1:15" ht="18" x14ac:dyDescent="0.25">
      <c r="A105" s="36" t="s">
        <v>308</v>
      </c>
      <c r="B105" s="36" t="s">
        <v>309</v>
      </c>
      <c r="C105" s="37" t="s">
        <v>72</v>
      </c>
      <c r="D105" s="37" t="s">
        <v>52</v>
      </c>
      <c r="E105" s="38">
        <v>29</v>
      </c>
      <c r="F105" s="39">
        <f t="shared" si="56"/>
        <v>10.18</v>
      </c>
      <c r="G105" s="38">
        <f t="shared" si="57"/>
        <v>295.22000000000003</v>
      </c>
      <c r="H105" s="38">
        <f t="shared" si="58"/>
        <v>2.78</v>
      </c>
      <c r="I105" s="38">
        <f t="shared" si="59"/>
        <v>80.62</v>
      </c>
      <c r="J105" s="38">
        <f t="shared" si="60"/>
        <v>12.959999999999999</v>
      </c>
      <c r="K105" s="38">
        <f t="shared" si="61"/>
        <v>375.84</v>
      </c>
      <c r="N105" s="39" t="s">
        <v>310</v>
      </c>
      <c r="O105" s="26">
        <f t="shared" si="43"/>
        <v>10.18</v>
      </c>
    </row>
    <row r="106" spans="1:15" ht="18" x14ac:dyDescent="0.25">
      <c r="A106" s="36" t="s">
        <v>311</v>
      </c>
      <c r="B106" s="36" t="s">
        <v>312</v>
      </c>
      <c r="C106" s="37" t="s">
        <v>72</v>
      </c>
      <c r="D106" s="37" t="s">
        <v>52</v>
      </c>
      <c r="E106" s="38">
        <v>30.36</v>
      </c>
      <c r="F106" s="39">
        <f t="shared" si="56"/>
        <v>13.38</v>
      </c>
      <c r="G106" s="38">
        <f t="shared" si="57"/>
        <v>406.22</v>
      </c>
      <c r="H106" s="38">
        <f t="shared" si="58"/>
        <v>3.66</v>
      </c>
      <c r="I106" s="38">
        <f t="shared" si="59"/>
        <v>111.12</v>
      </c>
      <c r="J106" s="38">
        <f t="shared" si="60"/>
        <v>17.04</v>
      </c>
      <c r="K106" s="38">
        <f t="shared" si="61"/>
        <v>517.33000000000004</v>
      </c>
      <c r="N106" s="39" t="s">
        <v>313</v>
      </c>
      <c r="O106" s="26">
        <f t="shared" si="43"/>
        <v>13.38</v>
      </c>
    </row>
    <row r="107" spans="1:15" ht="20.100000000000001" customHeight="1" x14ac:dyDescent="0.25">
      <c r="A107" s="33" t="s">
        <v>314</v>
      </c>
      <c r="B107" s="236"/>
      <c r="C107" s="236"/>
      <c r="D107" s="236"/>
      <c r="E107" s="236"/>
      <c r="F107" s="237"/>
      <c r="G107" s="35">
        <f>G108+G117+G127</f>
        <v>6874.9000000000005</v>
      </c>
      <c r="H107" s="34"/>
      <c r="I107" s="35">
        <f>I108+I117+I127</f>
        <v>1880.52</v>
      </c>
      <c r="J107" s="34"/>
      <c r="K107" s="35">
        <f>K108+K117+K127</f>
        <v>8755.42</v>
      </c>
      <c r="O107" s="26">
        <f t="shared" si="43"/>
        <v>0</v>
      </c>
    </row>
    <row r="108" spans="1:15" ht="20.100000000000001" customHeight="1" x14ac:dyDescent="0.25">
      <c r="A108" s="33" t="s">
        <v>315</v>
      </c>
      <c r="B108" s="236"/>
      <c r="C108" s="236"/>
      <c r="D108" s="236"/>
      <c r="E108" s="236"/>
      <c r="F108" s="237"/>
      <c r="G108" s="35">
        <f>SUM(G109:G116)</f>
        <v>1434.44</v>
      </c>
      <c r="H108" s="34"/>
      <c r="I108" s="35">
        <f>SUM(I109:I116)</f>
        <v>392.31</v>
      </c>
      <c r="J108" s="34"/>
      <c r="K108" s="35">
        <f>SUM(K109:K116)</f>
        <v>1826.7500000000002</v>
      </c>
      <c r="O108" s="26">
        <f t="shared" si="43"/>
        <v>0</v>
      </c>
    </row>
    <row r="109" spans="1:15" ht="27" x14ac:dyDescent="0.25">
      <c r="A109" s="36" t="s">
        <v>316</v>
      </c>
      <c r="B109" s="36" t="s">
        <v>317</v>
      </c>
      <c r="C109" s="37" t="s">
        <v>72</v>
      </c>
      <c r="D109" s="37" t="s">
        <v>53</v>
      </c>
      <c r="E109" s="38">
        <v>8</v>
      </c>
      <c r="F109" s="39">
        <f t="shared" ref="F109:F116" si="62">O109</f>
        <v>98.49</v>
      </c>
      <c r="G109" s="38">
        <f t="shared" ref="G109:G116" si="63">ROUND(E109*F109,2)</f>
        <v>787.92</v>
      </c>
      <c r="H109" s="38">
        <f t="shared" ref="H109:H116" si="64">ROUND(F109*$K$5,2)</f>
        <v>26.94</v>
      </c>
      <c r="I109" s="38">
        <f t="shared" ref="I109:I116" si="65">ROUND(E109*H109,2)</f>
        <v>215.52</v>
      </c>
      <c r="J109" s="38">
        <f t="shared" ref="J109:J116" si="66">F109+H109</f>
        <v>125.42999999999999</v>
      </c>
      <c r="K109" s="38">
        <f t="shared" ref="K109:K116" si="67">ROUND(E109*J109,2)</f>
        <v>1003.44</v>
      </c>
      <c r="N109" s="39" t="s">
        <v>318</v>
      </c>
      <c r="O109" s="26">
        <f t="shared" si="43"/>
        <v>98.49</v>
      </c>
    </row>
    <row r="110" spans="1:15" ht="27" x14ac:dyDescent="0.25">
      <c r="A110" s="36" t="s">
        <v>319</v>
      </c>
      <c r="B110" s="36" t="s">
        <v>320</v>
      </c>
      <c r="C110" s="37" t="s">
        <v>72</v>
      </c>
      <c r="D110" s="37" t="s">
        <v>53</v>
      </c>
      <c r="E110" s="38">
        <v>4</v>
      </c>
      <c r="F110" s="39">
        <f t="shared" si="62"/>
        <v>88.51</v>
      </c>
      <c r="G110" s="38">
        <f t="shared" si="63"/>
        <v>354.04</v>
      </c>
      <c r="H110" s="38">
        <f t="shared" si="64"/>
        <v>24.21</v>
      </c>
      <c r="I110" s="38">
        <f t="shared" si="65"/>
        <v>96.84</v>
      </c>
      <c r="J110" s="38">
        <f t="shared" si="66"/>
        <v>112.72</v>
      </c>
      <c r="K110" s="38">
        <f t="shared" si="67"/>
        <v>450.88</v>
      </c>
      <c r="N110" s="39" t="s">
        <v>321</v>
      </c>
      <c r="O110" s="26">
        <f t="shared" si="43"/>
        <v>88.51</v>
      </c>
    </row>
    <row r="111" spans="1:15" ht="18" x14ac:dyDescent="0.25">
      <c r="A111" s="36" t="s">
        <v>322</v>
      </c>
      <c r="B111" s="36" t="s">
        <v>323</v>
      </c>
      <c r="C111" s="37" t="s">
        <v>72</v>
      </c>
      <c r="D111" s="37" t="s">
        <v>143</v>
      </c>
      <c r="E111" s="38">
        <v>15</v>
      </c>
      <c r="F111" s="39">
        <f t="shared" si="62"/>
        <v>14.53</v>
      </c>
      <c r="G111" s="38">
        <f t="shared" si="63"/>
        <v>217.95</v>
      </c>
      <c r="H111" s="38">
        <f t="shared" si="64"/>
        <v>3.97</v>
      </c>
      <c r="I111" s="38">
        <f t="shared" si="65"/>
        <v>59.55</v>
      </c>
      <c r="J111" s="38">
        <f t="shared" si="66"/>
        <v>18.5</v>
      </c>
      <c r="K111" s="38">
        <f t="shared" si="67"/>
        <v>277.5</v>
      </c>
      <c r="N111" s="39" t="s">
        <v>324</v>
      </c>
      <c r="O111" s="26">
        <f t="shared" si="43"/>
        <v>14.53</v>
      </c>
    </row>
    <row r="112" spans="1:15" ht="18" x14ac:dyDescent="0.25">
      <c r="A112" s="36" t="s">
        <v>325</v>
      </c>
      <c r="B112" s="36" t="s">
        <v>326</v>
      </c>
      <c r="C112" s="37" t="s">
        <v>72</v>
      </c>
      <c r="D112" s="37" t="s">
        <v>53</v>
      </c>
      <c r="E112" s="38">
        <v>2</v>
      </c>
      <c r="F112" s="39">
        <f t="shared" si="62"/>
        <v>3.33</v>
      </c>
      <c r="G112" s="38">
        <f t="shared" si="63"/>
        <v>6.66</v>
      </c>
      <c r="H112" s="38">
        <f t="shared" si="64"/>
        <v>0.91</v>
      </c>
      <c r="I112" s="38">
        <f t="shared" si="65"/>
        <v>1.82</v>
      </c>
      <c r="J112" s="38">
        <f t="shared" si="66"/>
        <v>4.24</v>
      </c>
      <c r="K112" s="38">
        <f t="shared" si="67"/>
        <v>8.48</v>
      </c>
      <c r="N112" s="39" t="s">
        <v>327</v>
      </c>
      <c r="O112" s="26">
        <f t="shared" si="43"/>
        <v>3.33</v>
      </c>
    </row>
    <row r="113" spans="1:15" ht="18" x14ac:dyDescent="0.25">
      <c r="A113" s="36" t="s">
        <v>328</v>
      </c>
      <c r="B113" s="36" t="s">
        <v>329</v>
      </c>
      <c r="C113" s="37" t="s">
        <v>72</v>
      </c>
      <c r="D113" s="37" t="s">
        <v>53</v>
      </c>
      <c r="E113" s="38">
        <v>4</v>
      </c>
      <c r="F113" s="39">
        <f t="shared" si="62"/>
        <v>5.7</v>
      </c>
      <c r="G113" s="38">
        <f t="shared" si="63"/>
        <v>22.8</v>
      </c>
      <c r="H113" s="38">
        <f t="shared" si="64"/>
        <v>1.56</v>
      </c>
      <c r="I113" s="38">
        <f t="shared" si="65"/>
        <v>6.24</v>
      </c>
      <c r="J113" s="38">
        <f t="shared" si="66"/>
        <v>7.26</v>
      </c>
      <c r="K113" s="38">
        <f t="shared" si="67"/>
        <v>29.04</v>
      </c>
      <c r="N113" s="39" t="s">
        <v>330</v>
      </c>
      <c r="O113" s="26">
        <f t="shared" si="43"/>
        <v>5.7</v>
      </c>
    </row>
    <row r="114" spans="1:15" ht="18" x14ac:dyDescent="0.25">
      <c r="A114" s="36" t="s">
        <v>331</v>
      </c>
      <c r="B114" s="36" t="s">
        <v>332</v>
      </c>
      <c r="C114" s="37" t="s">
        <v>72</v>
      </c>
      <c r="D114" s="37" t="s">
        <v>53</v>
      </c>
      <c r="E114" s="38">
        <v>2</v>
      </c>
      <c r="F114" s="39">
        <f t="shared" si="62"/>
        <v>9.2799999999999994</v>
      </c>
      <c r="G114" s="38">
        <f t="shared" si="63"/>
        <v>18.559999999999999</v>
      </c>
      <c r="H114" s="38">
        <f t="shared" si="64"/>
        <v>2.54</v>
      </c>
      <c r="I114" s="38">
        <f t="shared" si="65"/>
        <v>5.08</v>
      </c>
      <c r="J114" s="38">
        <f t="shared" si="66"/>
        <v>11.82</v>
      </c>
      <c r="K114" s="38">
        <f t="shared" si="67"/>
        <v>23.64</v>
      </c>
      <c r="N114" s="39" t="s">
        <v>333</v>
      </c>
      <c r="O114" s="26">
        <f t="shared" si="43"/>
        <v>9.2799999999999994</v>
      </c>
    </row>
    <row r="115" spans="1:15" ht="18" x14ac:dyDescent="0.25">
      <c r="A115" s="36" t="s">
        <v>334</v>
      </c>
      <c r="B115" s="36" t="s">
        <v>335</v>
      </c>
      <c r="C115" s="37" t="s">
        <v>72</v>
      </c>
      <c r="D115" s="37" t="s">
        <v>53</v>
      </c>
      <c r="E115" s="38">
        <v>2</v>
      </c>
      <c r="F115" s="39">
        <f t="shared" si="62"/>
        <v>6.13</v>
      </c>
      <c r="G115" s="38">
        <f t="shared" si="63"/>
        <v>12.26</v>
      </c>
      <c r="H115" s="38">
        <f t="shared" si="64"/>
        <v>1.68</v>
      </c>
      <c r="I115" s="38">
        <f t="shared" si="65"/>
        <v>3.36</v>
      </c>
      <c r="J115" s="38">
        <f t="shared" si="66"/>
        <v>7.81</v>
      </c>
      <c r="K115" s="38">
        <f t="shared" si="67"/>
        <v>15.62</v>
      </c>
      <c r="N115" s="39" t="s">
        <v>336</v>
      </c>
      <c r="O115" s="26">
        <f t="shared" si="43"/>
        <v>6.13</v>
      </c>
    </row>
    <row r="116" spans="1:15" ht="27" x14ac:dyDescent="0.25">
      <c r="A116" s="36" t="s">
        <v>337</v>
      </c>
      <c r="B116" s="36" t="s">
        <v>338</v>
      </c>
      <c r="C116" s="37" t="s">
        <v>72</v>
      </c>
      <c r="D116" s="37" t="s">
        <v>53</v>
      </c>
      <c r="E116" s="38">
        <v>3</v>
      </c>
      <c r="F116" s="39">
        <f t="shared" si="62"/>
        <v>4.75</v>
      </c>
      <c r="G116" s="38">
        <f t="shared" si="63"/>
        <v>14.25</v>
      </c>
      <c r="H116" s="38">
        <f t="shared" si="64"/>
        <v>1.3</v>
      </c>
      <c r="I116" s="38">
        <f t="shared" si="65"/>
        <v>3.9</v>
      </c>
      <c r="J116" s="38">
        <f t="shared" si="66"/>
        <v>6.05</v>
      </c>
      <c r="K116" s="38">
        <f t="shared" si="67"/>
        <v>18.149999999999999</v>
      </c>
      <c r="N116" s="39" t="s">
        <v>339</v>
      </c>
      <c r="O116" s="26">
        <f t="shared" si="43"/>
        <v>4.75</v>
      </c>
    </row>
    <row r="117" spans="1:15" ht="20.100000000000001" customHeight="1" x14ac:dyDescent="0.25">
      <c r="A117" s="33" t="s">
        <v>340</v>
      </c>
      <c r="B117" s="236"/>
      <c r="C117" s="236"/>
      <c r="D117" s="236"/>
      <c r="E117" s="236"/>
      <c r="F117" s="237"/>
      <c r="G117" s="35">
        <f>SUM(G118:G126)</f>
        <v>1742.96</v>
      </c>
      <c r="H117" s="34"/>
      <c r="I117" s="35">
        <f>SUM(I118:I126)</f>
        <v>476.83</v>
      </c>
      <c r="J117" s="34"/>
      <c r="K117" s="35">
        <f>SUM(K118:K126)</f>
        <v>2219.79</v>
      </c>
      <c r="O117" s="26">
        <f t="shared" si="43"/>
        <v>0</v>
      </c>
    </row>
    <row r="118" spans="1:15" x14ac:dyDescent="0.25">
      <c r="A118" s="36" t="s">
        <v>341</v>
      </c>
      <c r="B118" s="36" t="s">
        <v>342</v>
      </c>
      <c r="C118" s="37" t="s">
        <v>70</v>
      </c>
      <c r="D118" s="37" t="s">
        <v>343</v>
      </c>
      <c r="E118" s="38">
        <v>2</v>
      </c>
      <c r="F118" s="39">
        <f t="shared" ref="F118:F126" si="68">O118</f>
        <v>116.93</v>
      </c>
      <c r="G118" s="38">
        <f t="shared" ref="G118:G126" si="69">ROUND(E118*F118,2)</f>
        <v>233.86</v>
      </c>
      <c r="H118" s="38">
        <f t="shared" ref="H118:H126" si="70">ROUND(F118*$K$5,2)</f>
        <v>31.98</v>
      </c>
      <c r="I118" s="38">
        <f t="shared" ref="I118:I126" si="71">ROUND(E118*H118,2)</f>
        <v>63.96</v>
      </c>
      <c r="J118" s="38">
        <f t="shared" ref="J118:J126" si="72">F118+H118</f>
        <v>148.91</v>
      </c>
      <c r="K118" s="38">
        <f t="shared" ref="K118:K126" si="73">ROUND(E118*J118,2)</f>
        <v>297.82</v>
      </c>
      <c r="N118" s="39" t="s">
        <v>344</v>
      </c>
      <c r="O118" s="26">
        <f t="shared" si="43"/>
        <v>116.93</v>
      </c>
    </row>
    <row r="119" spans="1:15" ht="18" x14ac:dyDescent="0.25">
      <c r="A119" s="36" t="s">
        <v>345</v>
      </c>
      <c r="B119" s="36" t="s">
        <v>346</v>
      </c>
      <c r="C119" s="37" t="s">
        <v>70</v>
      </c>
      <c r="D119" s="37" t="s">
        <v>51</v>
      </c>
      <c r="E119" s="38">
        <v>1</v>
      </c>
      <c r="F119" s="39">
        <f t="shared" si="68"/>
        <v>114.39</v>
      </c>
      <c r="G119" s="38">
        <f t="shared" si="69"/>
        <v>114.39</v>
      </c>
      <c r="H119" s="38">
        <f t="shared" si="70"/>
        <v>31.29</v>
      </c>
      <c r="I119" s="38">
        <f t="shared" si="71"/>
        <v>31.29</v>
      </c>
      <c r="J119" s="38">
        <f t="shared" si="72"/>
        <v>145.68</v>
      </c>
      <c r="K119" s="38">
        <f t="shared" si="73"/>
        <v>145.68</v>
      </c>
      <c r="N119" s="39" t="s">
        <v>347</v>
      </c>
      <c r="O119" s="26">
        <f t="shared" si="43"/>
        <v>114.39</v>
      </c>
    </row>
    <row r="120" spans="1:15" ht="18" x14ac:dyDescent="0.25">
      <c r="A120" s="36" t="s">
        <v>348</v>
      </c>
      <c r="B120" s="36" t="s">
        <v>349</v>
      </c>
      <c r="C120" s="37" t="s">
        <v>70</v>
      </c>
      <c r="D120" s="37" t="s">
        <v>51</v>
      </c>
      <c r="E120" s="38">
        <v>2</v>
      </c>
      <c r="F120" s="39">
        <f t="shared" si="68"/>
        <v>71.510000000000005</v>
      </c>
      <c r="G120" s="38">
        <f t="shared" si="69"/>
        <v>143.02000000000001</v>
      </c>
      <c r="H120" s="38">
        <f t="shared" si="70"/>
        <v>19.559999999999999</v>
      </c>
      <c r="I120" s="38">
        <f t="shared" si="71"/>
        <v>39.119999999999997</v>
      </c>
      <c r="J120" s="38">
        <f t="shared" si="72"/>
        <v>91.070000000000007</v>
      </c>
      <c r="K120" s="38">
        <f t="shared" si="73"/>
        <v>182.14</v>
      </c>
      <c r="N120" s="39" t="s">
        <v>350</v>
      </c>
      <c r="O120" s="26">
        <f t="shared" si="43"/>
        <v>71.510000000000005</v>
      </c>
    </row>
    <row r="121" spans="1:15" ht="18" x14ac:dyDescent="0.25">
      <c r="A121" s="36" t="s">
        <v>351</v>
      </c>
      <c r="B121" s="36" t="s">
        <v>352</v>
      </c>
      <c r="C121" s="37" t="s">
        <v>72</v>
      </c>
      <c r="D121" s="37" t="s">
        <v>53</v>
      </c>
      <c r="E121" s="38">
        <v>1</v>
      </c>
      <c r="F121" s="39">
        <f t="shared" si="68"/>
        <v>255.88</v>
      </c>
      <c r="G121" s="38">
        <f t="shared" si="69"/>
        <v>255.88</v>
      </c>
      <c r="H121" s="38">
        <f t="shared" si="70"/>
        <v>69.98</v>
      </c>
      <c r="I121" s="38">
        <f t="shared" si="71"/>
        <v>69.98</v>
      </c>
      <c r="J121" s="38">
        <f t="shared" si="72"/>
        <v>325.86</v>
      </c>
      <c r="K121" s="38">
        <f t="shared" si="73"/>
        <v>325.86</v>
      </c>
      <c r="N121" s="39" t="s">
        <v>353</v>
      </c>
      <c r="O121" s="26">
        <f t="shared" si="43"/>
        <v>255.88</v>
      </c>
    </row>
    <row r="122" spans="1:15" ht="27" x14ac:dyDescent="0.25">
      <c r="A122" s="36" t="s">
        <v>354</v>
      </c>
      <c r="B122" s="36" t="s">
        <v>355</v>
      </c>
      <c r="C122" s="37" t="s">
        <v>72</v>
      </c>
      <c r="D122" s="37" t="s">
        <v>53</v>
      </c>
      <c r="E122" s="38">
        <v>1</v>
      </c>
      <c r="F122" s="39">
        <f t="shared" si="68"/>
        <v>325.69</v>
      </c>
      <c r="G122" s="38">
        <f t="shared" si="69"/>
        <v>325.69</v>
      </c>
      <c r="H122" s="38">
        <f t="shared" si="70"/>
        <v>89.08</v>
      </c>
      <c r="I122" s="38">
        <f t="shared" si="71"/>
        <v>89.08</v>
      </c>
      <c r="J122" s="38">
        <f t="shared" si="72"/>
        <v>414.77</v>
      </c>
      <c r="K122" s="38">
        <f t="shared" si="73"/>
        <v>414.77</v>
      </c>
      <c r="N122" s="39" t="s">
        <v>356</v>
      </c>
      <c r="O122" s="26">
        <f t="shared" si="43"/>
        <v>325.69</v>
      </c>
    </row>
    <row r="123" spans="1:15" ht="27" x14ac:dyDescent="0.25">
      <c r="A123" s="36" t="s">
        <v>357</v>
      </c>
      <c r="B123" s="36" t="s">
        <v>358</v>
      </c>
      <c r="C123" s="37" t="s">
        <v>72</v>
      </c>
      <c r="D123" s="37" t="s">
        <v>53</v>
      </c>
      <c r="E123" s="38">
        <v>4</v>
      </c>
      <c r="F123" s="39">
        <f t="shared" si="68"/>
        <v>26.49</v>
      </c>
      <c r="G123" s="38">
        <f t="shared" si="69"/>
        <v>105.96</v>
      </c>
      <c r="H123" s="38">
        <f t="shared" si="70"/>
        <v>7.25</v>
      </c>
      <c r="I123" s="38">
        <f t="shared" si="71"/>
        <v>29</v>
      </c>
      <c r="J123" s="38">
        <f t="shared" si="72"/>
        <v>33.739999999999995</v>
      </c>
      <c r="K123" s="38">
        <f t="shared" si="73"/>
        <v>134.96</v>
      </c>
      <c r="N123" s="39" t="s">
        <v>359</v>
      </c>
      <c r="O123" s="26">
        <f t="shared" si="43"/>
        <v>26.49</v>
      </c>
    </row>
    <row r="124" spans="1:15" ht="27" x14ac:dyDescent="0.25">
      <c r="A124" s="36" t="s">
        <v>360</v>
      </c>
      <c r="B124" s="36" t="s">
        <v>361</v>
      </c>
      <c r="C124" s="37" t="s">
        <v>72</v>
      </c>
      <c r="D124" s="37" t="s">
        <v>143</v>
      </c>
      <c r="E124" s="38">
        <v>17</v>
      </c>
      <c r="F124" s="39">
        <f t="shared" si="68"/>
        <v>12.24</v>
      </c>
      <c r="G124" s="38">
        <f t="shared" si="69"/>
        <v>208.08</v>
      </c>
      <c r="H124" s="38">
        <f t="shared" si="70"/>
        <v>3.35</v>
      </c>
      <c r="I124" s="38">
        <f t="shared" si="71"/>
        <v>56.95</v>
      </c>
      <c r="J124" s="38">
        <f t="shared" si="72"/>
        <v>15.59</v>
      </c>
      <c r="K124" s="38">
        <f t="shared" si="73"/>
        <v>265.02999999999997</v>
      </c>
      <c r="N124" s="39" t="s">
        <v>362</v>
      </c>
      <c r="O124" s="26">
        <f t="shared" si="43"/>
        <v>12.24</v>
      </c>
    </row>
    <row r="125" spans="1:15" ht="18" x14ac:dyDescent="0.25">
      <c r="A125" s="36" t="s">
        <v>363</v>
      </c>
      <c r="B125" s="36" t="s">
        <v>364</v>
      </c>
      <c r="C125" s="37" t="s">
        <v>70</v>
      </c>
      <c r="D125" s="37" t="s">
        <v>51</v>
      </c>
      <c r="E125" s="38">
        <v>1</v>
      </c>
      <c r="F125" s="39">
        <f t="shared" si="68"/>
        <v>9.1300000000000008</v>
      </c>
      <c r="G125" s="38">
        <f t="shared" si="69"/>
        <v>9.1300000000000008</v>
      </c>
      <c r="H125" s="38">
        <f t="shared" si="70"/>
        <v>2.5</v>
      </c>
      <c r="I125" s="38">
        <f t="shared" si="71"/>
        <v>2.5</v>
      </c>
      <c r="J125" s="38">
        <f t="shared" si="72"/>
        <v>11.63</v>
      </c>
      <c r="K125" s="38">
        <f t="shared" si="73"/>
        <v>11.63</v>
      </c>
      <c r="N125" s="39" t="s">
        <v>365</v>
      </c>
      <c r="O125" s="26">
        <f t="shared" si="43"/>
        <v>9.1300000000000008</v>
      </c>
    </row>
    <row r="126" spans="1:15" ht="27" x14ac:dyDescent="0.25">
      <c r="A126" s="36" t="s">
        <v>366</v>
      </c>
      <c r="B126" s="36" t="s">
        <v>367</v>
      </c>
      <c r="C126" s="37" t="s">
        <v>72</v>
      </c>
      <c r="D126" s="37" t="s">
        <v>143</v>
      </c>
      <c r="E126" s="38">
        <v>15</v>
      </c>
      <c r="F126" s="39">
        <f t="shared" si="68"/>
        <v>23.13</v>
      </c>
      <c r="G126" s="38">
        <f t="shared" si="69"/>
        <v>346.95</v>
      </c>
      <c r="H126" s="38">
        <f t="shared" si="70"/>
        <v>6.33</v>
      </c>
      <c r="I126" s="38">
        <f t="shared" si="71"/>
        <v>94.95</v>
      </c>
      <c r="J126" s="38">
        <f t="shared" si="72"/>
        <v>29.46</v>
      </c>
      <c r="K126" s="38">
        <f t="shared" si="73"/>
        <v>441.9</v>
      </c>
      <c r="N126" s="39" t="s">
        <v>368</v>
      </c>
      <c r="O126" s="26">
        <f t="shared" si="43"/>
        <v>23.13</v>
      </c>
    </row>
    <row r="127" spans="1:15" ht="20.100000000000001" customHeight="1" x14ac:dyDescent="0.25">
      <c r="A127" s="33" t="s">
        <v>369</v>
      </c>
      <c r="B127" s="236"/>
      <c r="C127" s="236"/>
      <c r="D127" s="236"/>
      <c r="E127" s="236"/>
      <c r="F127" s="237"/>
      <c r="G127" s="35">
        <f>SUM(G128:G133)</f>
        <v>3697.5000000000005</v>
      </c>
      <c r="H127" s="34"/>
      <c r="I127" s="35">
        <f>SUM(I128:I133)</f>
        <v>1011.38</v>
      </c>
      <c r="J127" s="34"/>
      <c r="K127" s="35">
        <f>SUM(K128:K133)</f>
        <v>4708.88</v>
      </c>
      <c r="O127" s="26">
        <f t="shared" si="43"/>
        <v>0</v>
      </c>
    </row>
    <row r="128" spans="1:15" ht="18" x14ac:dyDescent="0.25">
      <c r="A128" s="36" t="s">
        <v>370</v>
      </c>
      <c r="B128" s="36" t="s">
        <v>371</v>
      </c>
      <c r="C128" s="37" t="s">
        <v>72</v>
      </c>
      <c r="D128" s="37" t="s">
        <v>143</v>
      </c>
      <c r="E128" s="38">
        <v>70.5</v>
      </c>
      <c r="F128" s="39">
        <f t="shared" ref="F128:F133" si="74">O128</f>
        <v>26.03</v>
      </c>
      <c r="G128" s="38">
        <f t="shared" ref="G128:G133" si="75">ROUND(E128*F128,2)</f>
        <v>1835.12</v>
      </c>
      <c r="H128" s="38">
        <f t="shared" ref="H128:H133" si="76">ROUND(F128*$K$5,2)</f>
        <v>7.12</v>
      </c>
      <c r="I128" s="38">
        <f t="shared" ref="I128:I133" si="77">ROUND(E128*H128,2)</f>
        <v>501.96</v>
      </c>
      <c r="J128" s="38">
        <f t="shared" ref="J128:J133" si="78">F128+H128</f>
        <v>33.15</v>
      </c>
      <c r="K128" s="38">
        <f t="shared" ref="K128:K133" si="79">ROUND(E128*J128,2)</f>
        <v>2337.08</v>
      </c>
      <c r="N128" s="39" t="s">
        <v>372</v>
      </c>
      <c r="O128" s="26">
        <f t="shared" si="43"/>
        <v>26.03</v>
      </c>
    </row>
    <row r="129" spans="1:15" ht="27" x14ac:dyDescent="0.25">
      <c r="A129" s="36" t="s">
        <v>373</v>
      </c>
      <c r="B129" s="36" t="s">
        <v>374</v>
      </c>
      <c r="C129" s="37" t="s">
        <v>72</v>
      </c>
      <c r="D129" s="37" t="s">
        <v>53</v>
      </c>
      <c r="E129" s="38">
        <v>5</v>
      </c>
      <c r="F129" s="39">
        <f t="shared" si="74"/>
        <v>26.66</v>
      </c>
      <c r="G129" s="38">
        <f t="shared" si="75"/>
        <v>133.30000000000001</v>
      </c>
      <c r="H129" s="38">
        <f t="shared" si="76"/>
        <v>7.29</v>
      </c>
      <c r="I129" s="38">
        <f t="shared" si="77"/>
        <v>36.450000000000003</v>
      </c>
      <c r="J129" s="38">
        <f t="shared" si="78"/>
        <v>33.950000000000003</v>
      </c>
      <c r="K129" s="38">
        <f t="shared" si="79"/>
        <v>169.75</v>
      </c>
      <c r="N129" s="39" t="s">
        <v>375</v>
      </c>
      <c r="O129" s="26">
        <f t="shared" si="43"/>
        <v>26.66</v>
      </c>
    </row>
    <row r="130" spans="1:15" ht="27" x14ac:dyDescent="0.25">
      <c r="A130" s="36" t="s">
        <v>376</v>
      </c>
      <c r="B130" s="36" t="s">
        <v>377</v>
      </c>
      <c r="C130" s="37" t="s">
        <v>72</v>
      </c>
      <c r="D130" s="37" t="s">
        <v>53</v>
      </c>
      <c r="E130" s="38">
        <v>10</v>
      </c>
      <c r="F130" s="39">
        <f t="shared" si="74"/>
        <v>21.6</v>
      </c>
      <c r="G130" s="38">
        <f t="shared" si="75"/>
        <v>216</v>
      </c>
      <c r="H130" s="38">
        <f t="shared" si="76"/>
        <v>5.91</v>
      </c>
      <c r="I130" s="38">
        <f t="shared" si="77"/>
        <v>59.1</v>
      </c>
      <c r="J130" s="38">
        <f t="shared" si="78"/>
        <v>27.51</v>
      </c>
      <c r="K130" s="38">
        <f t="shared" si="79"/>
        <v>275.10000000000002</v>
      </c>
      <c r="N130" s="39" t="s">
        <v>378</v>
      </c>
      <c r="O130" s="26">
        <f t="shared" si="43"/>
        <v>21.6</v>
      </c>
    </row>
    <row r="131" spans="1:15" ht="27" x14ac:dyDescent="0.25">
      <c r="A131" s="36" t="s">
        <v>379</v>
      </c>
      <c r="B131" s="36" t="s">
        <v>380</v>
      </c>
      <c r="C131" s="37" t="s">
        <v>72</v>
      </c>
      <c r="D131" s="37" t="s">
        <v>53</v>
      </c>
      <c r="E131" s="38">
        <v>6</v>
      </c>
      <c r="F131" s="39">
        <f t="shared" si="74"/>
        <v>41.81</v>
      </c>
      <c r="G131" s="38">
        <f t="shared" si="75"/>
        <v>250.86</v>
      </c>
      <c r="H131" s="38">
        <f t="shared" si="76"/>
        <v>11.44</v>
      </c>
      <c r="I131" s="38">
        <f t="shared" si="77"/>
        <v>68.64</v>
      </c>
      <c r="J131" s="38">
        <f t="shared" si="78"/>
        <v>53.25</v>
      </c>
      <c r="K131" s="38">
        <f t="shared" si="79"/>
        <v>319.5</v>
      </c>
      <c r="N131" s="39" t="s">
        <v>381</v>
      </c>
      <c r="O131" s="26">
        <f t="shared" si="43"/>
        <v>41.81</v>
      </c>
    </row>
    <row r="132" spans="1:15" ht="27" x14ac:dyDescent="0.25">
      <c r="A132" s="36" t="s">
        <v>382</v>
      </c>
      <c r="B132" s="36" t="s">
        <v>377</v>
      </c>
      <c r="C132" s="37" t="s">
        <v>72</v>
      </c>
      <c r="D132" s="37" t="s">
        <v>53</v>
      </c>
      <c r="E132" s="38">
        <v>3</v>
      </c>
      <c r="F132" s="39">
        <f t="shared" si="74"/>
        <v>21.6</v>
      </c>
      <c r="G132" s="38">
        <f t="shared" si="75"/>
        <v>64.8</v>
      </c>
      <c r="H132" s="38">
        <f t="shared" si="76"/>
        <v>5.91</v>
      </c>
      <c r="I132" s="38">
        <f t="shared" si="77"/>
        <v>17.73</v>
      </c>
      <c r="J132" s="38">
        <f t="shared" si="78"/>
        <v>27.51</v>
      </c>
      <c r="K132" s="38">
        <f t="shared" si="79"/>
        <v>82.53</v>
      </c>
      <c r="N132" s="39" t="s">
        <v>378</v>
      </c>
      <c r="O132" s="26">
        <f t="shared" si="43"/>
        <v>21.6</v>
      </c>
    </row>
    <row r="133" spans="1:15" ht="27" x14ac:dyDescent="0.25">
      <c r="A133" s="36" t="s">
        <v>383</v>
      </c>
      <c r="B133" s="36" t="s">
        <v>384</v>
      </c>
      <c r="C133" s="37" t="s">
        <v>72</v>
      </c>
      <c r="D133" s="37" t="s">
        <v>53</v>
      </c>
      <c r="E133" s="38">
        <v>2</v>
      </c>
      <c r="F133" s="39">
        <f t="shared" si="74"/>
        <v>598.71</v>
      </c>
      <c r="G133" s="38">
        <f t="shared" si="75"/>
        <v>1197.42</v>
      </c>
      <c r="H133" s="38">
        <f t="shared" si="76"/>
        <v>163.75</v>
      </c>
      <c r="I133" s="38">
        <f t="shared" si="77"/>
        <v>327.5</v>
      </c>
      <c r="J133" s="38">
        <f t="shared" si="78"/>
        <v>762.46</v>
      </c>
      <c r="K133" s="38">
        <f t="shared" si="79"/>
        <v>1524.92</v>
      </c>
      <c r="N133" s="39" t="s">
        <v>385</v>
      </c>
      <c r="O133" s="26">
        <f t="shared" si="43"/>
        <v>598.71</v>
      </c>
    </row>
    <row r="134" spans="1:15" ht="20.100000000000001" customHeight="1" x14ac:dyDescent="0.25">
      <c r="A134" s="33" t="s">
        <v>386</v>
      </c>
      <c r="B134" s="236"/>
      <c r="C134" s="236"/>
      <c r="D134" s="236"/>
      <c r="E134" s="236"/>
      <c r="F134" s="237"/>
      <c r="G134" s="35">
        <f>SUM(G135:G167)</f>
        <v>43561.960000000006</v>
      </c>
      <c r="H134" s="34"/>
      <c r="I134" s="35">
        <f>SUM(I135:I167)</f>
        <v>11913.170000000002</v>
      </c>
      <c r="J134" s="34"/>
      <c r="K134" s="35">
        <f>SUM(K135:K167)</f>
        <v>55475.13</v>
      </c>
      <c r="O134" s="26">
        <f t="shared" si="43"/>
        <v>0</v>
      </c>
    </row>
    <row r="135" spans="1:15" ht="27" x14ac:dyDescent="0.25">
      <c r="A135" s="36" t="s">
        <v>387</v>
      </c>
      <c r="B135" s="36" t="s">
        <v>388</v>
      </c>
      <c r="C135" s="37" t="s">
        <v>72</v>
      </c>
      <c r="D135" s="37" t="s">
        <v>143</v>
      </c>
      <c r="E135" s="38">
        <v>150</v>
      </c>
      <c r="F135" s="39">
        <f t="shared" ref="F135:F167" si="80">O135</f>
        <v>4.21</v>
      </c>
      <c r="G135" s="38">
        <f t="shared" ref="G135:G167" si="81">ROUND(E135*F135,2)</f>
        <v>631.5</v>
      </c>
      <c r="H135" s="38">
        <f t="shared" ref="H135:H167" si="82">ROUND(F135*$K$5,2)</f>
        <v>1.1499999999999999</v>
      </c>
      <c r="I135" s="38">
        <f t="shared" ref="I135:I167" si="83">ROUND(E135*H135,2)</f>
        <v>172.5</v>
      </c>
      <c r="J135" s="38">
        <f t="shared" ref="J135:J167" si="84">F135+H135</f>
        <v>5.3599999999999994</v>
      </c>
      <c r="K135" s="38">
        <f t="shared" ref="K135:K167" si="85">ROUND(E135*J135,2)</f>
        <v>804</v>
      </c>
      <c r="N135" s="39" t="s">
        <v>389</v>
      </c>
      <c r="O135" s="26">
        <f t="shared" si="43"/>
        <v>4.21</v>
      </c>
    </row>
    <row r="136" spans="1:15" ht="27" x14ac:dyDescent="0.25">
      <c r="A136" s="36" t="s">
        <v>390</v>
      </c>
      <c r="B136" s="36" t="s">
        <v>391</v>
      </c>
      <c r="C136" s="37" t="s">
        <v>72</v>
      </c>
      <c r="D136" s="37" t="s">
        <v>143</v>
      </c>
      <c r="E136" s="38">
        <v>220</v>
      </c>
      <c r="F136" s="39">
        <f t="shared" si="80"/>
        <v>5.91</v>
      </c>
      <c r="G136" s="38">
        <f t="shared" si="81"/>
        <v>1300.2</v>
      </c>
      <c r="H136" s="38">
        <f t="shared" si="82"/>
        <v>1.62</v>
      </c>
      <c r="I136" s="38">
        <f t="shared" si="83"/>
        <v>356.4</v>
      </c>
      <c r="J136" s="38">
        <f t="shared" si="84"/>
        <v>7.53</v>
      </c>
      <c r="K136" s="38">
        <f t="shared" si="85"/>
        <v>1656.6</v>
      </c>
      <c r="N136" s="39" t="s">
        <v>392</v>
      </c>
      <c r="O136" s="26">
        <f t="shared" si="43"/>
        <v>5.91</v>
      </c>
    </row>
    <row r="137" spans="1:15" ht="18" x14ac:dyDescent="0.25">
      <c r="A137" s="36" t="s">
        <v>393</v>
      </c>
      <c r="B137" s="36" t="s">
        <v>394</v>
      </c>
      <c r="C137" s="37" t="s">
        <v>72</v>
      </c>
      <c r="D137" s="37" t="s">
        <v>143</v>
      </c>
      <c r="E137" s="38">
        <v>25</v>
      </c>
      <c r="F137" s="39">
        <f t="shared" si="80"/>
        <v>6.95</v>
      </c>
      <c r="G137" s="38">
        <f t="shared" si="81"/>
        <v>173.75</v>
      </c>
      <c r="H137" s="38">
        <f t="shared" si="82"/>
        <v>1.9</v>
      </c>
      <c r="I137" s="38">
        <f t="shared" si="83"/>
        <v>47.5</v>
      </c>
      <c r="J137" s="38">
        <f t="shared" si="84"/>
        <v>8.85</v>
      </c>
      <c r="K137" s="38">
        <f t="shared" si="85"/>
        <v>221.25</v>
      </c>
      <c r="N137" s="39" t="s">
        <v>395</v>
      </c>
      <c r="O137" s="26">
        <f t="shared" si="43"/>
        <v>6.95</v>
      </c>
    </row>
    <row r="138" spans="1:15" ht="18" x14ac:dyDescent="0.25">
      <c r="A138" s="36" t="s">
        <v>396</v>
      </c>
      <c r="B138" s="36" t="s">
        <v>397</v>
      </c>
      <c r="C138" s="37" t="s">
        <v>72</v>
      </c>
      <c r="D138" s="37" t="s">
        <v>143</v>
      </c>
      <c r="E138" s="38">
        <v>21</v>
      </c>
      <c r="F138" s="39">
        <f t="shared" si="80"/>
        <v>10.06</v>
      </c>
      <c r="G138" s="38">
        <f t="shared" si="81"/>
        <v>211.26</v>
      </c>
      <c r="H138" s="38">
        <f t="shared" si="82"/>
        <v>2.75</v>
      </c>
      <c r="I138" s="38">
        <f t="shared" si="83"/>
        <v>57.75</v>
      </c>
      <c r="J138" s="38">
        <f t="shared" si="84"/>
        <v>12.81</v>
      </c>
      <c r="K138" s="38">
        <f t="shared" si="85"/>
        <v>269.01</v>
      </c>
      <c r="N138" s="39" t="s">
        <v>398</v>
      </c>
      <c r="O138" s="26">
        <f t="shared" ref="O138:O201" si="86">ROUND(N138*$L$6,2)</f>
        <v>10.06</v>
      </c>
    </row>
    <row r="139" spans="1:15" ht="18" x14ac:dyDescent="0.25">
      <c r="A139" s="36" t="s">
        <v>399</v>
      </c>
      <c r="B139" s="36" t="s">
        <v>400</v>
      </c>
      <c r="C139" s="37" t="s">
        <v>72</v>
      </c>
      <c r="D139" s="37" t="s">
        <v>53</v>
      </c>
      <c r="E139" s="38">
        <v>7</v>
      </c>
      <c r="F139" s="39">
        <f t="shared" si="80"/>
        <v>9.2899999999999991</v>
      </c>
      <c r="G139" s="38">
        <f t="shared" si="81"/>
        <v>65.03</v>
      </c>
      <c r="H139" s="38">
        <f t="shared" si="82"/>
        <v>2.54</v>
      </c>
      <c r="I139" s="38">
        <f t="shared" si="83"/>
        <v>17.78</v>
      </c>
      <c r="J139" s="38">
        <f t="shared" si="84"/>
        <v>11.829999999999998</v>
      </c>
      <c r="K139" s="38">
        <f t="shared" si="85"/>
        <v>82.81</v>
      </c>
      <c r="N139" s="39" t="s">
        <v>401</v>
      </c>
      <c r="O139" s="26">
        <f t="shared" si="86"/>
        <v>9.2899999999999991</v>
      </c>
    </row>
    <row r="140" spans="1:15" ht="18" x14ac:dyDescent="0.25">
      <c r="A140" s="36" t="s">
        <v>402</v>
      </c>
      <c r="B140" s="36" t="s">
        <v>403</v>
      </c>
      <c r="C140" s="37" t="s">
        <v>72</v>
      </c>
      <c r="D140" s="37" t="s">
        <v>53</v>
      </c>
      <c r="E140" s="38">
        <v>45</v>
      </c>
      <c r="F140" s="39">
        <f t="shared" si="80"/>
        <v>9.58</v>
      </c>
      <c r="G140" s="38">
        <f t="shared" si="81"/>
        <v>431.1</v>
      </c>
      <c r="H140" s="38">
        <f t="shared" si="82"/>
        <v>2.62</v>
      </c>
      <c r="I140" s="38">
        <f t="shared" si="83"/>
        <v>117.9</v>
      </c>
      <c r="J140" s="38">
        <f t="shared" si="84"/>
        <v>12.2</v>
      </c>
      <c r="K140" s="38">
        <f t="shared" si="85"/>
        <v>549</v>
      </c>
      <c r="N140" s="39" t="s">
        <v>404</v>
      </c>
      <c r="O140" s="26">
        <f t="shared" si="86"/>
        <v>9.58</v>
      </c>
    </row>
    <row r="141" spans="1:15" ht="18" x14ac:dyDescent="0.25">
      <c r="A141" s="36" t="s">
        <v>405</v>
      </c>
      <c r="B141" s="36" t="s">
        <v>406</v>
      </c>
      <c r="C141" s="37" t="s">
        <v>72</v>
      </c>
      <c r="D141" s="37" t="s">
        <v>53</v>
      </c>
      <c r="E141" s="38">
        <v>16</v>
      </c>
      <c r="F141" s="39">
        <f t="shared" si="80"/>
        <v>12.45</v>
      </c>
      <c r="G141" s="38">
        <f t="shared" si="81"/>
        <v>199.2</v>
      </c>
      <c r="H141" s="38">
        <f t="shared" si="82"/>
        <v>3.41</v>
      </c>
      <c r="I141" s="38">
        <f t="shared" si="83"/>
        <v>54.56</v>
      </c>
      <c r="J141" s="38">
        <f t="shared" si="84"/>
        <v>15.86</v>
      </c>
      <c r="K141" s="38">
        <f t="shared" si="85"/>
        <v>253.76</v>
      </c>
      <c r="N141" s="39" t="s">
        <v>407</v>
      </c>
      <c r="O141" s="26">
        <f t="shared" si="86"/>
        <v>12.45</v>
      </c>
    </row>
    <row r="142" spans="1:15" ht="18" x14ac:dyDescent="0.25">
      <c r="A142" s="36" t="s">
        <v>408</v>
      </c>
      <c r="B142" s="36" t="s">
        <v>409</v>
      </c>
      <c r="C142" s="37" t="s">
        <v>72</v>
      </c>
      <c r="D142" s="37" t="s">
        <v>53</v>
      </c>
      <c r="E142" s="38">
        <v>32</v>
      </c>
      <c r="F142" s="39">
        <f t="shared" si="80"/>
        <v>8.61</v>
      </c>
      <c r="G142" s="38">
        <f t="shared" si="81"/>
        <v>275.52</v>
      </c>
      <c r="H142" s="38">
        <f t="shared" si="82"/>
        <v>2.35</v>
      </c>
      <c r="I142" s="38">
        <f t="shared" si="83"/>
        <v>75.2</v>
      </c>
      <c r="J142" s="38">
        <f t="shared" si="84"/>
        <v>10.959999999999999</v>
      </c>
      <c r="K142" s="38">
        <f t="shared" si="85"/>
        <v>350.72</v>
      </c>
      <c r="N142" s="39" t="s">
        <v>410</v>
      </c>
      <c r="O142" s="26">
        <f t="shared" si="86"/>
        <v>8.61</v>
      </c>
    </row>
    <row r="143" spans="1:15" x14ac:dyDescent="0.25">
      <c r="A143" s="36" t="s">
        <v>411</v>
      </c>
      <c r="B143" s="36" t="s">
        <v>412</v>
      </c>
      <c r="C143" s="37" t="s">
        <v>70</v>
      </c>
      <c r="D143" s="37" t="s">
        <v>51</v>
      </c>
      <c r="E143" s="38">
        <v>2</v>
      </c>
      <c r="F143" s="39">
        <f t="shared" si="80"/>
        <v>35.69</v>
      </c>
      <c r="G143" s="38">
        <f t="shared" si="81"/>
        <v>71.38</v>
      </c>
      <c r="H143" s="38">
        <f t="shared" si="82"/>
        <v>9.76</v>
      </c>
      <c r="I143" s="38">
        <f t="shared" si="83"/>
        <v>19.52</v>
      </c>
      <c r="J143" s="38">
        <f t="shared" si="84"/>
        <v>45.449999999999996</v>
      </c>
      <c r="K143" s="38">
        <f t="shared" si="85"/>
        <v>90.9</v>
      </c>
      <c r="N143" s="39" t="s">
        <v>413</v>
      </c>
      <c r="O143" s="26">
        <f t="shared" si="86"/>
        <v>35.69</v>
      </c>
    </row>
    <row r="144" spans="1:15" ht="27" x14ac:dyDescent="0.25">
      <c r="A144" s="36" t="s">
        <v>414</v>
      </c>
      <c r="B144" s="36" t="s">
        <v>415</v>
      </c>
      <c r="C144" s="37" t="s">
        <v>72</v>
      </c>
      <c r="D144" s="37" t="s">
        <v>143</v>
      </c>
      <c r="E144" s="38">
        <v>1050</v>
      </c>
      <c r="F144" s="39">
        <f t="shared" si="80"/>
        <v>2.39</v>
      </c>
      <c r="G144" s="38">
        <f t="shared" si="81"/>
        <v>2509.5</v>
      </c>
      <c r="H144" s="38">
        <f t="shared" si="82"/>
        <v>0.65</v>
      </c>
      <c r="I144" s="38">
        <f t="shared" si="83"/>
        <v>682.5</v>
      </c>
      <c r="J144" s="38">
        <f t="shared" si="84"/>
        <v>3.04</v>
      </c>
      <c r="K144" s="38">
        <f t="shared" si="85"/>
        <v>3192</v>
      </c>
      <c r="N144" s="39" t="s">
        <v>416</v>
      </c>
      <c r="O144" s="26">
        <f t="shared" si="86"/>
        <v>2.39</v>
      </c>
    </row>
    <row r="145" spans="1:15" ht="27" x14ac:dyDescent="0.25">
      <c r="A145" s="36" t="s">
        <v>417</v>
      </c>
      <c r="B145" s="36" t="s">
        <v>418</v>
      </c>
      <c r="C145" s="37" t="s">
        <v>72</v>
      </c>
      <c r="D145" s="37" t="s">
        <v>143</v>
      </c>
      <c r="E145" s="38">
        <v>750</v>
      </c>
      <c r="F145" s="39">
        <f t="shared" si="80"/>
        <v>3.57</v>
      </c>
      <c r="G145" s="38">
        <f t="shared" si="81"/>
        <v>2677.5</v>
      </c>
      <c r="H145" s="38">
        <f t="shared" si="82"/>
        <v>0.98</v>
      </c>
      <c r="I145" s="38">
        <f t="shared" si="83"/>
        <v>735</v>
      </c>
      <c r="J145" s="38">
        <f t="shared" si="84"/>
        <v>4.55</v>
      </c>
      <c r="K145" s="38">
        <f t="shared" si="85"/>
        <v>3412.5</v>
      </c>
      <c r="N145" s="39" t="s">
        <v>419</v>
      </c>
      <c r="O145" s="26">
        <f t="shared" si="86"/>
        <v>3.57</v>
      </c>
    </row>
    <row r="146" spans="1:15" ht="27" x14ac:dyDescent="0.25">
      <c r="A146" s="36" t="s">
        <v>420</v>
      </c>
      <c r="B146" s="36" t="s">
        <v>421</v>
      </c>
      <c r="C146" s="37" t="s">
        <v>72</v>
      </c>
      <c r="D146" s="37" t="s">
        <v>143</v>
      </c>
      <c r="E146" s="38">
        <v>450</v>
      </c>
      <c r="F146" s="39">
        <f t="shared" si="80"/>
        <v>5.96</v>
      </c>
      <c r="G146" s="38">
        <f t="shared" si="81"/>
        <v>2682</v>
      </c>
      <c r="H146" s="38">
        <f t="shared" si="82"/>
        <v>1.63</v>
      </c>
      <c r="I146" s="38">
        <f t="shared" si="83"/>
        <v>733.5</v>
      </c>
      <c r="J146" s="38">
        <f t="shared" si="84"/>
        <v>7.59</v>
      </c>
      <c r="K146" s="38">
        <f t="shared" si="85"/>
        <v>3415.5</v>
      </c>
      <c r="N146" s="39" t="s">
        <v>422</v>
      </c>
      <c r="O146" s="26">
        <f t="shared" si="86"/>
        <v>5.96</v>
      </c>
    </row>
    <row r="147" spans="1:15" x14ac:dyDescent="0.25">
      <c r="A147" s="36" t="s">
        <v>423</v>
      </c>
      <c r="B147" s="36" t="s">
        <v>424</v>
      </c>
      <c r="C147" s="37" t="s">
        <v>70</v>
      </c>
      <c r="D147" s="37" t="s">
        <v>182</v>
      </c>
      <c r="E147" s="38">
        <v>150</v>
      </c>
      <c r="F147" s="39">
        <f t="shared" si="80"/>
        <v>16.579999999999998</v>
      </c>
      <c r="G147" s="38">
        <f t="shared" si="81"/>
        <v>2487</v>
      </c>
      <c r="H147" s="38">
        <f t="shared" si="82"/>
        <v>4.53</v>
      </c>
      <c r="I147" s="38">
        <f t="shared" si="83"/>
        <v>679.5</v>
      </c>
      <c r="J147" s="38">
        <f t="shared" si="84"/>
        <v>21.11</v>
      </c>
      <c r="K147" s="38">
        <f t="shared" si="85"/>
        <v>3166.5</v>
      </c>
      <c r="N147" s="39" t="s">
        <v>425</v>
      </c>
      <c r="O147" s="26">
        <f t="shared" si="86"/>
        <v>16.579999999999998</v>
      </c>
    </row>
    <row r="148" spans="1:15" ht="18" x14ac:dyDescent="0.25">
      <c r="A148" s="36" t="s">
        <v>426</v>
      </c>
      <c r="B148" s="36" t="s">
        <v>427</v>
      </c>
      <c r="C148" s="37" t="s">
        <v>72</v>
      </c>
      <c r="D148" s="37" t="s">
        <v>53</v>
      </c>
      <c r="E148" s="38">
        <v>5</v>
      </c>
      <c r="F148" s="39">
        <f t="shared" si="80"/>
        <v>18.48</v>
      </c>
      <c r="G148" s="38">
        <f t="shared" si="81"/>
        <v>92.4</v>
      </c>
      <c r="H148" s="38">
        <f t="shared" si="82"/>
        <v>5.05</v>
      </c>
      <c r="I148" s="38">
        <f t="shared" si="83"/>
        <v>25.25</v>
      </c>
      <c r="J148" s="38">
        <f t="shared" si="84"/>
        <v>23.53</v>
      </c>
      <c r="K148" s="38">
        <f t="shared" si="85"/>
        <v>117.65</v>
      </c>
      <c r="N148" s="39" t="s">
        <v>428</v>
      </c>
      <c r="O148" s="26">
        <f t="shared" si="86"/>
        <v>18.48</v>
      </c>
    </row>
    <row r="149" spans="1:15" ht="18" x14ac:dyDescent="0.25">
      <c r="A149" s="36" t="s">
        <v>429</v>
      </c>
      <c r="B149" s="36" t="s">
        <v>430</v>
      </c>
      <c r="C149" s="37" t="s">
        <v>72</v>
      </c>
      <c r="D149" s="37" t="s">
        <v>53</v>
      </c>
      <c r="E149" s="38">
        <v>2</v>
      </c>
      <c r="F149" s="39">
        <f t="shared" si="80"/>
        <v>29.29</v>
      </c>
      <c r="G149" s="38">
        <f t="shared" si="81"/>
        <v>58.58</v>
      </c>
      <c r="H149" s="38">
        <f t="shared" si="82"/>
        <v>8.01</v>
      </c>
      <c r="I149" s="38">
        <f t="shared" si="83"/>
        <v>16.02</v>
      </c>
      <c r="J149" s="38">
        <f t="shared" si="84"/>
        <v>37.299999999999997</v>
      </c>
      <c r="K149" s="38">
        <f t="shared" si="85"/>
        <v>74.599999999999994</v>
      </c>
      <c r="N149" s="39" t="s">
        <v>431</v>
      </c>
      <c r="O149" s="26">
        <f t="shared" si="86"/>
        <v>29.29</v>
      </c>
    </row>
    <row r="150" spans="1:15" ht="18" x14ac:dyDescent="0.25">
      <c r="A150" s="36" t="s">
        <v>432</v>
      </c>
      <c r="B150" s="36" t="s">
        <v>433</v>
      </c>
      <c r="C150" s="37" t="s">
        <v>72</v>
      </c>
      <c r="D150" s="37" t="s">
        <v>53</v>
      </c>
      <c r="E150" s="38">
        <v>1</v>
      </c>
      <c r="F150" s="39">
        <f t="shared" si="80"/>
        <v>40.090000000000003</v>
      </c>
      <c r="G150" s="38">
        <f t="shared" si="81"/>
        <v>40.090000000000003</v>
      </c>
      <c r="H150" s="38">
        <f t="shared" si="82"/>
        <v>10.96</v>
      </c>
      <c r="I150" s="38">
        <f t="shared" si="83"/>
        <v>10.96</v>
      </c>
      <c r="J150" s="38">
        <f t="shared" si="84"/>
        <v>51.050000000000004</v>
      </c>
      <c r="K150" s="38">
        <f t="shared" si="85"/>
        <v>51.05</v>
      </c>
      <c r="N150" s="39" t="s">
        <v>434</v>
      </c>
      <c r="O150" s="26">
        <f t="shared" si="86"/>
        <v>40.090000000000003</v>
      </c>
    </row>
    <row r="151" spans="1:15" ht="18" x14ac:dyDescent="0.25">
      <c r="A151" s="36" t="s">
        <v>435</v>
      </c>
      <c r="B151" s="36" t="s">
        <v>436</v>
      </c>
      <c r="C151" s="37" t="s">
        <v>72</v>
      </c>
      <c r="D151" s="37" t="s">
        <v>53</v>
      </c>
      <c r="E151" s="38">
        <v>2</v>
      </c>
      <c r="F151" s="39">
        <f t="shared" si="80"/>
        <v>37.799999999999997</v>
      </c>
      <c r="G151" s="38">
        <f t="shared" si="81"/>
        <v>75.599999999999994</v>
      </c>
      <c r="H151" s="38">
        <f t="shared" si="82"/>
        <v>10.34</v>
      </c>
      <c r="I151" s="38">
        <f t="shared" si="83"/>
        <v>20.68</v>
      </c>
      <c r="J151" s="38">
        <f t="shared" si="84"/>
        <v>48.14</v>
      </c>
      <c r="K151" s="38">
        <f t="shared" si="85"/>
        <v>96.28</v>
      </c>
      <c r="N151" s="39" t="s">
        <v>437</v>
      </c>
      <c r="O151" s="26">
        <f t="shared" si="86"/>
        <v>37.799999999999997</v>
      </c>
    </row>
    <row r="152" spans="1:15" ht="18" x14ac:dyDescent="0.25">
      <c r="A152" s="36" t="s">
        <v>438</v>
      </c>
      <c r="B152" s="36" t="s">
        <v>439</v>
      </c>
      <c r="C152" s="37" t="s">
        <v>72</v>
      </c>
      <c r="D152" s="37" t="s">
        <v>53</v>
      </c>
      <c r="E152" s="38">
        <v>26</v>
      </c>
      <c r="F152" s="39">
        <f t="shared" si="80"/>
        <v>19.579999999999998</v>
      </c>
      <c r="G152" s="38">
        <f t="shared" si="81"/>
        <v>509.08</v>
      </c>
      <c r="H152" s="38">
        <f t="shared" si="82"/>
        <v>5.36</v>
      </c>
      <c r="I152" s="38">
        <f t="shared" si="83"/>
        <v>139.36000000000001</v>
      </c>
      <c r="J152" s="38">
        <f t="shared" si="84"/>
        <v>24.939999999999998</v>
      </c>
      <c r="K152" s="38">
        <f t="shared" si="85"/>
        <v>648.44000000000005</v>
      </c>
      <c r="N152" s="39" t="s">
        <v>440</v>
      </c>
      <c r="O152" s="26">
        <f t="shared" si="86"/>
        <v>19.579999999999998</v>
      </c>
    </row>
    <row r="153" spans="1:15" ht="18" x14ac:dyDescent="0.25">
      <c r="A153" s="36" t="s">
        <v>441</v>
      </c>
      <c r="B153" s="36" t="s">
        <v>442</v>
      </c>
      <c r="C153" s="37" t="s">
        <v>72</v>
      </c>
      <c r="D153" s="37" t="s">
        <v>53</v>
      </c>
      <c r="E153" s="38">
        <v>6</v>
      </c>
      <c r="F153" s="39">
        <f t="shared" si="80"/>
        <v>29.39</v>
      </c>
      <c r="G153" s="38">
        <f t="shared" si="81"/>
        <v>176.34</v>
      </c>
      <c r="H153" s="38">
        <f t="shared" si="82"/>
        <v>8.0399999999999991</v>
      </c>
      <c r="I153" s="38">
        <f t="shared" si="83"/>
        <v>48.24</v>
      </c>
      <c r="J153" s="38">
        <f t="shared" si="84"/>
        <v>37.43</v>
      </c>
      <c r="K153" s="38">
        <f t="shared" si="85"/>
        <v>224.58</v>
      </c>
      <c r="N153" s="39" t="s">
        <v>443</v>
      </c>
      <c r="O153" s="26">
        <f t="shared" si="86"/>
        <v>29.39</v>
      </c>
    </row>
    <row r="154" spans="1:15" ht="18" x14ac:dyDescent="0.25">
      <c r="A154" s="36" t="s">
        <v>444</v>
      </c>
      <c r="B154" s="36" t="s">
        <v>445</v>
      </c>
      <c r="C154" s="37" t="s">
        <v>80</v>
      </c>
      <c r="D154" s="37" t="s">
        <v>53</v>
      </c>
      <c r="E154" s="38">
        <v>36</v>
      </c>
      <c r="F154" s="39">
        <f t="shared" si="80"/>
        <v>123.85</v>
      </c>
      <c r="G154" s="38">
        <f t="shared" si="81"/>
        <v>4458.6000000000004</v>
      </c>
      <c r="H154" s="38">
        <f t="shared" si="82"/>
        <v>33.869999999999997</v>
      </c>
      <c r="I154" s="38">
        <f t="shared" si="83"/>
        <v>1219.32</v>
      </c>
      <c r="J154" s="38">
        <f t="shared" si="84"/>
        <v>157.72</v>
      </c>
      <c r="K154" s="38">
        <f t="shared" si="85"/>
        <v>5677.92</v>
      </c>
      <c r="N154" s="39" t="s">
        <v>446</v>
      </c>
      <c r="O154" s="26">
        <f t="shared" si="86"/>
        <v>123.85</v>
      </c>
    </row>
    <row r="155" spans="1:15" ht="18" x14ac:dyDescent="0.25">
      <c r="A155" s="36" t="s">
        <v>447</v>
      </c>
      <c r="B155" s="36" t="s">
        <v>448</v>
      </c>
      <c r="C155" s="37" t="s">
        <v>80</v>
      </c>
      <c r="D155" s="37" t="s">
        <v>53</v>
      </c>
      <c r="E155" s="38">
        <v>26</v>
      </c>
      <c r="F155" s="39">
        <f t="shared" si="80"/>
        <v>75.16</v>
      </c>
      <c r="G155" s="38">
        <f t="shared" si="81"/>
        <v>1954.16</v>
      </c>
      <c r="H155" s="38">
        <f t="shared" si="82"/>
        <v>20.56</v>
      </c>
      <c r="I155" s="38">
        <f t="shared" si="83"/>
        <v>534.55999999999995</v>
      </c>
      <c r="J155" s="38">
        <f t="shared" si="84"/>
        <v>95.72</v>
      </c>
      <c r="K155" s="38">
        <f t="shared" si="85"/>
        <v>2488.7199999999998</v>
      </c>
      <c r="N155" s="39" t="s">
        <v>449</v>
      </c>
      <c r="O155" s="26">
        <f t="shared" si="86"/>
        <v>75.16</v>
      </c>
    </row>
    <row r="156" spans="1:15" ht="18" x14ac:dyDescent="0.25">
      <c r="A156" s="36" t="s">
        <v>450</v>
      </c>
      <c r="B156" s="36" t="s">
        <v>451</v>
      </c>
      <c r="C156" s="37" t="s">
        <v>70</v>
      </c>
      <c r="D156" s="37" t="s">
        <v>51</v>
      </c>
      <c r="E156" s="38">
        <v>39</v>
      </c>
      <c r="F156" s="39">
        <f t="shared" si="80"/>
        <v>100.45</v>
      </c>
      <c r="G156" s="38">
        <f t="shared" si="81"/>
        <v>3917.55</v>
      </c>
      <c r="H156" s="38">
        <f t="shared" si="82"/>
        <v>27.47</v>
      </c>
      <c r="I156" s="38">
        <f t="shared" si="83"/>
        <v>1071.33</v>
      </c>
      <c r="J156" s="38">
        <f t="shared" si="84"/>
        <v>127.92</v>
      </c>
      <c r="K156" s="38">
        <f t="shared" si="85"/>
        <v>4988.88</v>
      </c>
      <c r="N156" s="39" t="s">
        <v>452</v>
      </c>
      <c r="O156" s="26">
        <f t="shared" si="86"/>
        <v>100.45</v>
      </c>
    </row>
    <row r="157" spans="1:15" ht="27" x14ac:dyDescent="0.25">
      <c r="A157" s="36" t="s">
        <v>453</v>
      </c>
      <c r="B157" s="36" t="s">
        <v>454</v>
      </c>
      <c r="C157" s="37" t="s">
        <v>70</v>
      </c>
      <c r="D157" s="37" t="s">
        <v>51</v>
      </c>
      <c r="E157" s="38">
        <v>16</v>
      </c>
      <c r="F157" s="39">
        <f t="shared" si="80"/>
        <v>112.74</v>
      </c>
      <c r="G157" s="38">
        <f t="shared" si="81"/>
        <v>1803.84</v>
      </c>
      <c r="H157" s="38">
        <f t="shared" si="82"/>
        <v>30.83</v>
      </c>
      <c r="I157" s="38">
        <f t="shared" si="83"/>
        <v>493.28</v>
      </c>
      <c r="J157" s="38">
        <f t="shared" si="84"/>
        <v>143.57</v>
      </c>
      <c r="K157" s="38">
        <f t="shared" si="85"/>
        <v>2297.12</v>
      </c>
      <c r="N157" s="39" t="s">
        <v>455</v>
      </c>
      <c r="O157" s="26">
        <f t="shared" si="86"/>
        <v>112.74</v>
      </c>
    </row>
    <row r="158" spans="1:15" x14ac:dyDescent="0.25">
      <c r="A158" s="36" t="s">
        <v>456</v>
      </c>
      <c r="B158" s="36" t="s">
        <v>457</v>
      </c>
      <c r="C158" s="37" t="s">
        <v>82</v>
      </c>
      <c r="D158" s="37" t="s">
        <v>53</v>
      </c>
      <c r="E158" s="38">
        <v>8</v>
      </c>
      <c r="F158" s="39">
        <f t="shared" si="80"/>
        <v>44.19</v>
      </c>
      <c r="G158" s="38">
        <f t="shared" si="81"/>
        <v>353.52</v>
      </c>
      <c r="H158" s="38">
        <f t="shared" si="82"/>
        <v>12.09</v>
      </c>
      <c r="I158" s="38">
        <f t="shared" si="83"/>
        <v>96.72</v>
      </c>
      <c r="J158" s="38">
        <f t="shared" si="84"/>
        <v>56.28</v>
      </c>
      <c r="K158" s="38">
        <f t="shared" si="85"/>
        <v>450.24</v>
      </c>
      <c r="N158" s="39" t="s">
        <v>458</v>
      </c>
      <c r="O158" s="26">
        <f t="shared" si="86"/>
        <v>44.19</v>
      </c>
    </row>
    <row r="159" spans="1:15" x14ac:dyDescent="0.25">
      <c r="A159" s="36" t="s">
        <v>459</v>
      </c>
      <c r="B159" s="36" t="s">
        <v>460</v>
      </c>
      <c r="C159" s="37" t="s">
        <v>80</v>
      </c>
      <c r="D159" s="37" t="s">
        <v>53</v>
      </c>
      <c r="E159" s="38">
        <v>8</v>
      </c>
      <c r="F159" s="39">
        <f t="shared" si="80"/>
        <v>633.84</v>
      </c>
      <c r="G159" s="38">
        <f t="shared" si="81"/>
        <v>5070.72</v>
      </c>
      <c r="H159" s="38">
        <f t="shared" si="82"/>
        <v>173.36</v>
      </c>
      <c r="I159" s="38">
        <f t="shared" si="83"/>
        <v>1386.88</v>
      </c>
      <c r="J159" s="38">
        <f t="shared" si="84"/>
        <v>807.2</v>
      </c>
      <c r="K159" s="38">
        <f t="shared" si="85"/>
        <v>6457.6</v>
      </c>
      <c r="N159" s="39" t="s">
        <v>461</v>
      </c>
      <c r="O159" s="26">
        <f t="shared" si="86"/>
        <v>633.84</v>
      </c>
    </row>
    <row r="160" spans="1:15" x14ac:dyDescent="0.25">
      <c r="A160" s="36" t="s">
        <v>462</v>
      </c>
      <c r="B160" s="36" t="s">
        <v>463</v>
      </c>
      <c r="C160" s="37" t="s">
        <v>80</v>
      </c>
      <c r="D160" s="37" t="s">
        <v>143</v>
      </c>
      <c r="E160" s="38">
        <v>111.8</v>
      </c>
      <c r="F160" s="39">
        <f t="shared" si="80"/>
        <v>82.4</v>
      </c>
      <c r="G160" s="38">
        <f t="shared" si="81"/>
        <v>9212.32</v>
      </c>
      <c r="H160" s="38">
        <f t="shared" si="82"/>
        <v>22.54</v>
      </c>
      <c r="I160" s="38">
        <f t="shared" si="83"/>
        <v>2519.9699999999998</v>
      </c>
      <c r="J160" s="38">
        <f t="shared" si="84"/>
        <v>104.94</v>
      </c>
      <c r="K160" s="38">
        <f t="shared" si="85"/>
        <v>11732.29</v>
      </c>
      <c r="N160" s="39" t="s">
        <v>464</v>
      </c>
      <c r="O160" s="26">
        <f t="shared" si="86"/>
        <v>82.4</v>
      </c>
    </row>
    <row r="161" spans="1:15" ht="18" x14ac:dyDescent="0.25">
      <c r="A161" s="36" t="s">
        <v>465</v>
      </c>
      <c r="B161" s="36" t="s">
        <v>466</v>
      </c>
      <c r="C161" s="37" t="s">
        <v>72</v>
      </c>
      <c r="D161" s="37" t="s">
        <v>53</v>
      </c>
      <c r="E161" s="38">
        <v>3</v>
      </c>
      <c r="F161" s="39">
        <f t="shared" si="80"/>
        <v>8.3699999999999992</v>
      </c>
      <c r="G161" s="38">
        <f t="shared" si="81"/>
        <v>25.11</v>
      </c>
      <c r="H161" s="38">
        <f t="shared" si="82"/>
        <v>2.29</v>
      </c>
      <c r="I161" s="38">
        <f t="shared" si="83"/>
        <v>6.87</v>
      </c>
      <c r="J161" s="38">
        <f t="shared" si="84"/>
        <v>10.66</v>
      </c>
      <c r="K161" s="38">
        <f t="shared" si="85"/>
        <v>31.98</v>
      </c>
      <c r="N161" s="39" t="s">
        <v>467</v>
      </c>
      <c r="O161" s="26">
        <f t="shared" si="86"/>
        <v>8.3699999999999992</v>
      </c>
    </row>
    <row r="162" spans="1:15" ht="18" x14ac:dyDescent="0.25">
      <c r="A162" s="36" t="s">
        <v>468</v>
      </c>
      <c r="B162" s="36" t="s">
        <v>469</v>
      </c>
      <c r="C162" s="37" t="s">
        <v>72</v>
      </c>
      <c r="D162" s="37" t="s">
        <v>53</v>
      </c>
      <c r="E162" s="38">
        <v>3</v>
      </c>
      <c r="F162" s="39">
        <f t="shared" si="80"/>
        <v>8.75</v>
      </c>
      <c r="G162" s="38">
        <f t="shared" si="81"/>
        <v>26.25</v>
      </c>
      <c r="H162" s="38">
        <f t="shared" si="82"/>
        <v>2.39</v>
      </c>
      <c r="I162" s="38">
        <f t="shared" si="83"/>
        <v>7.17</v>
      </c>
      <c r="J162" s="38">
        <f t="shared" si="84"/>
        <v>11.14</v>
      </c>
      <c r="K162" s="38">
        <f t="shared" si="85"/>
        <v>33.42</v>
      </c>
      <c r="N162" s="39" t="s">
        <v>470</v>
      </c>
      <c r="O162" s="26">
        <f t="shared" si="86"/>
        <v>8.75</v>
      </c>
    </row>
    <row r="163" spans="1:15" ht="18" x14ac:dyDescent="0.25">
      <c r="A163" s="36" t="s">
        <v>471</v>
      </c>
      <c r="B163" s="36" t="s">
        <v>472</v>
      </c>
      <c r="C163" s="37" t="s">
        <v>72</v>
      </c>
      <c r="D163" s="37" t="s">
        <v>53</v>
      </c>
      <c r="E163" s="38">
        <v>2</v>
      </c>
      <c r="F163" s="39">
        <f t="shared" si="80"/>
        <v>9.49</v>
      </c>
      <c r="G163" s="38">
        <f t="shared" si="81"/>
        <v>18.98</v>
      </c>
      <c r="H163" s="38">
        <f t="shared" si="82"/>
        <v>2.6</v>
      </c>
      <c r="I163" s="38">
        <f t="shared" si="83"/>
        <v>5.2</v>
      </c>
      <c r="J163" s="38">
        <f t="shared" si="84"/>
        <v>12.09</v>
      </c>
      <c r="K163" s="38">
        <f t="shared" si="85"/>
        <v>24.18</v>
      </c>
      <c r="N163" s="39" t="s">
        <v>473</v>
      </c>
      <c r="O163" s="26">
        <f t="shared" si="86"/>
        <v>9.49</v>
      </c>
    </row>
    <row r="164" spans="1:15" ht="18" x14ac:dyDescent="0.25">
      <c r="A164" s="36" t="s">
        <v>474</v>
      </c>
      <c r="B164" s="36" t="s">
        <v>475</v>
      </c>
      <c r="C164" s="37" t="s">
        <v>72</v>
      </c>
      <c r="D164" s="37" t="s">
        <v>53</v>
      </c>
      <c r="E164" s="38">
        <v>5</v>
      </c>
      <c r="F164" s="39">
        <f t="shared" si="80"/>
        <v>10.37</v>
      </c>
      <c r="G164" s="38">
        <f t="shared" si="81"/>
        <v>51.85</v>
      </c>
      <c r="H164" s="38">
        <f t="shared" si="82"/>
        <v>2.84</v>
      </c>
      <c r="I164" s="38">
        <f t="shared" si="83"/>
        <v>14.2</v>
      </c>
      <c r="J164" s="38">
        <f t="shared" si="84"/>
        <v>13.209999999999999</v>
      </c>
      <c r="K164" s="38">
        <f t="shared" si="85"/>
        <v>66.05</v>
      </c>
      <c r="N164" s="39" t="s">
        <v>476</v>
      </c>
      <c r="O164" s="26">
        <f t="shared" si="86"/>
        <v>10.37</v>
      </c>
    </row>
    <row r="165" spans="1:15" ht="18" x14ac:dyDescent="0.25">
      <c r="A165" s="36" t="s">
        <v>477</v>
      </c>
      <c r="B165" s="36" t="s">
        <v>478</v>
      </c>
      <c r="C165" s="37" t="s">
        <v>82</v>
      </c>
      <c r="D165" s="37" t="s">
        <v>53</v>
      </c>
      <c r="E165" s="38">
        <v>1</v>
      </c>
      <c r="F165" s="39">
        <f t="shared" si="80"/>
        <v>302.70999999999998</v>
      </c>
      <c r="G165" s="38">
        <f t="shared" si="81"/>
        <v>302.70999999999998</v>
      </c>
      <c r="H165" s="38">
        <f t="shared" si="82"/>
        <v>82.79</v>
      </c>
      <c r="I165" s="38">
        <f t="shared" si="83"/>
        <v>82.79</v>
      </c>
      <c r="J165" s="38">
        <f t="shared" si="84"/>
        <v>385.5</v>
      </c>
      <c r="K165" s="38">
        <f t="shared" si="85"/>
        <v>385.5</v>
      </c>
      <c r="N165" s="39" t="s">
        <v>479</v>
      </c>
      <c r="O165" s="26">
        <f t="shared" si="86"/>
        <v>302.70999999999998</v>
      </c>
    </row>
    <row r="166" spans="1:15" x14ac:dyDescent="0.25">
      <c r="A166" s="36" t="s">
        <v>480</v>
      </c>
      <c r="B166" s="36" t="s">
        <v>481</v>
      </c>
      <c r="C166" s="37" t="s">
        <v>70</v>
      </c>
      <c r="D166" s="37" t="s">
        <v>51</v>
      </c>
      <c r="E166" s="38">
        <v>6</v>
      </c>
      <c r="F166" s="39">
        <f t="shared" si="80"/>
        <v>145.5</v>
      </c>
      <c r="G166" s="38">
        <f t="shared" si="81"/>
        <v>873</v>
      </c>
      <c r="H166" s="38">
        <f t="shared" si="82"/>
        <v>39.79</v>
      </c>
      <c r="I166" s="38">
        <f t="shared" si="83"/>
        <v>238.74</v>
      </c>
      <c r="J166" s="38">
        <f t="shared" si="84"/>
        <v>185.29</v>
      </c>
      <c r="K166" s="38">
        <f t="shared" si="85"/>
        <v>1111.74</v>
      </c>
      <c r="N166" s="39" t="s">
        <v>482</v>
      </c>
      <c r="O166" s="26">
        <f t="shared" si="86"/>
        <v>145.5</v>
      </c>
    </row>
    <row r="167" spans="1:15" ht="18" x14ac:dyDescent="0.25">
      <c r="A167" s="36" t="s">
        <v>483</v>
      </c>
      <c r="B167" s="36" t="s">
        <v>484</v>
      </c>
      <c r="C167" s="37" t="s">
        <v>70</v>
      </c>
      <c r="D167" s="37" t="s">
        <v>51</v>
      </c>
      <c r="E167" s="38">
        <v>6</v>
      </c>
      <c r="F167" s="39">
        <f t="shared" si="80"/>
        <v>137.72</v>
      </c>
      <c r="G167" s="38">
        <f t="shared" si="81"/>
        <v>826.32</v>
      </c>
      <c r="H167" s="38">
        <f t="shared" si="82"/>
        <v>37.67</v>
      </c>
      <c r="I167" s="38">
        <f t="shared" si="83"/>
        <v>226.02</v>
      </c>
      <c r="J167" s="38">
        <f t="shared" si="84"/>
        <v>175.39</v>
      </c>
      <c r="K167" s="38">
        <f t="shared" si="85"/>
        <v>1052.3399999999999</v>
      </c>
      <c r="N167" s="39" t="s">
        <v>485</v>
      </c>
      <c r="O167" s="26">
        <f t="shared" si="86"/>
        <v>137.72</v>
      </c>
    </row>
    <row r="168" spans="1:15" ht="20.100000000000001" customHeight="1" x14ac:dyDescent="0.25">
      <c r="A168" s="33" t="s">
        <v>486</v>
      </c>
      <c r="B168" s="236"/>
      <c r="C168" s="236"/>
      <c r="D168" s="236"/>
      <c r="E168" s="236"/>
      <c r="F168" s="237"/>
      <c r="G168" s="35">
        <f>SUM(G169:G198)</f>
        <v>62395.67</v>
      </c>
      <c r="H168" s="34"/>
      <c r="I168" s="35">
        <f>SUM(I169:I198)</f>
        <v>17065.8</v>
      </c>
      <c r="J168" s="34"/>
      <c r="K168" s="35">
        <f>SUM(K169:K198)</f>
        <v>79461.470000000016</v>
      </c>
      <c r="O168" s="26">
        <f t="shared" si="86"/>
        <v>0</v>
      </c>
    </row>
    <row r="169" spans="1:15" ht="18" x14ac:dyDescent="0.25">
      <c r="A169" s="36" t="s">
        <v>487</v>
      </c>
      <c r="B169" s="36" t="s">
        <v>488</v>
      </c>
      <c r="C169" s="37" t="s">
        <v>72</v>
      </c>
      <c r="D169" s="37" t="s">
        <v>53</v>
      </c>
      <c r="E169" s="38">
        <v>1</v>
      </c>
      <c r="F169" s="39">
        <f t="shared" ref="F169:F198" si="87">O169</f>
        <v>5286.33</v>
      </c>
      <c r="G169" s="38">
        <f t="shared" ref="G169:G198" si="88">ROUND(E169*F169,2)</f>
        <v>5286.33</v>
      </c>
      <c r="H169" s="38">
        <f t="shared" ref="H169:H198" si="89">ROUND(F169*$K$5,2)</f>
        <v>1445.81</v>
      </c>
      <c r="I169" s="38">
        <f t="shared" ref="I169:I198" si="90">ROUND(E169*H169,2)</f>
        <v>1445.81</v>
      </c>
      <c r="J169" s="38">
        <f t="shared" ref="J169:J198" si="91">F169+H169</f>
        <v>6732.1399999999994</v>
      </c>
      <c r="K169" s="38">
        <f t="shared" ref="K169:K198" si="92">ROUND(E169*J169,2)</f>
        <v>6732.14</v>
      </c>
      <c r="N169" s="39" t="s">
        <v>489</v>
      </c>
      <c r="O169" s="26">
        <f t="shared" si="86"/>
        <v>5286.33</v>
      </c>
    </row>
    <row r="170" spans="1:15" ht="18" x14ac:dyDescent="0.25">
      <c r="A170" s="36" t="s">
        <v>490</v>
      </c>
      <c r="B170" s="36" t="s">
        <v>491</v>
      </c>
      <c r="C170" s="37" t="s">
        <v>70</v>
      </c>
      <c r="D170" s="37" t="s">
        <v>51</v>
      </c>
      <c r="E170" s="38">
        <v>2</v>
      </c>
      <c r="F170" s="39">
        <f t="shared" si="87"/>
        <v>173.94</v>
      </c>
      <c r="G170" s="38">
        <f t="shared" si="88"/>
        <v>347.88</v>
      </c>
      <c r="H170" s="38">
        <f t="shared" si="89"/>
        <v>47.57</v>
      </c>
      <c r="I170" s="38">
        <f t="shared" si="90"/>
        <v>95.14</v>
      </c>
      <c r="J170" s="38">
        <f t="shared" si="91"/>
        <v>221.51</v>
      </c>
      <c r="K170" s="38">
        <f t="shared" si="92"/>
        <v>443.02</v>
      </c>
      <c r="N170" s="39" t="s">
        <v>492</v>
      </c>
      <c r="O170" s="26">
        <f t="shared" si="86"/>
        <v>173.94</v>
      </c>
    </row>
    <row r="171" spans="1:15" ht="18" x14ac:dyDescent="0.25">
      <c r="A171" s="36" t="s">
        <v>493</v>
      </c>
      <c r="B171" s="36" t="s">
        <v>494</v>
      </c>
      <c r="C171" s="37" t="s">
        <v>72</v>
      </c>
      <c r="D171" s="37" t="s">
        <v>53</v>
      </c>
      <c r="E171" s="38">
        <v>6</v>
      </c>
      <c r="F171" s="39">
        <f t="shared" si="87"/>
        <v>338.01</v>
      </c>
      <c r="G171" s="38">
        <f t="shared" si="88"/>
        <v>2028.06</v>
      </c>
      <c r="H171" s="38">
        <f t="shared" si="89"/>
        <v>92.45</v>
      </c>
      <c r="I171" s="38">
        <f t="shared" si="90"/>
        <v>554.70000000000005</v>
      </c>
      <c r="J171" s="38">
        <f t="shared" si="91"/>
        <v>430.46</v>
      </c>
      <c r="K171" s="38">
        <f t="shared" si="92"/>
        <v>2582.7600000000002</v>
      </c>
      <c r="N171" s="39" t="s">
        <v>495</v>
      </c>
      <c r="O171" s="26">
        <f t="shared" si="86"/>
        <v>338.01</v>
      </c>
    </row>
    <row r="172" spans="1:15" ht="27" x14ac:dyDescent="0.25">
      <c r="A172" s="36" t="s">
        <v>496</v>
      </c>
      <c r="B172" s="36" t="s">
        <v>497</v>
      </c>
      <c r="C172" s="37" t="s">
        <v>72</v>
      </c>
      <c r="D172" s="37" t="s">
        <v>53</v>
      </c>
      <c r="E172" s="38">
        <v>5</v>
      </c>
      <c r="F172" s="39">
        <f t="shared" si="87"/>
        <v>218.77</v>
      </c>
      <c r="G172" s="38">
        <f t="shared" si="88"/>
        <v>1093.8499999999999</v>
      </c>
      <c r="H172" s="38">
        <f t="shared" si="89"/>
        <v>59.83</v>
      </c>
      <c r="I172" s="38">
        <f t="shared" si="90"/>
        <v>299.14999999999998</v>
      </c>
      <c r="J172" s="38">
        <f t="shared" si="91"/>
        <v>278.60000000000002</v>
      </c>
      <c r="K172" s="38">
        <f t="shared" si="92"/>
        <v>1393</v>
      </c>
      <c r="N172" s="39" t="s">
        <v>498</v>
      </c>
      <c r="O172" s="26">
        <f t="shared" si="86"/>
        <v>218.77</v>
      </c>
    </row>
    <row r="173" spans="1:15" ht="27" x14ac:dyDescent="0.25">
      <c r="A173" s="36" t="s">
        <v>499</v>
      </c>
      <c r="B173" s="36" t="s">
        <v>500</v>
      </c>
      <c r="C173" s="37" t="s">
        <v>72</v>
      </c>
      <c r="D173" s="37" t="s">
        <v>53</v>
      </c>
      <c r="E173" s="38">
        <v>17</v>
      </c>
      <c r="F173" s="39">
        <f t="shared" si="87"/>
        <v>27.26</v>
      </c>
      <c r="G173" s="38">
        <f t="shared" si="88"/>
        <v>463.42</v>
      </c>
      <c r="H173" s="38">
        <f t="shared" si="89"/>
        <v>7.46</v>
      </c>
      <c r="I173" s="38">
        <f t="shared" si="90"/>
        <v>126.82</v>
      </c>
      <c r="J173" s="38">
        <f t="shared" si="91"/>
        <v>34.72</v>
      </c>
      <c r="K173" s="38">
        <f t="shared" si="92"/>
        <v>590.24</v>
      </c>
      <c r="N173" s="39" t="s">
        <v>501</v>
      </c>
      <c r="O173" s="26">
        <f t="shared" si="86"/>
        <v>27.26</v>
      </c>
    </row>
    <row r="174" spans="1:15" ht="27" x14ac:dyDescent="0.25">
      <c r="A174" s="36" t="s">
        <v>502</v>
      </c>
      <c r="B174" s="36" t="s">
        <v>503</v>
      </c>
      <c r="C174" s="37" t="s">
        <v>72</v>
      </c>
      <c r="D174" s="37" t="s">
        <v>53</v>
      </c>
      <c r="E174" s="38">
        <v>17</v>
      </c>
      <c r="F174" s="39">
        <f t="shared" si="87"/>
        <v>16.920000000000002</v>
      </c>
      <c r="G174" s="38">
        <f t="shared" si="88"/>
        <v>287.64</v>
      </c>
      <c r="H174" s="38">
        <f t="shared" si="89"/>
        <v>4.63</v>
      </c>
      <c r="I174" s="38">
        <f t="shared" si="90"/>
        <v>78.709999999999994</v>
      </c>
      <c r="J174" s="38">
        <f t="shared" si="91"/>
        <v>21.55</v>
      </c>
      <c r="K174" s="38">
        <f t="shared" si="92"/>
        <v>366.35</v>
      </c>
      <c r="N174" s="39" t="s">
        <v>504</v>
      </c>
      <c r="O174" s="26">
        <f t="shared" si="86"/>
        <v>16.920000000000002</v>
      </c>
    </row>
    <row r="175" spans="1:15" ht="18" x14ac:dyDescent="0.25">
      <c r="A175" s="36" t="s">
        <v>505</v>
      </c>
      <c r="B175" s="36" t="s">
        <v>506</v>
      </c>
      <c r="C175" s="37" t="s">
        <v>70</v>
      </c>
      <c r="D175" s="37" t="s">
        <v>51</v>
      </c>
      <c r="E175" s="38">
        <v>8</v>
      </c>
      <c r="F175" s="39">
        <f t="shared" si="87"/>
        <v>141.66999999999999</v>
      </c>
      <c r="G175" s="38">
        <f t="shared" si="88"/>
        <v>1133.3599999999999</v>
      </c>
      <c r="H175" s="38">
        <f t="shared" si="89"/>
        <v>38.75</v>
      </c>
      <c r="I175" s="38">
        <f t="shared" si="90"/>
        <v>310</v>
      </c>
      <c r="J175" s="38">
        <f t="shared" si="91"/>
        <v>180.42</v>
      </c>
      <c r="K175" s="38">
        <f t="shared" si="92"/>
        <v>1443.36</v>
      </c>
      <c r="N175" s="39" t="s">
        <v>507</v>
      </c>
      <c r="O175" s="26">
        <f t="shared" si="86"/>
        <v>141.66999999999999</v>
      </c>
    </row>
    <row r="176" spans="1:15" ht="18" x14ac:dyDescent="0.25">
      <c r="A176" s="36" t="s">
        <v>508</v>
      </c>
      <c r="B176" s="36" t="s">
        <v>509</v>
      </c>
      <c r="C176" s="37" t="s">
        <v>72</v>
      </c>
      <c r="D176" s="37" t="s">
        <v>53</v>
      </c>
      <c r="E176" s="38">
        <v>2</v>
      </c>
      <c r="F176" s="39">
        <f t="shared" si="87"/>
        <v>24.9</v>
      </c>
      <c r="G176" s="38">
        <f t="shared" si="88"/>
        <v>49.8</v>
      </c>
      <c r="H176" s="38">
        <f t="shared" si="89"/>
        <v>6.81</v>
      </c>
      <c r="I176" s="38">
        <f t="shared" si="90"/>
        <v>13.62</v>
      </c>
      <c r="J176" s="38">
        <f t="shared" si="91"/>
        <v>31.709999999999997</v>
      </c>
      <c r="K176" s="38">
        <f t="shared" si="92"/>
        <v>63.42</v>
      </c>
      <c r="N176" s="39" t="s">
        <v>510</v>
      </c>
      <c r="O176" s="26">
        <f t="shared" si="86"/>
        <v>24.9</v>
      </c>
    </row>
    <row r="177" spans="1:15" ht="18" x14ac:dyDescent="0.25">
      <c r="A177" s="36" t="s">
        <v>511</v>
      </c>
      <c r="B177" s="36" t="s">
        <v>512</v>
      </c>
      <c r="C177" s="37" t="s">
        <v>72</v>
      </c>
      <c r="D177" s="37" t="s">
        <v>53</v>
      </c>
      <c r="E177" s="38">
        <v>4</v>
      </c>
      <c r="F177" s="39">
        <f t="shared" si="87"/>
        <v>564.79</v>
      </c>
      <c r="G177" s="38">
        <f t="shared" si="88"/>
        <v>2259.16</v>
      </c>
      <c r="H177" s="38">
        <f t="shared" si="89"/>
        <v>154.47</v>
      </c>
      <c r="I177" s="38">
        <f t="shared" si="90"/>
        <v>617.88</v>
      </c>
      <c r="J177" s="38">
        <f t="shared" si="91"/>
        <v>719.26</v>
      </c>
      <c r="K177" s="38">
        <f t="shared" si="92"/>
        <v>2877.04</v>
      </c>
      <c r="N177" s="39" t="s">
        <v>513</v>
      </c>
      <c r="O177" s="26">
        <f t="shared" si="86"/>
        <v>564.79</v>
      </c>
    </row>
    <row r="178" spans="1:15" ht="27" x14ac:dyDescent="0.25">
      <c r="A178" s="36" t="s">
        <v>514</v>
      </c>
      <c r="B178" s="36" t="s">
        <v>515</v>
      </c>
      <c r="C178" s="37" t="s">
        <v>72</v>
      </c>
      <c r="D178" s="37" t="s">
        <v>53</v>
      </c>
      <c r="E178" s="38">
        <v>8</v>
      </c>
      <c r="F178" s="39">
        <f t="shared" si="87"/>
        <v>432.95</v>
      </c>
      <c r="G178" s="38">
        <f t="shared" si="88"/>
        <v>3463.6</v>
      </c>
      <c r="H178" s="38">
        <f t="shared" si="89"/>
        <v>118.41</v>
      </c>
      <c r="I178" s="38">
        <f t="shared" si="90"/>
        <v>947.28</v>
      </c>
      <c r="J178" s="38">
        <f t="shared" si="91"/>
        <v>551.36</v>
      </c>
      <c r="K178" s="38">
        <f t="shared" si="92"/>
        <v>4410.88</v>
      </c>
      <c r="N178" s="39" t="s">
        <v>516</v>
      </c>
      <c r="O178" s="26">
        <f t="shared" si="86"/>
        <v>432.95</v>
      </c>
    </row>
    <row r="179" spans="1:15" ht="18" x14ac:dyDescent="0.25">
      <c r="A179" s="36" t="s">
        <v>517</v>
      </c>
      <c r="B179" s="36" t="s">
        <v>518</v>
      </c>
      <c r="C179" s="37" t="s">
        <v>72</v>
      </c>
      <c r="D179" s="37" t="s">
        <v>53</v>
      </c>
      <c r="E179" s="38">
        <v>4</v>
      </c>
      <c r="F179" s="39">
        <f t="shared" si="87"/>
        <v>229</v>
      </c>
      <c r="G179" s="38">
        <f t="shared" si="88"/>
        <v>916</v>
      </c>
      <c r="H179" s="38">
        <f t="shared" si="89"/>
        <v>62.63</v>
      </c>
      <c r="I179" s="38">
        <f t="shared" si="90"/>
        <v>250.52</v>
      </c>
      <c r="J179" s="38">
        <f t="shared" si="91"/>
        <v>291.63</v>
      </c>
      <c r="K179" s="38">
        <f t="shared" si="92"/>
        <v>1166.52</v>
      </c>
      <c r="N179" s="39" t="s">
        <v>519</v>
      </c>
      <c r="O179" s="26">
        <f t="shared" si="86"/>
        <v>229</v>
      </c>
    </row>
    <row r="180" spans="1:15" ht="18" x14ac:dyDescent="0.25">
      <c r="A180" s="36" t="s">
        <v>520</v>
      </c>
      <c r="B180" s="36" t="s">
        <v>521</v>
      </c>
      <c r="C180" s="37" t="s">
        <v>72</v>
      </c>
      <c r="D180" s="37" t="s">
        <v>53</v>
      </c>
      <c r="E180" s="38">
        <v>4</v>
      </c>
      <c r="F180" s="39">
        <f t="shared" si="87"/>
        <v>18.559999999999999</v>
      </c>
      <c r="G180" s="38">
        <f t="shared" si="88"/>
        <v>74.239999999999995</v>
      </c>
      <c r="H180" s="38">
        <f t="shared" si="89"/>
        <v>5.08</v>
      </c>
      <c r="I180" s="38">
        <f t="shared" si="90"/>
        <v>20.32</v>
      </c>
      <c r="J180" s="38">
        <f t="shared" si="91"/>
        <v>23.64</v>
      </c>
      <c r="K180" s="38">
        <f t="shared" si="92"/>
        <v>94.56</v>
      </c>
      <c r="N180" s="39" t="s">
        <v>522</v>
      </c>
      <c r="O180" s="26">
        <f t="shared" si="86"/>
        <v>18.559999999999999</v>
      </c>
    </row>
    <row r="181" spans="1:15" ht="27" x14ac:dyDescent="0.25">
      <c r="A181" s="36" t="s">
        <v>523</v>
      </c>
      <c r="B181" s="36" t="s">
        <v>524</v>
      </c>
      <c r="C181" s="37" t="s">
        <v>72</v>
      </c>
      <c r="D181" s="37" t="s">
        <v>53</v>
      </c>
      <c r="E181" s="38">
        <v>5</v>
      </c>
      <c r="F181" s="39">
        <f t="shared" si="87"/>
        <v>195</v>
      </c>
      <c r="G181" s="38">
        <f t="shared" si="88"/>
        <v>975</v>
      </c>
      <c r="H181" s="38">
        <f t="shared" si="89"/>
        <v>53.33</v>
      </c>
      <c r="I181" s="38">
        <f t="shared" si="90"/>
        <v>266.64999999999998</v>
      </c>
      <c r="J181" s="38">
        <f t="shared" si="91"/>
        <v>248.32999999999998</v>
      </c>
      <c r="K181" s="38">
        <f t="shared" si="92"/>
        <v>1241.6500000000001</v>
      </c>
      <c r="N181" s="39" t="s">
        <v>525</v>
      </c>
      <c r="O181" s="26">
        <f t="shared" si="86"/>
        <v>195</v>
      </c>
    </row>
    <row r="182" spans="1:15" ht="18" x14ac:dyDescent="0.25">
      <c r="A182" s="36" t="s">
        <v>526</v>
      </c>
      <c r="B182" s="36" t="s">
        <v>527</v>
      </c>
      <c r="C182" s="37" t="s">
        <v>70</v>
      </c>
      <c r="D182" s="37" t="s">
        <v>51</v>
      </c>
      <c r="E182" s="38">
        <v>1</v>
      </c>
      <c r="F182" s="39">
        <f t="shared" si="87"/>
        <v>184.68</v>
      </c>
      <c r="G182" s="38">
        <f t="shared" si="88"/>
        <v>184.68</v>
      </c>
      <c r="H182" s="38">
        <f t="shared" si="89"/>
        <v>50.51</v>
      </c>
      <c r="I182" s="38">
        <f t="shared" si="90"/>
        <v>50.51</v>
      </c>
      <c r="J182" s="38">
        <f t="shared" si="91"/>
        <v>235.19</v>
      </c>
      <c r="K182" s="38">
        <f t="shared" si="92"/>
        <v>235.19</v>
      </c>
      <c r="N182" s="39" t="s">
        <v>528</v>
      </c>
      <c r="O182" s="26">
        <f t="shared" si="86"/>
        <v>184.68</v>
      </c>
    </row>
    <row r="183" spans="1:15" ht="18" x14ac:dyDescent="0.25">
      <c r="A183" s="36" t="s">
        <v>529</v>
      </c>
      <c r="B183" s="36" t="s">
        <v>530</v>
      </c>
      <c r="C183" s="37" t="s">
        <v>72</v>
      </c>
      <c r="D183" s="37" t="s">
        <v>53</v>
      </c>
      <c r="E183" s="38">
        <v>4</v>
      </c>
      <c r="F183" s="39">
        <f t="shared" si="87"/>
        <v>66.86</v>
      </c>
      <c r="G183" s="38">
        <f t="shared" si="88"/>
        <v>267.44</v>
      </c>
      <c r="H183" s="38">
        <f t="shared" si="89"/>
        <v>18.29</v>
      </c>
      <c r="I183" s="38">
        <f t="shared" si="90"/>
        <v>73.16</v>
      </c>
      <c r="J183" s="38">
        <f t="shared" si="91"/>
        <v>85.15</v>
      </c>
      <c r="K183" s="38">
        <f t="shared" si="92"/>
        <v>340.6</v>
      </c>
      <c r="N183" s="39" t="s">
        <v>531</v>
      </c>
      <c r="O183" s="26">
        <f t="shared" si="86"/>
        <v>66.86</v>
      </c>
    </row>
    <row r="184" spans="1:15" ht="18" x14ac:dyDescent="0.25">
      <c r="A184" s="36" t="s">
        <v>532</v>
      </c>
      <c r="B184" s="36" t="s">
        <v>533</v>
      </c>
      <c r="C184" s="37" t="s">
        <v>72</v>
      </c>
      <c r="D184" s="37" t="s">
        <v>53</v>
      </c>
      <c r="E184" s="38">
        <v>4</v>
      </c>
      <c r="F184" s="39">
        <f t="shared" si="87"/>
        <v>102.14</v>
      </c>
      <c r="G184" s="38">
        <f t="shared" si="88"/>
        <v>408.56</v>
      </c>
      <c r="H184" s="38">
        <f t="shared" si="89"/>
        <v>27.94</v>
      </c>
      <c r="I184" s="38">
        <f t="shared" si="90"/>
        <v>111.76</v>
      </c>
      <c r="J184" s="38">
        <f t="shared" si="91"/>
        <v>130.08000000000001</v>
      </c>
      <c r="K184" s="38">
        <f t="shared" si="92"/>
        <v>520.32000000000005</v>
      </c>
      <c r="N184" s="39" t="s">
        <v>534</v>
      </c>
      <c r="O184" s="26">
        <f t="shared" si="86"/>
        <v>102.14</v>
      </c>
    </row>
    <row r="185" spans="1:15" ht="18" x14ac:dyDescent="0.25">
      <c r="A185" s="36" t="s">
        <v>535</v>
      </c>
      <c r="B185" s="36" t="s">
        <v>536</v>
      </c>
      <c r="C185" s="37" t="s">
        <v>70</v>
      </c>
      <c r="D185" s="37" t="s">
        <v>51</v>
      </c>
      <c r="E185" s="38">
        <v>2</v>
      </c>
      <c r="F185" s="39">
        <f t="shared" si="87"/>
        <v>5470.37</v>
      </c>
      <c r="G185" s="38">
        <f t="shared" si="88"/>
        <v>10940.74</v>
      </c>
      <c r="H185" s="38">
        <f t="shared" si="89"/>
        <v>1496.15</v>
      </c>
      <c r="I185" s="38">
        <f t="shared" si="90"/>
        <v>2992.3</v>
      </c>
      <c r="J185" s="38">
        <f t="shared" si="91"/>
        <v>6966.52</v>
      </c>
      <c r="K185" s="38">
        <f t="shared" si="92"/>
        <v>13933.04</v>
      </c>
      <c r="N185" s="39" t="s">
        <v>537</v>
      </c>
      <c r="O185" s="26">
        <f t="shared" si="86"/>
        <v>5470.37</v>
      </c>
    </row>
    <row r="186" spans="1:15" ht="18" x14ac:dyDescent="0.25">
      <c r="A186" s="36" t="s">
        <v>538</v>
      </c>
      <c r="B186" s="36" t="s">
        <v>539</v>
      </c>
      <c r="C186" s="37" t="s">
        <v>70</v>
      </c>
      <c r="D186" s="37" t="s">
        <v>51</v>
      </c>
      <c r="E186" s="38">
        <v>1</v>
      </c>
      <c r="F186" s="39">
        <f t="shared" si="87"/>
        <v>1879.07</v>
      </c>
      <c r="G186" s="38">
        <f t="shared" si="88"/>
        <v>1879.07</v>
      </c>
      <c r="H186" s="38">
        <f t="shared" si="89"/>
        <v>513.92999999999995</v>
      </c>
      <c r="I186" s="38">
        <f t="shared" si="90"/>
        <v>513.92999999999995</v>
      </c>
      <c r="J186" s="38">
        <f t="shared" si="91"/>
        <v>2393</v>
      </c>
      <c r="K186" s="38">
        <f t="shared" si="92"/>
        <v>2393</v>
      </c>
      <c r="N186" s="39" t="s">
        <v>540</v>
      </c>
      <c r="O186" s="26">
        <f t="shared" si="86"/>
        <v>1879.07</v>
      </c>
    </row>
    <row r="187" spans="1:15" ht="18" x14ac:dyDescent="0.25">
      <c r="A187" s="36" t="s">
        <v>541</v>
      </c>
      <c r="B187" s="36" t="s">
        <v>542</v>
      </c>
      <c r="C187" s="37" t="s">
        <v>72</v>
      </c>
      <c r="D187" s="37" t="s">
        <v>53</v>
      </c>
      <c r="E187" s="38">
        <v>1</v>
      </c>
      <c r="F187" s="39">
        <f t="shared" si="87"/>
        <v>110.89</v>
      </c>
      <c r="G187" s="38">
        <f t="shared" si="88"/>
        <v>110.89</v>
      </c>
      <c r="H187" s="38">
        <f t="shared" si="89"/>
        <v>30.33</v>
      </c>
      <c r="I187" s="38">
        <f t="shared" si="90"/>
        <v>30.33</v>
      </c>
      <c r="J187" s="38">
        <f t="shared" si="91"/>
        <v>141.22</v>
      </c>
      <c r="K187" s="38">
        <f t="shared" si="92"/>
        <v>141.22</v>
      </c>
      <c r="N187" s="39" t="s">
        <v>543</v>
      </c>
      <c r="O187" s="26">
        <f t="shared" si="86"/>
        <v>110.89</v>
      </c>
    </row>
    <row r="188" spans="1:15" x14ac:dyDescent="0.25">
      <c r="A188" s="36" t="s">
        <v>544</v>
      </c>
      <c r="B188" s="36" t="s">
        <v>545</v>
      </c>
      <c r="C188" s="37" t="s">
        <v>80</v>
      </c>
      <c r="D188" s="37" t="s">
        <v>53</v>
      </c>
      <c r="E188" s="38">
        <v>1</v>
      </c>
      <c r="F188" s="39">
        <f t="shared" si="87"/>
        <v>189.55</v>
      </c>
      <c r="G188" s="38">
        <f t="shared" si="88"/>
        <v>189.55</v>
      </c>
      <c r="H188" s="38">
        <f t="shared" si="89"/>
        <v>51.84</v>
      </c>
      <c r="I188" s="38">
        <f t="shared" si="90"/>
        <v>51.84</v>
      </c>
      <c r="J188" s="38">
        <f t="shared" si="91"/>
        <v>241.39000000000001</v>
      </c>
      <c r="K188" s="38">
        <f t="shared" si="92"/>
        <v>241.39</v>
      </c>
      <c r="N188" s="39" t="s">
        <v>546</v>
      </c>
      <c r="O188" s="26">
        <f t="shared" si="86"/>
        <v>189.55</v>
      </c>
    </row>
    <row r="189" spans="1:15" x14ac:dyDescent="0.25">
      <c r="A189" s="36" t="s">
        <v>547</v>
      </c>
      <c r="B189" s="36" t="s">
        <v>548</v>
      </c>
      <c r="C189" s="37" t="s">
        <v>70</v>
      </c>
      <c r="D189" s="37" t="s">
        <v>51</v>
      </c>
      <c r="E189" s="38">
        <v>1</v>
      </c>
      <c r="F189" s="39">
        <f t="shared" si="87"/>
        <v>164.88</v>
      </c>
      <c r="G189" s="38">
        <f t="shared" si="88"/>
        <v>164.88</v>
      </c>
      <c r="H189" s="38">
        <f t="shared" si="89"/>
        <v>45.09</v>
      </c>
      <c r="I189" s="38">
        <f t="shared" si="90"/>
        <v>45.09</v>
      </c>
      <c r="J189" s="38">
        <f t="shared" si="91"/>
        <v>209.97</v>
      </c>
      <c r="K189" s="38">
        <f t="shared" si="92"/>
        <v>209.97</v>
      </c>
      <c r="N189" s="39" t="s">
        <v>549</v>
      </c>
      <c r="O189" s="26">
        <f t="shared" si="86"/>
        <v>164.88</v>
      </c>
    </row>
    <row r="190" spans="1:15" ht="18" x14ac:dyDescent="0.25">
      <c r="A190" s="36" t="s">
        <v>550</v>
      </c>
      <c r="B190" s="36" t="s">
        <v>551</v>
      </c>
      <c r="C190" s="37" t="s">
        <v>72</v>
      </c>
      <c r="D190" s="37" t="s">
        <v>53</v>
      </c>
      <c r="E190" s="38">
        <v>5</v>
      </c>
      <c r="F190" s="39">
        <f t="shared" si="87"/>
        <v>277.07</v>
      </c>
      <c r="G190" s="38">
        <f t="shared" si="88"/>
        <v>1385.35</v>
      </c>
      <c r="H190" s="38">
        <f t="shared" si="89"/>
        <v>75.78</v>
      </c>
      <c r="I190" s="38">
        <f t="shared" si="90"/>
        <v>378.9</v>
      </c>
      <c r="J190" s="38">
        <f t="shared" si="91"/>
        <v>352.85</v>
      </c>
      <c r="K190" s="38">
        <f t="shared" si="92"/>
        <v>1764.25</v>
      </c>
      <c r="N190" s="39" t="s">
        <v>552</v>
      </c>
      <c r="O190" s="26">
        <f t="shared" si="86"/>
        <v>277.07</v>
      </c>
    </row>
    <row r="191" spans="1:15" ht="18" x14ac:dyDescent="0.25">
      <c r="A191" s="36" t="s">
        <v>553</v>
      </c>
      <c r="B191" s="36" t="s">
        <v>554</v>
      </c>
      <c r="C191" s="37" t="s">
        <v>72</v>
      </c>
      <c r="D191" s="37" t="s">
        <v>53</v>
      </c>
      <c r="E191" s="38">
        <v>1</v>
      </c>
      <c r="F191" s="39">
        <f t="shared" si="87"/>
        <v>258.64</v>
      </c>
      <c r="G191" s="38">
        <f t="shared" si="88"/>
        <v>258.64</v>
      </c>
      <c r="H191" s="38">
        <f t="shared" si="89"/>
        <v>70.739999999999995</v>
      </c>
      <c r="I191" s="38">
        <f t="shared" si="90"/>
        <v>70.739999999999995</v>
      </c>
      <c r="J191" s="38">
        <f t="shared" si="91"/>
        <v>329.38</v>
      </c>
      <c r="K191" s="38">
        <f t="shared" si="92"/>
        <v>329.38</v>
      </c>
      <c r="N191" s="39" t="s">
        <v>555</v>
      </c>
      <c r="O191" s="26">
        <f t="shared" si="86"/>
        <v>258.64</v>
      </c>
    </row>
    <row r="192" spans="1:15" ht="18" x14ac:dyDescent="0.25">
      <c r="A192" s="36" t="s">
        <v>556</v>
      </c>
      <c r="B192" s="36" t="s">
        <v>557</v>
      </c>
      <c r="C192" s="37" t="s">
        <v>72</v>
      </c>
      <c r="D192" s="37" t="s">
        <v>53</v>
      </c>
      <c r="E192" s="38">
        <v>1</v>
      </c>
      <c r="F192" s="39">
        <f t="shared" si="87"/>
        <v>416.88</v>
      </c>
      <c r="G192" s="38">
        <f t="shared" si="88"/>
        <v>416.88</v>
      </c>
      <c r="H192" s="38">
        <f t="shared" si="89"/>
        <v>114.02</v>
      </c>
      <c r="I192" s="38">
        <f t="shared" si="90"/>
        <v>114.02</v>
      </c>
      <c r="J192" s="38">
        <f t="shared" si="91"/>
        <v>530.9</v>
      </c>
      <c r="K192" s="38">
        <f t="shared" si="92"/>
        <v>530.9</v>
      </c>
      <c r="N192" s="39" t="s">
        <v>558</v>
      </c>
      <c r="O192" s="26">
        <f t="shared" si="86"/>
        <v>416.88</v>
      </c>
    </row>
    <row r="193" spans="1:15" ht="18" x14ac:dyDescent="0.25">
      <c r="A193" s="36" t="s">
        <v>559</v>
      </c>
      <c r="B193" s="36" t="s">
        <v>560</v>
      </c>
      <c r="C193" s="37" t="s">
        <v>70</v>
      </c>
      <c r="D193" s="37" t="s">
        <v>51</v>
      </c>
      <c r="E193" s="38">
        <v>6</v>
      </c>
      <c r="F193" s="39">
        <f t="shared" si="87"/>
        <v>256.38</v>
      </c>
      <c r="G193" s="38">
        <f t="shared" si="88"/>
        <v>1538.28</v>
      </c>
      <c r="H193" s="38">
        <f t="shared" si="89"/>
        <v>70.12</v>
      </c>
      <c r="I193" s="38">
        <f t="shared" si="90"/>
        <v>420.72</v>
      </c>
      <c r="J193" s="38">
        <f t="shared" si="91"/>
        <v>326.5</v>
      </c>
      <c r="K193" s="38">
        <f t="shared" si="92"/>
        <v>1959</v>
      </c>
      <c r="N193" s="39" t="s">
        <v>561</v>
      </c>
      <c r="O193" s="26">
        <f t="shared" si="86"/>
        <v>256.38</v>
      </c>
    </row>
    <row r="194" spans="1:15" ht="18" x14ac:dyDescent="0.25">
      <c r="A194" s="36" t="s">
        <v>562</v>
      </c>
      <c r="B194" s="36" t="s">
        <v>563</v>
      </c>
      <c r="C194" s="37" t="s">
        <v>72</v>
      </c>
      <c r="D194" s="37" t="s">
        <v>53</v>
      </c>
      <c r="E194" s="38">
        <v>22</v>
      </c>
      <c r="F194" s="39">
        <f t="shared" si="87"/>
        <v>111.59</v>
      </c>
      <c r="G194" s="38">
        <f t="shared" si="88"/>
        <v>2454.98</v>
      </c>
      <c r="H194" s="38">
        <f t="shared" si="89"/>
        <v>30.52</v>
      </c>
      <c r="I194" s="38">
        <f t="shared" si="90"/>
        <v>671.44</v>
      </c>
      <c r="J194" s="38">
        <f t="shared" si="91"/>
        <v>142.11000000000001</v>
      </c>
      <c r="K194" s="38">
        <f t="shared" si="92"/>
        <v>3126.42</v>
      </c>
      <c r="N194" s="39" t="s">
        <v>564</v>
      </c>
      <c r="O194" s="26">
        <f t="shared" si="86"/>
        <v>111.59</v>
      </c>
    </row>
    <row r="195" spans="1:15" ht="27" x14ac:dyDescent="0.25">
      <c r="A195" s="36" t="s">
        <v>565</v>
      </c>
      <c r="B195" s="36" t="s">
        <v>566</v>
      </c>
      <c r="C195" s="37" t="s">
        <v>72</v>
      </c>
      <c r="D195" s="37" t="s">
        <v>53</v>
      </c>
      <c r="E195" s="38">
        <v>16</v>
      </c>
      <c r="F195" s="39">
        <f t="shared" si="87"/>
        <v>71.86</v>
      </c>
      <c r="G195" s="38">
        <f t="shared" si="88"/>
        <v>1149.76</v>
      </c>
      <c r="H195" s="38">
        <f t="shared" si="89"/>
        <v>19.649999999999999</v>
      </c>
      <c r="I195" s="38">
        <f t="shared" si="90"/>
        <v>314.39999999999998</v>
      </c>
      <c r="J195" s="38">
        <f t="shared" si="91"/>
        <v>91.509999999999991</v>
      </c>
      <c r="K195" s="38">
        <f t="shared" si="92"/>
        <v>1464.16</v>
      </c>
      <c r="N195" s="39" t="s">
        <v>567</v>
      </c>
      <c r="O195" s="26">
        <f t="shared" si="86"/>
        <v>71.86</v>
      </c>
    </row>
    <row r="196" spans="1:15" ht="27" x14ac:dyDescent="0.25">
      <c r="A196" s="36" t="s">
        <v>568</v>
      </c>
      <c r="B196" s="36" t="s">
        <v>569</v>
      </c>
      <c r="C196" s="37" t="s">
        <v>72</v>
      </c>
      <c r="D196" s="37" t="s">
        <v>53</v>
      </c>
      <c r="E196" s="38">
        <v>12</v>
      </c>
      <c r="F196" s="39">
        <f t="shared" si="87"/>
        <v>160.75</v>
      </c>
      <c r="G196" s="38">
        <f t="shared" si="88"/>
        <v>1929</v>
      </c>
      <c r="H196" s="38">
        <f t="shared" si="89"/>
        <v>43.97</v>
      </c>
      <c r="I196" s="38">
        <f t="shared" si="90"/>
        <v>527.64</v>
      </c>
      <c r="J196" s="38">
        <f t="shared" si="91"/>
        <v>204.72</v>
      </c>
      <c r="K196" s="38">
        <f t="shared" si="92"/>
        <v>2456.64</v>
      </c>
      <c r="N196" s="39" t="s">
        <v>570</v>
      </c>
      <c r="O196" s="26">
        <f t="shared" si="86"/>
        <v>160.75</v>
      </c>
    </row>
    <row r="197" spans="1:15" ht="27" x14ac:dyDescent="0.25">
      <c r="A197" s="36" t="s">
        <v>571</v>
      </c>
      <c r="B197" s="36" t="s">
        <v>572</v>
      </c>
      <c r="C197" s="37" t="s">
        <v>72</v>
      </c>
      <c r="D197" s="37" t="s">
        <v>143</v>
      </c>
      <c r="E197" s="38">
        <v>150</v>
      </c>
      <c r="F197" s="39">
        <f t="shared" si="87"/>
        <v>135.31</v>
      </c>
      <c r="G197" s="38">
        <f t="shared" si="88"/>
        <v>20296.5</v>
      </c>
      <c r="H197" s="38">
        <f t="shared" si="89"/>
        <v>37.01</v>
      </c>
      <c r="I197" s="38">
        <f t="shared" si="90"/>
        <v>5551.5</v>
      </c>
      <c r="J197" s="38">
        <f t="shared" si="91"/>
        <v>172.32</v>
      </c>
      <c r="K197" s="38">
        <f t="shared" si="92"/>
        <v>25848</v>
      </c>
      <c r="N197" s="39" t="s">
        <v>573</v>
      </c>
      <c r="O197" s="26">
        <f t="shared" si="86"/>
        <v>135.31</v>
      </c>
    </row>
    <row r="198" spans="1:15" x14ac:dyDescent="0.25">
      <c r="A198" s="36" t="s">
        <v>574</v>
      </c>
      <c r="B198" s="36" t="s">
        <v>575</v>
      </c>
      <c r="C198" s="37" t="s">
        <v>70</v>
      </c>
      <c r="D198" s="37" t="s">
        <v>51</v>
      </c>
      <c r="E198" s="38">
        <v>1</v>
      </c>
      <c r="F198" s="39">
        <f t="shared" si="87"/>
        <v>442.13</v>
      </c>
      <c r="G198" s="38">
        <f t="shared" si="88"/>
        <v>442.13</v>
      </c>
      <c r="H198" s="38">
        <f t="shared" si="89"/>
        <v>120.92</v>
      </c>
      <c r="I198" s="38">
        <f t="shared" si="90"/>
        <v>120.92</v>
      </c>
      <c r="J198" s="38">
        <f t="shared" si="91"/>
        <v>563.04999999999995</v>
      </c>
      <c r="K198" s="38">
        <f t="shared" si="92"/>
        <v>563.04999999999995</v>
      </c>
      <c r="N198" s="39" t="s">
        <v>576</v>
      </c>
      <c r="O198" s="26">
        <f t="shared" si="86"/>
        <v>442.13</v>
      </c>
    </row>
    <row r="199" spans="1:15" ht="20.100000000000001" customHeight="1" x14ac:dyDescent="0.25">
      <c r="A199" s="33" t="s">
        <v>577</v>
      </c>
      <c r="B199" s="236"/>
      <c r="C199" s="236"/>
      <c r="D199" s="236"/>
      <c r="E199" s="236"/>
      <c r="F199" s="237"/>
      <c r="G199" s="35">
        <f>SUM(G200:G208)</f>
        <v>15826.61</v>
      </c>
      <c r="H199" s="34"/>
      <c r="I199" s="35">
        <f>SUM(I200:I208)</f>
        <v>4328.55</v>
      </c>
      <c r="J199" s="34"/>
      <c r="K199" s="35">
        <f>SUM(K200:K208)</f>
        <v>20155.159999999996</v>
      </c>
      <c r="O199" s="26">
        <f t="shared" si="86"/>
        <v>0</v>
      </c>
    </row>
    <row r="200" spans="1:15" x14ac:dyDescent="0.25">
      <c r="A200" s="36" t="s">
        <v>578</v>
      </c>
      <c r="B200" s="36" t="s">
        <v>579</v>
      </c>
      <c r="C200" s="37" t="s">
        <v>70</v>
      </c>
      <c r="D200" s="37" t="s">
        <v>55</v>
      </c>
      <c r="E200" s="38">
        <v>2</v>
      </c>
      <c r="F200" s="39">
        <f t="shared" ref="F200:F208" si="93">O200</f>
        <v>453.03</v>
      </c>
      <c r="G200" s="38">
        <f t="shared" ref="G200:G208" si="94">ROUND(E200*F200,2)</f>
        <v>906.06</v>
      </c>
      <c r="H200" s="38">
        <f t="shared" ref="H200:H208" si="95">ROUND(F200*$K$5,2)</f>
        <v>123.9</v>
      </c>
      <c r="I200" s="38">
        <f t="shared" ref="I200:I208" si="96">ROUND(E200*H200,2)</f>
        <v>247.8</v>
      </c>
      <c r="J200" s="38">
        <f t="shared" ref="J200:J208" si="97">F200+H200</f>
        <v>576.92999999999995</v>
      </c>
      <c r="K200" s="38">
        <f t="shared" ref="K200:K208" si="98">ROUND(E200*J200,2)</f>
        <v>1153.8599999999999</v>
      </c>
      <c r="N200" s="39" t="s">
        <v>580</v>
      </c>
      <c r="O200" s="26">
        <f t="shared" si="86"/>
        <v>453.03</v>
      </c>
    </row>
    <row r="201" spans="1:15" ht="18" x14ac:dyDescent="0.25">
      <c r="A201" s="36" t="s">
        <v>581</v>
      </c>
      <c r="B201" s="36" t="s">
        <v>582</v>
      </c>
      <c r="C201" s="37" t="s">
        <v>72</v>
      </c>
      <c r="D201" s="37" t="s">
        <v>52</v>
      </c>
      <c r="E201" s="38">
        <v>1.7</v>
      </c>
      <c r="F201" s="39">
        <f t="shared" si="93"/>
        <v>370.28</v>
      </c>
      <c r="G201" s="38">
        <f t="shared" si="94"/>
        <v>629.48</v>
      </c>
      <c r="H201" s="38">
        <f t="shared" si="95"/>
        <v>101.27</v>
      </c>
      <c r="I201" s="38">
        <f t="shared" si="96"/>
        <v>172.16</v>
      </c>
      <c r="J201" s="38">
        <f t="shared" si="97"/>
        <v>471.54999999999995</v>
      </c>
      <c r="K201" s="38">
        <f t="shared" si="98"/>
        <v>801.64</v>
      </c>
      <c r="N201" s="39" t="s">
        <v>583</v>
      </c>
      <c r="O201" s="26">
        <f t="shared" si="86"/>
        <v>370.28</v>
      </c>
    </row>
    <row r="202" spans="1:15" ht="45" x14ac:dyDescent="0.25">
      <c r="A202" s="36" t="s">
        <v>584</v>
      </c>
      <c r="B202" s="36" t="s">
        <v>585</v>
      </c>
      <c r="C202" s="37" t="s">
        <v>72</v>
      </c>
      <c r="D202" s="37" t="s">
        <v>53</v>
      </c>
      <c r="E202" s="38">
        <v>4</v>
      </c>
      <c r="F202" s="39">
        <f t="shared" si="93"/>
        <v>807.98</v>
      </c>
      <c r="G202" s="38">
        <f t="shared" si="94"/>
        <v>3231.92</v>
      </c>
      <c r="H202" s="38">
        <f t="shared" si="95"/>
        <v>220.98</v>
      </c>
      <c r="I202" s="38">
        <f t="shared" si="96"/>
        <v>883.92</v>
      </c>
      <c r="J202" s="38">
        <f t="shared" si="97"/>
        <v>1028.96</v>
      </c>
      <c r="K202" s="38">
        <f t="shared" si="98"/>
        <v>4115.84</v>
      </c>
      <c r="N202" s="39" t="s">
        <v>586</v>
      </c>
      <c r="O202" s="26">
        <f t="shared" ref="O202:O235" si="99">ROUND(N202*$L$6,2)</f>
        <v>807.98</v>
      </c>
    </row>
    <row r="203" spans="1:15" ht="45" x14ac:dyDescent="0.25">
      <c r="A203" s="36" t="s">
        <v>587</v>
      </c>
      <c r="B203" s="36" t="s">
        <v>588</v>
      </c>
      <c r="C203" s="37" t="s">
        <v>72</v>
      </c>
      <c r="D203" s="37" t="s">
        <v>53</v>
      </c>
      <c r="E203" s="38">
        <v>2</v>
      </c>
      <c r="F203" s="39">
        <f t="shared" si="93"/>
        <v>859.3</v>
      </c>
      <c r="G203" s="38">
        <f t="shared" si="94"/>
        <v>1718.6</v>
      </c>
      <c r="H203" s="38">
        <f t="shared" si="95"/>
        <v>235.02</v>
      </c>
      <c r="I203" s="38">
        <f t="shared" si="96"/>
        <v>470.04</v>
      </c>
      <c r="J203" s="38">
        <f t="shared" si="97"/>
        <v>1094.32</v>
      </c>
      <c r="K203" s="38">
        <f t="shared" si="98"/>
        <v>2188.64</v>
      </c>
      <c r="N203" s="39" t="s">
        <v>589</v>
      </c>
      <c r="O203" s="26">
        <f t="shared" si="99"/>
        <v>859.3</v>
      </c>
    </row>
    <row r="204" spans="1:15" x14ac:dyDescent="0.25">
      <c r="A204" s="36" t="s">
        <v>590</v>
      </c>
      <c r="B204" s="36" t="s">
        <v>591</v>
      </c>
      <c r="C204" s="37" t="s">
        <v>70</v>
      </c>
      <c r="D204" s="37" t="s">
        <v>182</v>
      </c>
      <c r="E204" s="38">
        <v>6.6</v>
      </c>
      <c r="F204" s="39">
        <f t="shared" si="93"/>
        <v>63.18</v>
      </c>
      <c r="G204" s="38">
        <f t="shared" si="94"/>
        <v>416.99</v>
      </c>
      <c r="H204" s="38">
        <f t="shared" si="95"/>
        <v>17.28</v>
      </c>
      <c r="I204" s="38">
        <f t="shared" si="96"/>
        <v>114.05</v>
      </c>
      <c r="J204" s="38">
        <f t="shared" si="97"/>
        <v>80.460000000000008</v>
      </c>
      <c r="K204" s="38">
        <f t="shared" si="98"/>
        <v>531.04</v>
      </c>
      <c r="N204" s="39" t="s">
        <v>592</v>
      </c>
      <c r="O204" s="26">
        <f t="shared" si="99"/>
        <v>63.18</v>
      </c>
    </row>
    <row r="205" spans="1:15" x14ac:dyDescent="0.25">
      <c r="A205" s="36" t="s">
        <v>593</v>
      </c>
      <c r="B205" s="36" t="s">
        <v>594</v>
      </c>
      <c r="C205" s="37" t="s">
        <v>80</v>
      </c>
      <c r="D205" s="37" t="s">
        <v>53</v>
      </c>
      <c r="E205" s="38">
        <v>2</v>
      </c>
      <c r="F205" s="39">
        <f t="shared" si="93"/>
        <v>3332.44</v>
      </c>
      <c r="G205" s="38">
        <f t="shared" si="94"/>
        <v>6664.88</v>
      </c>
      <c r="H205" s="38">
        <f t="shared" si="95"/>
        <v>911.42</v>
      </c>
      <c r="I205" s="38">
        <f t="shared" si="96"/>
        <v>1822.84</v>
      </c>
      <c r="J205" s="38">
        <f t="shared" si="97"/>
        <v>4243.8599999999997</v>
      </c>
      <c r="K205" s="38">
        <f t="shared" si="98"/>
        <v>8487.7199999999993</v>
      </c>
      <c r="N205" s="39" t="s">
        <v>595</v>
      </c>
      <c r="O205" s="26">
        <f t="shared" si="99"/>
        <v>3332.44</v>
      </c>
    </row>
    <row r="206" spans="1:15" ht="18" x14ac:dyDescent="0.25">
      <c r="A206" s="36" t="s">
        <v>596</v>
      </c>
      <c r="B206" s="36" t="s">
        <v>597</v>
      </c>
      <c r="C206" s="37" t="s">
        <v>72</v>
      </c>
      <c r="D206" s="37" t="s">
        <v>53</v>
      </c>
      <c r="E206" s="38">
        <v>2</v>
      </c>
      <c r="F206" s="39">
        <f t="shared" si="93"/>
        <v>607.54999999999995</v>
      </c>
      <c r="G206" s="38">
        <f t="shared" si="94"/>
        <v>1215.0999999999999</v>
      </c>
      <c r="H206" s="38">
        <f t="shared" si="95"/>
        <v>166.16</v>
      </c>
      <c r="I206" s="38">
        <f t="shared" si="96"/>
        <v>332.32</v>
      </c>
      <c r="J206" s="38">
        <f t="shared" si="97"/>
        <v>773.70999999999992</v>
      </c>
      <c r="K206" s="38">
        <f t="shared" si="98"/>
        <v>1547.42</v>
      </c>
      <c r="N206" s="39" t="s">
        <v>598</v>
      </c>
      <c r="O206" s="26">
        <f t="shared" si="99"/>
        <v>607.54999999999995</v>
      </c>
    </row>
    <row r="207" spans="1:15" x14ac:dyDescent="0.25">
      <c r="A207" s="36" t="s">
        <v>599</v>
      </c>
      <c r="B207" s="36" t="s">
        <v>600</v>
      </c>
      <c r="C207" s="37" t="s">
        <v>70</v>
      </c>
      <c r="D207" s="37" t="s">
        <v>55</v>
      </c>
      <c r="E207" s="38">
        <v>1.3300000000009999</v>
      </c>
      <c r="F207" s="39">
        <f t="shared" si="93"/>
        <v>290.52</v>
      </c>
      <c r="G207" s="38">
        <f t="shared" si="94"/>
        <v>386.39</v>
      </c>
      <c r="H207" s="38">
        <f t="shared" si="95"/>
        <v>79.459999999999994</v>
      </c>
      <c r="I207" s="38">
        <f t="shared" si="96"/>
        <v>105.68</v>
      </c>
      <c r="J207" s="38">
        <f t="shared" si="97"/>
        <v>369.97999999999996</v>
      </c>
      <c r="K207" s="38">
        <f t="shared" si="98"/>
        <v>492.07</v>
      </c>
      <c r="N207" s="39" t="s">
        <v>601</v>
      </c>
      <c r="O207" s="26">
        <f t="shared" si="99"/>
        <v>290.52</v>
      </c>
    </row>
    <row r="208" spans="1:15" x14ac:dyDescent="0.25">
      <c r="A208" s="36" t="s">
        <v>602</v>
      </c>
      <c r="B208" s="36" t="s">
        <v>603</v>
      </c>
      <c r="C208" s="37" t="s">
        <v>80</v>
      </c>
      <c r="D208" s="37" t="s">
        <v>52</v>
      </c>
      <c r="E208" s="38">
        <v>1.3300000000009999</v>
      </c>
      <c r="F208" s="39">
        <f t="shared" si="93"/>
        <v>494.13</v>
      </c>
      <c r="G208" s="38">
        <f t="shared" si="94"/>
        <v>657.19</v>
      </c>
      <c r="H208" s="38">
        <f t="shared" si="95"/>
        <v>135.13999999999999</v>
      </c>
      <c r="I208" s="38">
        <f t="shared" si="96"/>
        <v>179.74</v>
      </c>
      <c r="J208" s="38">
        <f t="shared" si="97"/>
        <v>629.27</v>
      </c>
      <c r="K208" s="38">
        <f t="shared" si="98"/>
        <v>836.93</v>
      </c>
      <c r="N208" s="39" t="s">
        <v>604</v>
      </c>
      <c r="O208" s="26">
        <f t="shared" si="99"/>
        <v>494.13</v>
      </c>
    </row>
    <row r="209" spans="1:15" ht="20.100000000000001" customHeight="1" x14ac:dyDescent="0.25">
      <c r="A209" s="33" t="s">
        <v>605</v>
      </c>
      <c r="B209" s="236"/>
      <c r="C209" s="236"/>
      <c r="D209" s="236"/>
      <c r="E209" s="236"/>
      <c r="F209" s="237"/>
      <c r="G209" s="35">
        <f>G210</f>
        <v>111661.88</v>
      </c>
      <c r="H209" s="34"/>
      <c r="I209" s="35">
        <f>I210</f>
        <v>30539.69</v>
      </c>
      <c r="J209" s="34"/>
      <c r="K209" s="35">
        <f>K210</f>
        <v>142201.57</v>
      </c>
      <c r="O209" s="26">
        <f t="shared" si="99"/>
        <v>0</v>
      </c>
    </row>
    <row r="210" spans="1:15" ht="18" x14ac:dyDescent="0.25">
      <c r="A210" s="36" t="s">
        <v>606</v>
      </c>
      <c r="B210" s="36" t="s">
        <v>607</v>
      </c>
      <c r="C210" s="37" t="s">
        <v>70</v>
      </c>
      <c r="D210" s="37" t="s">
        <v>55</v>
      </c>
      <c r="E210" s="38">
        <v>91.620000000000999</v>
      </c>
      <c r="F210" s="39">
        <f t="shared" ref="F210" si="100">O210</f>
        <v>1218.75</v>
      </c>
      <c r="G210" s="38">
        <f t="shared" ref="G210" si="101">ROUND(E210*F210,2)</f>
        <v>111661.88</v>
      </c>
      <c r="H210" s="38">
        <f>ROUND(F210*$K$5,2)</f>
        <v>333.33</v>
      </c>
      <c r="I210" s="38">
        <f>ROUND(E210*H210,2)</f>
        <v>30539.69</v>
      </c>
      <c r="J210" s="38">
        <f>F210+H210</f>
        <v>1552.08</v>
      </c>
      <c r="K210" s="38">
        <f>ROUND(E210*J210,2)</f>
        <v>142201.57</v>
      </c>
      <c r="N210" s="39" t="s">
        <v>608</v>
      </c>
      <c r="O210" s="26">
        <f t="shared" si="99"/>
        <v>1218.75</v>
      </c>
    </row>
    <row r="211" spans="1:15" ht="20.100000000000001" customHeight="1" x14ac:dyDescent="0.25">
      <c r="A211" s="33" t="s">
        <v>609</v>
      </c>
      <c r="B211" s="236"/>
      <c r="C211" s="236"/>
      <c r="D211" s="236"/>
      <c r="E211" s="236"/>
      <c r="F211" s="237"/>
      <c r="G211" s="35">
        <f>SUM(G212:G226)</f>
        <v>6253.9300000000012</v>
      </c>
      <c r="H211" s="34"/>
      <c r="I211" s="35">
        <f>SUM(I212:I226)</f>
        <v>1710.42</v>
      </c>
      <c r="J211" s="34"/>
      <c r="K211" s="35">
        <f>SUM(K212:K226)</f>
        <v>7964.36</v>
      </c>
      <c r="O211" s="26">
        <f t="shared" si="99"/>
        <v>0</v>
      </c>
    </row>
    <row r="212" spans="1:15" x14ac:dyDescent="0.25">
      <c r="A212" s="36" t="s">
        <v>610</v>
      </c>
      <c r="B212" s="36" t="s">
        <v>611</v>
      </c>
      <c r="C212" s="37" t="s">
        <v>70</v>
      </c>
      <c r="D212" s="37" t="s">
        <v>55</v>
      </c>
      <c r="E212" s="38">
        <v>1.100000000001</v>
      </c>
      <c r="F212" s="39">
        <f t="shared" ref="F212:F226" si="102">O212</f>
        <v>455.74</v>
      </c>
      <c r="G212" s="38">
        <f t="shared" ref="G212:G226" si="103">ROUND(E212*F212,2)</f>
        <v>501.31</v>
      </c>
      <c r="H212" s="38">
        <f t="shared" ref="H212:H226" si="104">ROUND(F212*$K$5,2)</f>
        <v>124.64</v>
      </c>
      <c r="I212" s="38">
        <f t="shared" ref="I212:I226" si="105">ROUND(E212*H212,2)</f>
        <v>137.1</v>
      </c>
      <c r="J212" s="38">
        <f t="shared" ref="J212:J226" si="106">F212+H212</f>
        <v>580.38</v>
      </c>
      <c r="K212" s="38">
        <f t="shared" ref="K212:K226" si="107">ROUND(E212*J212,2)</f>
        <v>638.41999999999996</v>
      </c>
      <c r="N212" s="39" t="s">
        <v>612</v>
      </c>
      <c r="O212" s="26">
        <f t="shared" si="99"/>
        <v>455.74</v>
      </c>
    </row>
    <row r="213" spans="1:15" ht="18" x14ac:dyDescent="0.25">
      <c r="A213" s="36" t="s">
        <v>613</v>
      </c>
      <c r="B213" s="36" t="s">
        <v>614</v>
      </c>
      <c r="C213" s="37" t="s">
        <v>72</v>
      </c>
      <c r="D213" s="37" t="s">
        <v>53</v>
      </c>
      <c r="E213" s="38">
        <v>3</v>
      </c>
      <c r="F213" s="39">
        <f t="shared" si="102"/>
        <v>97.02</v>
      </c>
      <c r="G213" s="38">
        <f t="shared" si="103"/>
        <v>291.06</v>
      </c>
      <c r="H213" s="38">
        <f t="shared" si="104"/>
        <v>26.53</v>
      </c>
      <c r="I213" s="38">
        <f t="shared" si="105"/>
        <v>79.59</v>
      </c>
      <c r="J213" s="38">
        <f t="shared" si="106"/>
        <v>123.55</v>
      </c>
      <c r="K213" s="38">
        <f t="shared" si="107"/>
        <v>370.65</v>
      </c>
      <c r="N213" s="39" t="s">
        <v>615</v>
      </c>
      <c r="O213" s="26">
        <f t="shared" si="99"/>
        <v>97.02</v>
      </c>
    </row>
    <row r="214" spans="1:15" ht="27" x14ac:dyDescent="0.25">
      <c r="A214" s="36" t="s">
        <v>616</v>
      </c>
      <c r="B214" s="36" t="s">
        <v>617</v>
      </c>
      <c r="C214" s="37" t="s">
        <v>72</v>
      </c>
      <c r="D214" s="37" t="s">
        <v>53</v>
      </c>
      <c r="E214" s="38">
        <v>1</v>
      </c>
      <c r="F214" s="39">
        <f t="shared" si="102"/>
        <v>342.12</v>
      </c>
      <c r="G214" s="38">
        <f t="shared" si="103"/>
        <v>342.12</v>
      </c>
      <c r="H214" s="38">
        <f t="shared" si="104"/>
        <v>93.57</v>
      </c>
      <c r="I214" s="38">
        <f t="shared" si="105"/>
        <v>93.57</v>
      </c>
      <c r="J214" s="38">
        <f t="shared" si="106"/>
        <v>435.69</v>
      </c>
      <c r="K214" s="38">
        <f t="shared" si="107"/>
        <v>435.69</v>
      </c>
      <c r="N214" s="39" t="s">
        <v>618</v>
      </c>
      <c r="O214" s="26">
        <f t="shared" si="99"/>
        <v>342.12</v>
      </c>
    </row>
    <row r="215" spans="1:15" ht="27" x14ac:dyDescent="0.25">
      <c r="A215" s="36" t="s">
        <v>619</v>
      </c>
      <c r="B215" s="36" t="s">
        <v>620</v>
      </c>
      <c r="C215" s="37" t="s">
        <v>70</v>
      </c>
      <c r="D215" s="37" t="s">
        <v>51</v>
      </c>
      <c r="E215" s="38">
        <v>2</v>
      </c>
      <c r="F215" s="39">
        <f t="shared" si="102"/>
        <v>597.24</v>
      </c>
      <c r="G215" s="38">
        <f t="shared" si="103"/>
        <v>1194.48</v>
      </c>
      <c r="H215" s="38">
        <f t="shared" si="104"/>
        <v>163.35</v>
      </c>
      <c r="I215" s="38">
        <f t="shared" si="105"/>
        <v>326.7</v>
      </c>
      <c r="J215" s="38">
        <f t="shared" si="106"/>
        <v>760.59</v>
      </c>
      <c r="K215" s="38">
        <f t="shared" si="107"/>
        <v>1521.18</v>
      </c>
      <c r="N215" s="39" t="s">
        <v>621</v>
      </c>
      <c r="O215" s="26">
        <f t="shared" si="99"/>
        <v>597.24</v>
      </c>
    </row>
    <row r="216" spans="1:15" ht="18" x14ac:dyDescent="0.25">
      <c r="A216" s="36" t="s">
        <v>622</v>
      </c>
      <c r="B216" s="36" t="s">
        <v>623</v>
      </c>
      <c r="C216" s="37" t="s">
        <v>72</v>
      </c>
      <c r="D216" s="37" t="s">
        <v>53</v>
      </c>
      <c r="E216" s="38">
        <v>1</v>
      </c>
      <c r="F216" s="39">
        <f t="shared" si="102"/>
        <v>113.65</v>
      </c>
      <c r="G216" s="38">
        <f t="shared" si="103"/>
        <v>113.65</v>
      </c>
      <c r="H216" s="38">
        <f t="shared" si="104"/>
        <v>31.08</v>
      </c>
      <c r="I216" s="38">
        <f t="shared" si="105"/>
        <v>31.08</v>
      </c>
      <c r="J216" s="38">
        <f t="shared" si="106"/>
        <v>144.73000000000002</v>
      </c>
      <c r="K216" s="38">
        <f t="shared" si="107"/>
        <v>144.72999999999999</v>
      </c>
      <c r="N216" s="39" t="s">
        <v>624</v>
      </c>
      <c r="O216" s="26">
        <f t="shared" si="99"/>
        <v>113.65</v>
      </c>
    </row>
    <row r="217" spans="1:15" ht="18" x14ac:dyDescent="0.25">
      <c r="A217" s="36" t="s">
        <v>625</v>
      </c>
      <c r="B217" s="36" t="s">
        <v>626</v>
      </c>
      <c r="C217" s="37" t="s">
        <v>72</v>
      </c>
      <c r="D217" s="37" t="s">
        <v>53</v>
      </c>
      <c r="E217" s="38">
        <v>1</v>
      </c>
      <c r="F217" s="39">
        <f t="shared" si="102"/>
        <v>32.19</v>
      </c>
      <c r="G217" s="38">
        <f t="shared" si="103"/>
        <v>32.19</v>
      </c>
      <c r="H217" s="38">
        <f t="shared" si="104"/>
        <v>8.8000000000000007</v>
      </c>
      <c r="I217" s="38">
        <f t="shared" si="105"/>
        <v>8.8000000000000007</v>
      </c>
      <c r="J217" s="38">
        <f t="shared" si="106"/>
        <v>40.989999999999995</v>
      </c>
      <c r="K217" s="38">
        <f t="shared" si="107"/>
        <v>40.99</v>
      </c>
      <c r="N217" s="39" t="s">
        <v>627</v>
      </c>
      <c r="O217" s="26">
        <f t="shared" si="99"/>
        <v>32.19</v>
      </c>
    </row>
    <row r="218" spans="1:15" ht="18" x14ac:dyDescent="0.25">
      <c r="A218" s="36" t="s">
        <v>628</v>
      </c>
      <c r="B218" s="36" t="s">
        <v>629</v>
      </c>
      <c r="C218" s="37" t="s">
        <v>72</v>
      </c>
      <c r="D218" s="37" t="s">
        <v>53</v>
      </c>
      <c r="E218" s="38">
        <v>3</v>
      </c>
      <c r="F218" s="39">
        <f t="shared" si="102"/>
        <v>23.34</v>
      </c>
      <c r="G218" s="38">
        <f t="shared" si="103"/>
        <v>70.02</v>
      </c>
      <c r="H218" s="38">
        <f t="shared" si="104"/>
        <v>6.38</v>
      </c>
      <c r="I218" s="38">
        <f t="shared" si="105"/>
        <v>19.14</v>
      </c>
      <c r="J218" s="38">
        <f t="shared" si="106"/>
        <v>29.72</v>
      </c>
      <c r="K218" s="38">
        <f t="shared" si="107"/>
        <v>89.16</v>
      </c>
      <c r="N218" s="39" t="s">
        <v>630</v>
      </c>
      <c r="O218" s="26">
        <f t="shared" si="99"/>
        <v>23.34</v>
      </c>
    </row>
    <row r="219" spans="1:15" ht="27" x14ac:dyDescent="0.25">
      <c r="A219" s="36" t="s">
        <v>631</v>
      </c>
      <c r="B219" s="36" t="s">
        <v>632</v>
      </c>
      <c r="C219" s="37" t="s">
        <v>72</v>
      </c>
      <c r="D219" s="37" t="s">
        <v>53</v>
      </c>
      <c r="E219" s="38">
        <v>2</v>
      </c>
      <c r="F219" s="39">
        <f t="shared" si="102"/>
        <v>387.62</v>
      </c>
      <c r="G219" s="38">
        <f t="shared" si="103"/>
        <v>775.24</v>
      </c>
      <c r="H219" s="38">
        <f t="shared" si="104"/>
        <v>106.01</v>
      </c>
      <c r="I219" s="38">
        <f t="shared" si="105"/>
        <v>212.02</v>
      </c>
      <c r="J219" s="38">
        <f t="shared" si="106"/>
        <v>493.63</v>
      </c>
      <c r="K219" s="38">
        <f t="shared" si="107"/>
        <v>987.26</v>
      </c>
      <c r="N219" s="39" t="s">
        <v>633</v>
      </c>
      <c r="O219" s="26">
        <f t="shared" si="99"/>
        <v>387.62</v>
      </c>
    </row>
    <row r="220" spans="1:15" ht="18" x14ac:dyDescent="0.25">
      <c r="A220" s="36" t="s">
        <v>634</v>
      </c>
      <c r="B220" s="36" t="s">
        <v>635</v>
      </c>
      <c r="C220" s="37" t="s">
        <v>70</v>
      </c>
      <c r="D220" s="37" t="s">
        <v>51</v>
      </c>
      <c r="E220" s="38">
        <v>2</v>
      </c>
      <c r="F220" s="39">
        <f t="shared" si="102"/>
        <v>148.97</v>
      </c>
      <c r="G220" s="38">
        <f t="shared" si="103"/>
        <v>297.94</v>
      </c>
      <c r="H220" s="38">
        <f t="shared" si="104"/>
        <v>40.74</v>
      </c>
      <c r="I220" s="38">
        <f t="shared" si="105"/>
        <v>81.48</v>
      </c>
      <c r="J220" s="38">
        <f t="shared" si="106"/>
        <v>189.71</v>
      </c>
      <c r="K220" s="38">
        <f t="shared" si="107"/>
        <v>379.42</v>
      </c>
      <c r="N220" s="39" t="s">
        <v>636</v>
      </c>
      <c r="O220" s="26">
        <f t="shared" si="99"/>
        <v>148.97</v>
      </c>
    </row>
    <row r="221" spans="1:15" ht="18" x14ac:dyDescent="0.25">
      <c r="A221" s="36" t="s">
        <v>637</v>
      </c>
      <c r="B221" s="36" t="s">
        <v>638</v>
      </c>
      <c r="C221" s="37" t="s">
        <v>72</v>
      </c>
      <c r="D221" s="37" t="s">
        <v>53</v>
      </c>
      <c r="E221" s="38">
        <v>4</v>
      </c>
      <c r="F221" s="39">
        <f t="shared" si="102"/>
        <v>233.05</v>
      </c>
      <c r="G221" s="38">
        <f t="shared" si="103"/>
        <v>932.2</v>
      </c>
      <c r="H221" s="38">
        <f t="shared" si="104"/>
        <v>63.74</v>
      </c>
      <c r="I221" s="38">
        <f t="shared" si="105"/>
        <v>254.96</v>
      </c>
      <c r="J221" s="38">
        <f t="shared" si="106"/>
        <v>296.79000000000002</v>
      </c>
      <c r="K221" s="38">
        <f t="shared" si="107"/>
        <v>1187.1600000000001</v>
      </c>
      <c r="N221" s="39" t="s">
        <v>639</v>
      </c>
      <c r="O221" s="26">
        <f t="shared" si="99"/>
        <v>233.05</v>
      </c>
    </row>
    <row r="222" spans="1:15" ht="18" x14ac:dyDescent="0.25">
      <c r="A222" s="36" t="s">
        <v>640</v>
      </c>
      <c r="B222" s="36" t="s">
        <v>641</v>
      </c>
      <c r="C222" s="37" t="s">
        <v>72</v>
      </c>
      <c r="D222" s="37" t="s">
        <v>53</v>
      </c>
      <c r="E222" s="38">
        <v>2</v>
      </c>
      <c r="F222" s="39">
        <f t="shared" si="102"/>
        <v>206.9</v>
      </c>
      <c r="G222" s="38">
        <f t="shared" si="103"/>
        <v>413.8</v>
      </c>
      <c r="H222" s="38">
        <f t="shared" si="104"/>
        <v>56.59</v>
      </c>
      <c r="I222" s="38">
        <f t="shared" si="105"/>
        <v>113.18</v>
      </c>
      <c r="J222" s="38">
        <f t="shared" si="106"/>
        <v>263.49</v>
      </c>
      <c r="K222" s="38">
        <f t="shared" si="107"/>
        <v>526.98</v>
      </c>
      <c r="N222" s="39" t="s">
        <v>642</v>
      </c>
      <c r="O222" s="26">
        <f t="shared" si="99"/>
        <v>206.9</v>
      </c>
    </row>
    <row r="223" spans="1:15" ht="18" x14ac:dyDescent="0.25">
      <c r="A223" s="36" t="s">
        <v>643</v>
      </c>
      <c r="B223" s="36" t="s">
        <v>644</v>
      </c>
      <c r="C223" s="37" t="s">
        <v>72</v>
      </c>
      <c r="D223" s="37" t="s">
        <v>53</v>
      </c>
      <c r="E223" s="38">
        <v>2</v>
      </c>
      <c r="F223" s="39">
        <f t="shared" si="102"/>
        <v>88.32</v>
      </c>
      <c r="G223" s="38">
        <f t="shared" si="103"/>
        <v>176.64</v>
      </c>
      <c r="H223" s="38">
        <f t="shared" si="104"/>
        <v>24.16</v>
      </c>
      <c r="I223" s="38">
        <f t="shared" si="105"/>
        <v>48.32</v>
      </c>
      <c r="J223" s="38">
        <f t="shared" si="106"/>
        <v>112.47999999999999</v>
      </c>
      <c r="K223" s="38">
        <f t="shared" si="107"/>
        <v>224.96</v>
      </c>
      <c r="N223" s="39" t="s">
        <v>645</v>
      </c>
      <c r="O223" s="26">
        <f t="shared" si="99"/>
        <v>88.32</v>
      </c>
    </row>
    <row r="224" spans="1:15" ht="18" x14ac:dyDescent="0.25">
      <c r="A224" s="36" t="s">
        <v>646</v>
      </c>
      <c r="B224" s="36" t="s">
        <v>647</v>
      </c>
      <c r="C224" s="37" t="s">
        <v>72</v>
      </c>
      <c r="D224" s="37" t="s">
        <v>53</v>
      </c>
      <c r="E224" s="38">
        <v>2</v>
      </c>
      <c r="F224" s="39">
        <f t="shared" si="102"/>
        <v>91.45</v>
      </c>
      <c r="G224" s="38">
        <f t="shared" si="103"/>
        <v>182.9</v>
      </c>
      <c r="H224" s="38">
        <f t="shared" si="104"/>
        <v>25.01</v>
      </c>
      <c r="I224" s="38">
        <f t="shared" si="105"/>
        <v>50.02</v>
      </c>
      <c r="J224" s="38">
        <f t="shared" si="106"/>
        <v>116.46000000000001</v>
      </c>
      <c r="K224" s="38">
        <f t="shared" si="107"/>
        <v>232.92</v>
      </c>
      <c r="N224" s="39" t="s">
        <v>648</v>
      </c>
      <c r="O224" s="26">
        <f t="shared" si="99"/>
        <v>91.45</v>
      </c>
    </row>
    <row r="225" spans="1:15" ht="18" x14ac:dyDescent="0.25">
      <c r="A225" s="36" t="s">
        <v>649</v>
      </c>
      <c r="B225" s="36" t="s">
        <v>650</v>
      </c>
      <c r="C225" s="37" t="s">
        <v>72</v>
      </c>
      <c r="D225" s="37" t="s">
        <v>53</v>
      </c>
      <c r="E225" s="38">
        <v>2</v>
      </c>
      <c r="F225" s="39">
        <f t="shared" si="102"/>
        <v>24.82</v>
      </c>
      <c r="G225" s="38">
        <f t="shared" si="103"/>
        <v>49.64</v>
      </c>
      <c r="H225" s="38">
        <f t="shared" si="104"/>
        <v>6.79</v>
      </c>
      <c r="I225" s="38">
        <f t="shared" si="105"/>
        <v>13.58</v>
      </c>
      <c r="J225" s="38">
        <f t="shared" si="106"/>
        <v>31.61</v>
      </c>
      <c r="K225" s="38">
        <f t="shared" si="107"/>
        <v>63.22</v>
      </c>
      <c r="N225" s="39" t="s">
        <v>651</v>
      </c>
      <c r="O225" s="26">
        <f t="shared" si="99"/>
        <v>24.82</v>
      </c>
    </row>
    <row r="226" spans="1:15" x14ac:dyDescent="0.25">
      <c r="A226" s="36" t="s">
        <v>652</v>
      </c>
      <c r="B226" s="36" t="s">
        <v>653</v>
      </c>
      <c r="C226" s="37" t="s">
        <v>72</v>
      </c>
      <c r="D226" s="37" t="s">
        <v>654</v>
      </c>
      <c r="E226" s="38">
        <v>1</v>
      </c>
      <c r="F226" s="39">
        <f t="shared" si="102"/>
        <v>880.74</v>
      </c>
      <c r="G226" s="38">
        <f t="shared" si="103"/>
        <v>880.74</v>
      </c>
      <c r="H226" s="38">
        <f t="shared" si="104"/>
        <v>240.88</v>
      </c>
      <c r="I226" s="38">
        <f t="shared" si="105"/>
        <v>240.88</v>
      </c>
      <c r="J226" s="38">
        <f t="shared" si="106"/>
        <v>1121.6199999999999</v>
      </c>
      <c r="K226" s="38">
        <f t="shared" si="107"/>
        <v>1121.6199999999999</v>
      </c>
      <c r="N226" s="39" t="s">
        <v>655</v>
      </c>
      <c r="O226" s="26">
        <f t="shared" si="99"/>
        <v>880.74</v>
      </c>
    </row>
    <row r="227" spans="1:15" ht="20.100000000000001" customHeight="1" x14ac:dyDescent="0.25">
      <c r="A227" s="33" t="s">
        <v>656</v>
      </c>
      <c r="B227" s="236"/>
      <c r="C227" s="236"/>
      <c r="D227" s="236"/>
      <c r="E227" s="236"/>
      <c r="F227" s="237"/>
      <c r="G227" s="35">
        <f>SUM(G228:G235)</f>
        <v>19875.96</v>
      </c>
      <c r="H227" s="34"/>
      <c r="I227" s="35">
        <f>SUM(I228:I235)</f>
        <v>5436.6399999999994</v>
      </c>
      <c r="J227" s="34"/>
      <c r="K227" s="35">
        <f>TRUNC(SUM(K228:K235),2)</f>
        <v>25312.6</v>
      </c>
      <c r="O227" s="26">
        <f t="shared" si="99"/>
        <v>0</v>
      </c>
    </row>
    <row r="228" spans="1:15" x14ac:dyDescent="0.25">
      <c r="A228" s="36" t="s">
        <v>657</v>
      </c>
      <c r="B228" s="36" t="s">
        <v>658</v>
      </c>
      <c r="C228" s="37" t="s">
        <v>70</v>
      </c>
      <c r="D228" s="37" t="s">
        <v>51</v>
      </c>
      <c r="E228" s="38">
        <v>13</v>
      </c>
      <c r="F228" s="39">
        <f t="shared" ref="F228:F235" si="108">O228</f>
        <v>85.8</v>
      </c>
      <c r="G228" s="38">
        <f t="shared" ref="G228:G235" si="109">ROUND(E228*F228,2)</f>
        <v>1115.4000000000001</v>
      </c>
      <c r="H228" s="38">
        <f t="shared" ref="H228:H235" si="110">ROUND(F228*$K$5,2)</f>
        <v>23.47</v>
      </c>
      <c r="I228" s="38">
        <f t="shared" ref="I228:I235" si="111">ROUND(E228*H228,2)</f>
        <v>305.11</v>
      </c>
      <c r="J228" s="38">
        <f t="shared" ref="J228:J235" si="112">F228+H228</f>
        <v>109.27</v>
      </c>
      <c r="K228" s="38">
        <f t="shared" ref="K228:K235" si="113">ROUND(E228*J228,2)</f>
        <v>1420.51</v>
      </c>
      <c r="N228" s="39" t="s">
        <v>659</v>
      </c>
      <c r="O228" s="26">
        <f t="shared" si="99"/>
        <v>85.8</v>
      </c>
    </row>
    <row r="229" spans="1:15" x14ac:dyDescent="0.25">
      <c r="A229" s="36" t="s">
        <v>660</v>
      </c>
      <c r="B229" s="36" t="s">
        <v>661</v>
      </c>
      <c r="C229" s="37" t="s">
        <v>70</v>
      </c>
      <c r="D229" s="37" t="s">
        <v>51</v>
      </c>
      <c r="E229" s="38">
        <v>57</v>
      </c>
      <c r="F229" s="39">
        <f t="shared" si="108"/>
        <v>34.15</v>
      </c>
      <c r="G229" s="38">
        <f t="shared" si="109"/>
        <v>1946.55</v>
      </c>
      <c r="H229" s="38">
        <f t="shared" si="110"/>
        <v>9.34</v>
      </c>
      <c r="I229" s="38">
        <f t="shared" si="111"/>
        <v>532.38</v>
      </c>
      <c r="J229" s="38">
        <f t="shared" si="112"/>
        <v>43.489999999999995</v>
      </c>
      <c r="K229" s="38">
        <f t="shared" si="113"/>
        <v>2478.9299999999998</v>
      </c>
      <c r="N229" s="39" t="s">
        <v>662</v>
      </c>
      <c r="O229" s="26">
        <f t="shared" si="99"/>
        <v>34.15</v>
      </c>
    </row>
    <row r="230" spans="1:15" ht="18" x14ac:dyDescent="0.25">
      <c r="A230" s="36" t="s">
        <v>663</v>
      </c>
      <c r="B230" s="36" t="s">
        <v>664</v>
      </c>
      <c r="C230" s="37" t="s">
        <v>80</v>
      </c>
      <c r="D230" s="37" t="s">
        <v>143</v>
      </c>
      <c r="E230" s="38">
        <v>16.559999999999999</v>
      </c>
      <c r="F230" s="39">
        <f t="shared" si="108"/>
        <v>444.46</v>
      </c>
      <c r="G230" s="38">
        <f t="shared" si="109"/>
        <v>7360.26</v>
      </c>
      <c r="H230" s="38">
        <f t="shared" si="110"/>
        <v>121.56</v>
      </c>
      <c r="I230" s="38">
        <f t="shared" si="111"/>
        <v>2013.03</v>
      </c>
      <c r="J230" s="38">
        <f t="shared" si="112"/>
        <v>566.02</v>
      </c>
      <c r="K230" s="38">
        <f t="shared" si="113"/>
        <v>9373.2900000000009</v>
      </c>
      <c r="N230" s="39" t="s">
        <v>665</v>
      </c>
      <c r="O230" s="26">
        <f t="shared" si="99"/>
        <v>444.46</v>
      </c>
    </row>
    <row r="231" spans="1:15" ht="18" x14ac:dyDescent="0.25">
      <c r="A231" s="36" t="s">
        <v>666</v>
      </c>
      <c r="B231" s="36" t="s">
        <v>667</v>
      </c>
      <c r="C231" s="37" t="s">
        <v>70</v>
      </c>
      <c r="D231" s="37" t="s">
        <v>55</v>
      </c>
      <c r="E231" s="38">
        <v>16.559999999999999</v>
      </c>
      <c r="F231" s="39">
        <f t="shared" si="108"/>
        <v>438.75</v>
      </c>
      <c r="G231" s="38">
        <f t="shared" si="109"/>
        <v>7265.7</v>
      </c>
      <c r="H231" s="38">
        <f t="shared" si="110"/>
        <v>120</v>
      </c>
      <c r="I231" s="38">
        <f t="shared" si="111"/>
        <v>1987.2</v>
      </c>
      <c r="J231" s="38">
        <f t="shared" si="112"/>
        <v>558.75</v>
      </c>
      <c r="K231" s="38">
        <f t="shared" si="113"/>
        <v>9252.9</v>
      </c>
      <c r="N231" s="39" t="s">
        <v>668</v>
      </c>
      <c r="O231" s="26">
        <f t="shared" si="99"/>
        <v>438.75</v>
      </c>
    </row>
    <row r="232" spans="1:15" x14ac:dyDescent="0.25">
      <c r="A232" s="36" t="s">
        <v>669</v>
      </c>
      <c r="B232" s="36" t="s">
        <v>670</v>
      </c>
      <c r="C232" s="37" t="s">
        <v>70</v>
      </c>
      <c r="D232" s="37" t="s">
        <v>55</v>
      </c>
      <c r="E232" s="38">
        <v>5.14</v>
      </c>
      <c r="F232" s="39">
        <f t="shared" si="108"/>
        <v>230.3</v>
      </c>
      <c r="G232" s="38">
        <f t="shared" si="109"/>
        <v>1183.74</v>
      </c>
      <c r="H232" s="38">
        <f t="shared" si="110"/>
        <v>62.99</v>
      </c>
      <c r="I232" s="38">
        <f t="shared" si="111"/>
        <v>323.77</v>
      </c>
      <c r="J232" s="38">
        <f t="shared" si="112"/>
        <v>293.29000000000002</v>
      </c>
      <c r="K232" s="38">
        <f t="shared" si="113"/>
        <v>1507.51</v>
      </c>
      <c r="N232" s="39" t="s">
        <v>671</v>
      </c>
      <c r="O232" s="26">
        <f t="shared" si="99"/>
        <v>230.3</v>
      </c>
    </row>
    <row r="233" spans="1:15" x14ac:dyDescent="0.25">
      <c r="A233" s="36" t="s">
        <v>672</v>
      </c>
      <c r="B233" s="36" t="s">
        <v>673</v>
      </c>
      <c r="C233" s="37" t="s">
        <v>70</v>
      </c>
      <c r="D233" s="37" t="s">
        <v>182</v>
      </c>
      <c r="E233" s="38">
        <v>5</v>
      </c>
      <c r="F233" s="39">
        <f t="shared" si="108"/>
        <v>20.51</v>
      </c>
      <c r="G233" s="38">
        <f t="shared" si="109"/>
        <v>102.55</v>
      </c>
      <c r="H233" s="38">
        <f t="shared" si="110"/>
        <v>5.61</v>
      </c>
      <c r="I233" s="38">
        <f t="shared" si="111"/>
        <v>28.05</v>
      </c>
      <c r="J233" s="38">
        <f t="shared" si="112"/>
        <v>26.12</v>
      </c>
      <c r="K233" s="38">
        <f t="shared" si="113"/>
        <v>130.6</v>
      </c>
      <c r="N233" s="39" t="s">
        <v>674</v>
      </c>
      <c r="O233" s="26">
        <f t="shared" si="99"/>
        <v>20.51</v>
      </c>
    </row>
    <row r="234" spans="1:15" x14ac:dyDescent="0.25">
      <c r="A234" s="36" t="s">
        <v>675</v>
      </c>
      <c r="B234" s="36" t="s">
        <v>676</v>
      </c>
      <c r="C234" s="37" t="s">
        <v>70</v>
      </c>
      <c r="D234" s="37" t="s">
        <v>51</v>
      </c>
      <c r="E234" s="38">
        <v>2</v>
      </c>
      <c r="F234" s="39">
        <f t="shared" si="108"/>
        <v>72.56</v>
      </c>
      <c r="G234" s="38">
        <f t="shared" si="109"/>
        <v>145.12</v>
      </c>
      <c r="H234" s="38">
        <f t="shared" si="110"/>
        <v>19.850000000000001</v>
      </c>
      <c r="I234" s="38">
        <f t="shared" si="111"/>
        <v>39.700000000000003</v>
      </c>
      <c r="J234" s="38">
        <f t="shared" si="112"/>
        <v>92.41</v>
      </c>
      <c r="K234" s="38">
        <f t="shared" si="113"/>
        <v>184.82</v>
      </c>
      <c r="N234" s="39" t="s">
        <v>677</v>
      </c>
      <c r="O234" s="26">
        <f t="shared" si="99"/>
        <v>72.56</v>
      </c>
    </row>
    <row r="235" spans="1:15" x14ac:dyDescent="0.25">
      <c r="A235" s="49" t="s">
        <v>678</v>
      </c>
      <c r="B235" s="49" t="s">
        <v>679</v>
      </c>
      <c r="C235" s="50" t="s">
        <v>70</v>
      </c>
      <c r="D235" s="50" t="s">
        <v>55</v>
      </c>
      <c r="E235" s="51">
        <v>384.08</v>
      </c>
      <c r="F235" s="52">
        <f t="shared" si="108"/>
        <v>1.97</v>
      </c>
      <c r="G235" s="38">
        <f t="shared" si="109"/>
        <v>756.64</v>
      </c>
      <c r="H235" s="51">
        <f t="shared" si="110"/>
        <v>0.54</v>
      </c>
      <c r="I235" s="51">
        <f t="shared" si="111"/>
        <v>207.4</v>
      </c>
      <c r="J235" s="51">
        <f t="shared" si="112"/>
        <v>2.5099999999999998</v>
      </c>
      <c r="K235" s="38">
        <f t="shared" si="113"/>
        <v>964.04</v>
      </c>
      <c r="N235" s="39" t="s">
        <v>680</v>
      </c>
      <c r="O235" s="26">
        <f t="shared" si="99"/>
        <v>1.97</v>
      </c>
    </row>
    <row r="236" spans="1:15" ht="18" customHeight="1" x14ac:dyDescent="0.25">
      <c r="A236" s="54"/>
      <c r="B236" s="55"/>
      <c r="C236" s="55"/>
      <c r="D236" s="55"/>
      <c r="E236" s="55"/>
      <c r="F236" s="56"/>
      <c r="G236" s="57"/>
      <c r="H236" s="248" t="s">
        <v>681</v>
      </c>
      <c r="I236" s="248"/>
      <c r="J236" s="248"/>
      <c r="K236" s="44">
        <f>I8+I20+I31+I49+I52+I64+I87+I95+I107+I134+I168+I199+I209+I211+I227</f>
        <v>255233.87</v>
      </c>
      <c r="N236" s="57"/>
    </row>
    <row r="237" spans="1:15" ht="18" customHeight="1" x14ac:dyDescent="0.25">
      <c r="A237" s="58"/>
      <c r="B237" s="57"/>
      <c r="C237" s="57"/>
      <c r="D237" s="57"/>
      <c r="E237" s="59"/>
      <c r="F237" s="60"/>
      <c r="G237" s="57"/>
      <c r="H237" s="248" t="s">
        <v>682</v>
      </c>
      <c r="I237" s="248"/>
      <c r="J237" s="248"/>
      <c r="K237" s="44">
        <f>G8+G20+G31+G49+G52+G64+G87+G95+G107+G134+G168+G199+G209+G211+G227</f>
        <v>933200.69000000006</v>
      </c>
      <c r="N237" s="57"/>
    </row>
    <row r="238" spans="1:15" ht="18" customHeight="1" x14ac:dyDescent="0.25">
      <c r="A238" s="61"/>
      <c r="B238" s="62"/>
      <c r="C238" s="62"/>
      <c r="D238" s="62"/>
      <c r="E238" s="62"/>
      <c r="F238" s="63"/>
      <c r="H238" s="249" t="s">
        <v>683</v>
      </c>
      <c r="I238" s="249"/>
      <c r="J238" s="249"/>
      <c r="K238" s="64">
        <f>K8+K20+K31+K49+K52+K64+K87+K95+K107+K134+K168+K199+K209+K211+K227+0.08</f>
        <v>1188434.5600000003</v>
      </c>
      <c r="N238" s="57"/>
    </row>
    <row r="239" spans="1:15" x14ac:dyDescent="0.25">
      <c r="A239" s="250" t="s">
        <v>684</v>
      </c>
      <c r="B239" s="250"/>
      <c r="C239" s="250"/>
      <c r="D239" s="250"/>
      <c r="E239" s="250"/>
      <c r="F239" s="250"/>
      <c r="G239" s="250"/>
      <c r="H239" s="250"/>
      <c r="I239" s="250"/>
      <c r="J239" s="250"/>
      <c r="K239" s="250"/>
    </row>
    <row r="241" spans="11:12" x14ac:dyDescent="0.25">
      <c r="K241" s="65"/>
    </row>
    <row r="242" spans="11:12" x14ac:dyDescent="0.25">
      <c r="L242" s="42"/>
    </row>
  </sheetData>
  <mergeCells count="37">
    <mergeCell ref="H237:J237"/>
    <mergeCell ref="H238:J238"/>
    <mergeCell ref="A239:K239"/>
    <mergeCell ref="B168:F168"/>
    <mergeCell ref="B199:F199"/>
    <mergeCell ref="B209:F209"/>
    <mergeCell ref="B211:F211"/>
    <mergeCell ref="B227:F227"/>
    <mergeCell ref="H236:J236"/>
    <mergeCell ref="B134:F134"/>
    <mergeCell ref="B49:F49"/>
    <mergeCell ref="B52:F52"/>
    <mergeCell ref="B64:F64"/>
    <mergeCell ref="B65:F65"/>
    <mergeCell ref="B77:F77"/>
    <mergeCell ref="B87:F87"/>
    <mergeCell ref="B95:F95"/>
    <mergeCell ref="B107:F107"/>
    <mergeCell ref="B108:F108"/>
    <mergeCell ref="B117:F117"/>
    <mergeCell ref="B127:F127"/>
    <mergeCell ref="B42:F42"/>
    <mergeCell ref="A2:K2"/>
    <mergeCell ref="B3:K3"/>
    <mergeCell ref="B4:K4"/>
    <mergeCell ref="A6:A7"/>
    <mergeCell ref="B6:B7"/>
    <mergeCell ref="C6:C7"/>
    <mergeCell ref="D6:D7"/>
    <mergeCell ref="E6:E7"/>
    <mergeCell ref="F6:J6"/>
    <mergeCell ref="K6:K7"/>
    <mergeCell ref="B8:E8"/>
    <mergeCell ref="B20:E20"/>
    <mergeCell ref="B31:F31"/>
    <mergeCell ref="B32:F32"/>
    <mergeCell ref="B40:F40"/>
  </mergeCells>
  <pageMargins left="0.27559055118110237" right="0.27559055118110237" top="0.27559055118110237" bottom="0.27559055118110237" header="0" footer="0"/>
  <pageSetup scale="70" orientation="portrait" r:id="rId1"/>
  <colBreaks count="1" manualBreakCount="1">
    <brk id="15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4"/>
  <sheetViews>
    <sheetView topLeftCell="A169" workbookViewId="0">
      <selection activeCell="C1" sqref="A1:M193"/>
    </sheetView>
  </sheetViews>
  <sheetFormatPr defaultColWidth="2" defaultRowHeight="12.6" customHeight="1" x14ac:dyDescent="0.2"/>
  <cols>
    <col min="1" max="1" width="6" style="124" bestFit="1" customWidth="1"/>
    <col min="2" max="2" width="14" style="124" customWidth="1"/>
    <col min="3" max="3" width="8.125" style="124" customWidth="1"/>
    <col min="4" max="4" width="6" style="124" bestFit="1" customWidth="1"/>
    <col min="5" max="5" width="8.375" style="124" customWidth="1"/>
    <col min="6" max="6" width="7.875" style="124" customWidth="1"/>
    <col min="7" max="7" width="9.875" style="124" customWidth="1"/>
    <col min="8" max="8" width="9.375" style="124" customWidth="1"/>
    <col min="9" max="9" width="9" style="124" customWidth="1"/>
    <col min="10" max="10" width="10.125" style="124" customWidth="1"/>
    <col min="11" max="11" width="8.5" style="124" customWidth="1"/>
    <col min="12" max="12" width="8.125" style="124" bestFit="1" customWidth="1"/>
    <col min="13" max="13" width="5.375" style="124" bestFit="1" customWidth="1"/>
    <col min="14" max="14" width="14.5" style="124" bestFit="1" customWidth="1"/>
    <col min="15" max="15" width="17" style="124" customWidth="1"/>
    <col min="16" max="16" width="9.875" style="124" customWidth="1"/>
    <col min="17" max="16384" width="2" style="124"/>
  </cols>
  <sheetData>
    <row r="1" spans="1:14" ht="16.5" thickBot="1" x14ac:dyDescent="0.25">
      <c r="A1" s="264"/>
      <c r="B1" s="265"/>
      <c r="C1" s="270" t="s">
        <v>1332</v>
      </c>
      <c r="D1" s="271"/>
      <c r="E1" s="271"/>
      <c r="F1" s="271"/>
      <c r="G1" s="271"/>
      <c r="H1" s="271"/>
      <c r="I1" s="271"/>
      <c r="J1" s="271"/>
      <c r="K1" s="271"/>
      <c r="L1" s="271"/>
      <c r="M1" s="272"/>
    </row>
    <row r="2" spans="1:14" ht="12.75" x14ac:dyDescent="0.2">
      <c r="A2" s="266"/>
      <c r="B2" s="267"/>
      <c r="C2" s="273" t="s">
        <v>1333</v>
      </c>
      <c r="D2" s="274"/>
      <c r="E2" s="274"/>
      <c r="F2" s="274"/>
      <c r="G2" s="275"/>
      <c r="H2" s="273" t="s">
        <v>1334</v>
      </c>
      <c r="I2" s="274"/>
      <c r="J2" s="274"/>
      <c r="K2" s="274"/>
      <c r="L2" s="274"/>
      <c r="M2" s="275"/>
    </row>
    <row r="3" spans="1:14" ht="13.5" thickBot="1" x14ac:dyDescent="0.25">
      <c r="A3" s="266"/>
      <c r="B3" s="267"/>
      <c r="C3" s="276" t="s">
        <v>1335</v>
      </c>
      <c r="D3" s="277"/>
      <c r="E3" s="277"/>
      <c r="F3" s="277"/>
      <c r="G3" s="278"/>
      <c r="H3" s="279" t="s">
        <v>1336</v>
      </c>
      <c r="I3" s="277"/>
      <c r="J3" s="277"/>
      <c r="K3" s="277"/>
      <c r="L3" s="277"/>
      <c r="M3" s="278"/>
    </row>
    <row r="4" spans="1:14" ht="12.75" x14ac:dyDescent="0.2">
      <c r="A4" s="266"/>
      <c r="B4" s="267"/>
      <c r="C4" s="273" t="s">
        <v>1337</v>
      </c>
      <c r="D4" s="274"/>
      <c r="E4" s="274"/>
      <c r="F4" s="274"/>
      <c r="G4" s="275"/>
      <c r="H4" s="280" t="s">
        <v>1338</v>
      </c>
      <c r="I4" s="281"/>
      <c r="J4" s="281"/>
      <c r="K4" s="282"/>
      <c r="L4" s="125"/>
      <c r="M4" s="126"/>
    </row>
    <row r="5" spans="1:14" ht="13.5" thickBot="1" x14ac:dyDescent="0.25">
      <c r="A5" s="268"/>
      <c r="B5" s="269"/>
      <c r="C5" s="283" t="s">
        <v>1339</v>
      </c>
      <c r="D5" s="284"/>
      <c r="E5" s="284"/>
      <c r="F5" s="284"/>
      <c r="G5" s="285"/>
      <c r="H5" s="286"/>
      <c r="I5" s="287"/>
      <c r="J5" s="287"/>
      <c r="K5" s="288"/>
      <c r="L5" s="127"/>
      <c r="M5" s="128"/>
    </row>
    <row r="6" spans="1:14" ht="13.5" thickBot="1" x14ac:dyDescent="0.25">
      <c r="A6" s="129"/>
      <c r="B6" s="130"/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1"/>
    </row>
    <row r="7" spans="1:14" ht="12.75" x14ac:dyDescent="0.2">
      <c r="A7" s="251" t="s">
        <v>1340</v>
      </c>
      <c r="B7" s="253" t="s">
        <v>1341</v>
      </c>
      <c r="C7" s="254"/>
      <c r="D7" s="257" t="s">
        <v>1342</v>
      </c>
      <c r="E7" s="259" t="s">
        <v>1343</v>
      </c>
      <c r="F7" s="260"/>
      <c r="G7" s="260"/>
      <c r="H7" s="260"/>
      <c r="I7" s="260"/>
      <c r="J7" s="261"/>
      <c r="K7" s="259" t="s">
        <v>1344</v>
      </c>
      <c r="L7" s="261"/>
      <c r="M7" s="262" t="s">
        <v>1345</v>
      </c>
      <c r="N7" s="132"/>
    </row>
    <row r="8" spans="1:14" ht="13.5" thickBot="1" x14ac:dyDescent="0.25">
      <c r="A8" s="252"/>
      <c r="B8" s="255"/>
      <c r="C8" s="256"/>
      <c r="D8" s="258"/>
      <c r="E8" s="133" t="s">
        <v>1346</v>
      </c>
      <c r="F8" s="133" t="s">
        <v>1347</v>
      </c>
      <c r="G8" s="133" t="s">
        <v>1348</v>
      </c>
      <c r="H8" s="133" t="s">
        <v>1349</v>
      </c>
      <c r="I8" s="133" t="s">
        <v>1350</v>
      </c>
      <c r="J8" s="133" t="s">
        <v>1351</v>
      </c>
      <c r="K8" s="133" t="s">
        <v>1352</v>
      </c>
      <c r="L8" s="133" t="s">
        <v>1353</v>
      </c>
      <c r="M8" s="263"/>
      <c r="N8" s="132"/>
    </row>
    <row r="9" spans="1:14" ht="13.5" thickBot="1" x14ac:dyDescent="0.25">
      <c r="A9" s="134"/>
      <c r="B9" s="135"/>
      <c r="C9" s="135"/>
      <c r="D9" s="135"/>
      <c r="E9" s="135"/>
      <c r="F9" s="135"/>
      <c r="G9" s="135"/>
      <c r="H9" s="135"/>
      <c r="I9" s="135"/>
      <c r="J9" s="135"/>
      <c r="K9" s="135"/>
      <c r="L9" s="135"/>
      <c r="M9" s="136"/>
    </row>
    <row r="10" spans="1:14" ht="13.5" thickBot="1" x14ac:dyDescent="0.25">
      <c r="A10" s="137" t="str">
        <f>'[2]Orçamento Sintético'!A8</f>
        <v>1.0</v>
      </c>
      <c r="B10" s="138" t="str">
        <f>'[2]Orçamento Sintético'!B8</f>
        <v>DEMOLIÇÕES/RETIRADAS/SERVIÇOS PRELIMINARES</v>
      </c>
      <c r="C10" s="138"/>
      <c r="D10" s="138"/>
      <c r="E10" s="138"/>
      <c r="F10" s="138"/>
      <c r="G10" s="138"/>
      <c r="H10" s="138"/>
      <c r="I10" s="138"/>
      <c r="J10" s="138"/>
      <c r="K10" s="138"/>
      <c r="L10" s="138"/>
      <c r="M10" s="139"/>
    </row>
    <row r="11" spans="1:14" ht="12.75" x14ac:dyDescent="0.2">
      <c r="A11" s="140"/>
      <c r="B11" s="141"/>
      <c r="C11" s="141"/>
      <c r="D11" s="141"/>
      <c r="E11" s="141"/>
      <c r="F11" s="141"/>
      <c r="G11" s="141"/>
      <c r="H11" s="141"/>
      <c r="I11" s="141"/>
      <c r="J11" s="141"/>
      <c r="K11" s="141"/>
      <c r="L11" s="141"/>
      <c r="M11" s="142"/>
    </row>
    <row r="12" spans="1:14" s="148" customFormat="1" ht="12.75" x14ac:dyDescent="0.2">
      <c r="A12" s="143" t="str">
        <f>'[2]Orçamento Sintético'!A9</f>
        <v>1.1</v>
      </c>
      <c r="B12" s="144" t="str">
        <f>'[2]Orçamento Sintético'!B9</f>
        <v>Remoção de árvore com utilização de retro-escavadeira</v>
      </c>
      <c r="C12" s="145"/>
      <c r="D12" s="145"/>
      <c r="E12" s="145"/>
      <c r="F12" s="145"/>
      <c r="G12" s="145"/>
      <c r="H12" s="145"/>
      <c r="I12" s="145"/>
      <c r="J12" s="145"/>
      <c r="K12" s="145"/>
      <c r="L12" s="146">
        <f>L13</f>
        <v>0</v>
      </c>
      <c r="M12" s="147" t="str">
        <f>'[2]Orçamento Sintético'!C9</f>
        <v>un</v>
      </c>
    </row>
    <row r="13" spans="1:14" ht="12.75" x14ac:dyDescent="0.2">
      <c r="A13" s="149"/>
      <c r="B13" s="289"/>
      <c r="C13" s="290"/>
      <c r="D13" s="152">
        <v>1</v>
      </c>
      <c r="E13" s="152"/>
      <c r="F13" s="152"/>
      <c r="G13" s="152"/>
      <c r="H13" s="152"/>
      <c r="I13" s="152"/>
      <c r="J13" s="153"/>
      <c r="K13" s="153">
        <f>ROUND(E13,2)</f>
        <v>0</v>
      </c>
      <c r="L13" s="152">
        <f>ROUND(D13*K13,2)</f>
        <v>0</v>
      </c>
      <c r="M13" s="154"/>
    </row>
    <row r="14" spans="1:14" ht="12.75" x14ac:dyDescent="0.2">
      <c r="A14" s="140"/>
      <c r="B14" s="141"/>
      <c r="C14" s="141"/>
      <c r="D14" s="141"/>
      <c r="E14" s="141"/>
      <c r="F14" s="141"/>
      <c r="G14" s="141"/>
      <c r="H14" s="141"/>
      <c r="I14" s="141"/>
      <c r="J14" s="141"/>
      <c r="K14" s="141"/>
      <c r="L14" s="141"/>
      <c r="M14" s="142"/>
    </row>
    <row r="15" spans="1:14" s="148" customFormat="1" ht="12.75" x14ac:dyDescent="0.2">
      <c r="A15" s="143" t="str">
        <f>'[2]Orçamento Sintético'!A10</f>
        <v>1.2</v>
      </c>
      <c r="B15" s="144" t="str">
        <f>'[2]Orçamento Sintético'!B10</f>
        <v>Remoção de telhas, de fibrocimento, metálica e cerâmica, de forma manual</v>
      </c>
      <c r="C15" s="145"/>
      <c r="D15" s="145"/>
      <c r="E15" s="145"/>
      <c r="F15" s="145"/>
      <c r="G15" s="145"/>
      <c r="H15" s="145"/>
      <c r="I15" s="145"/>
      <c r="J15" s="145"/>
      <c r="K15" s="145"/>
      <c r="L15" s="146">
        <f>L16</f>
        <v>88.39</v>
      </c>
      <c r="M15" s="147" t="str">
        <f>'[2]Orçamento Sintético'!C10</f>
        <v>m²</v>
      </c>
    </row>
    <row r="16" spans="1:14" ht="12.75" x14ac:dyDescent="0.2">
      <c r="A16" s="149"/>
      <c r="B16" s="289"/>
      <c r="C16" s="290"/>
      <c r="D16" s="152">
        <v>1</v>
      </c>
      <c r="E16" s="152">
        <v>13.811</v>
      </c>
      <c r="F16" s="152"/>
      <c r="G16" s="152">
        <v>6.4</v>
      </c>
      <c r="H16" s="152"/>
      <c r="I16" s="152"/>
      <c r="J16" s="153"/>
      <c r="K16" s="153">
        <f>G16*E16</f>
        <v>88.3904</v>
      </c>
      <c r="L16" s="152">
        <f>ROUND(D16*K16,2)</f>
        <v>88.39</v>
      </c>
      <c r="M16" s="154"/>
    </row>
    <row r="17" spans="1:13" ht="12.75" x14ac:dyDescent="0.2">
      <c r="A17" s="140"/>
      <c r="B17" s="141"/>
      <c r="C17" s="141"/>
      <c r="D17" s="141"/>
      <c r="E17" s="141"/>
      <c r="F17" s="141"/>
      <c r="G17" s="141"/>
      <c r="H17" s="141"/>
      <c r="I17" s="141"/>
      <c r="J17" s="141"/>
      <c r="K17" s="141"/>
      <c r="L17" s="141"/>
      <c r="M17" s="142"/>
    </row>
    <row r="18" spans="1:13" s="148" customFormat="1" ht="12.75" x14ac:dyDescent="0.2">
      <c r="A18" s="143" t="str">
        <f>'[2]Orçamento Sintético'!A11</f>
        <v>1.3</v>
      </c>
      <c r="B18" s="144" t="str">
        <f>'[2]Orçamento Sintético'!B11</f>
        <v>Remoção de trama de madeira para cobertura, de forma manual</v>
      </c>
      <c r="C18" s="145"/>
      <c r="D18" s="145"/>
      <c r="E18" s="145"/>
      <c r="F18" s="145"/>
      <c r="G18" s="145"/>
      <c r="H18" s="145"/>
      <c r="I18" s="145"/>
      <c r="J18" s="145"/>
      <c r="K18" s="145"/>
      <c r="L18" s="146">
        <f>L19</f>
        <v>88.39</v>
      </c>
      <c r="M18" s="147" t="str">
        <f>'[2]Orçamento Sintético'!C11</f>
        <v>m²</v>
      </c>
    </row>
    <row r="19" spans="1:13" ht="12.75" x14ac:dyDescent="0.2">
      <c r="A19" s="149"/>
      <c r="B19" s="289"/>
      <c r="C19" s="290"/>
      <c r="D19" s="152">
        <v>1</v>
      </c>
      <c r="E19" s="152">
        <v>13.811</v>
      </c>
      <c r="F19" s="152"/>
      <c r="G19" s="152">
        <v>6.4</v>
      </c>
      <c r="H19" s="152"/>
      <c r="I19" s="152"/>
      <c r="J19" s="153"/>
      <c r="K19" s="153">
        <f>G19*E19</f>
        <v>88.3904</v>
      </c>
      <c r="L19" s="152">
        <f>ROUND(D19*K19,2)</f>
        <v>88.39</v>
      </c>
      <c r="M19" s="154"/>
    </row>
    <row r="20" spans="1:13" ht="12.75" x14ac:dyDescent="0.2">
      <c r="A20" s="140"/>
      <c r="B20" s="141"/>
      <c r="C20" s="141"/>
      <c r="D20" s="141"/>
      <c r="E20" s="141"/>
      <c r="F20" s="141"/>
      <c r="G20" s="141"/>
      <c r="H20" s="141"/>
      <c r="I20" s="141"/>
      <c r="J20" s="141"/>
      <c r="K20" s="141"/>
      <c r="L20" s="141"/>
      <c r="M20" s="142"/>
    </row>
    <row r="21" spans="1:13" s="148" customFormat="1" ht="12.75" x14ac:dyDescent="0.2">
      <c r="A21" s="143" t="str">
        <f>'[2]Orçamento Sintético'!A12</f>
        <v>1.4</v>
      </c>
      <c r="B21" s="144" t="str">
        <f>'[2]Orçamento Sintético'!B12</f>
        <v>Remoção de tesouras de madeira, com vão menor que 8m, de forma manual</v>
      </c>
      <c r="C21" s="145"/>
      <c r="D21" s="145"/>
      <c r="E21" s="145"/>
      <c r="F21" s="145"/>
      <c r="G21" s="145"/>
      <c r="H21" s="145"/>
      <c r="I21" s="145"/>
      <c r="J21" s="145"/>
      <c r="K21" s="145"/>
      <c r="L21" s="146">
        <f>L22</f>
        <v>3</v>
      </c>
      <c r="M21" s="147" t="str">
        <f>'[2]Orçamento Sintético'!C12</f>
        <v>un</v>
      </c>
    </row>
    <row r="22" spans="1:13" ht="12.75" x14ac:dyDescent="0.2">
      <c r="A22" s="149"/>
      <c r="B22" s="289"/>
      <c r="C22" s="290"/>
      <c r="D22" s="152">
        <v>1</v>
      </c>
      <c r="E22" s="152">
        <v>3</v>
      </c>
      <c r="F22" s="152"/>
      <c r="G22" s="152"/>
      <c r="H22" s="152"/>
      <c r="I22" s="152"/>
      <c r="J22" s="153"/>
      <c r="K22" s="153">
        <f>ROUND(E22,2)</f>
        <v>3</v>
      </c>
      <c r="L22" s="152">
        <f>ROUND(D22*K22,2)</f>
        <v>3</v>
      </c>
      <c r="M22" s="154"/>
    </row>
    <row r="23" spans="1:13" ht="12.75" x14ac:dyDescent="0.2">
      <c r="A23" s="140"/>
      <c r="B23" s="141"/>
      <c r="C23" s="141"/>
      <c r="D23" s="141"/>
      <c r="E23" s="141"/>
      <c r="F23" s="141"/>
      <c r="G23" s="141"/>
      <c r="H23" s="141"/>
      <c r="I23" s="141"/>
      <c r="J23" s="141"/>
      <c r="K23" s="141"/>
      <c r="L23" s="141"/>
      <c r="M23" s="142"/>
    </row>
    <row r="24" spans="1:13" s="148" customFormat="1" ht="12.75" x14ac:dyDescent="0.2">
      <c r="A24" s="143" t="str">
        <f>'[2]Orçamento Sintético'!A13</f>
        <v>1.5</v>
      </c>
      <c r="B24" s="144" t="str">
        <f>'[2]Orçamento Sintético'!B13</f>
        <v>Demolição de alvenaria para qualquer tipo de bloco, de forma mecanizada, sem reaproveitamento</v>
      </c>
      <c r="C24" s="145"/>
      <c r="D24" s="145"/>
      <c r="E24" s="145"/>
      <c r="F24" s="145"/>
      <c r="G24" s="145"/>
      <c r="H24" s="145"/>
      <c r="I24" s="145"/>
      <c r="J24" s="145"/>
      <c r="K24" s="145"/>
      <c r="L24" s="146">
        <f>SUM(L25:L28)</f>
        <v>16.11</v>
      </c>
      <c r="M24" s="147" t="str">
        <f>'[2]Orçamento Sintético'!C13</f>
        <v>m³</v>
      </c>
    </row>
    <row r="25" spans="1:13" ht="12.75" x14ac:dyDescent="0.2">
      <c r="A25" s="149"/>
      <c r="B25" s="289" t="s">
        <v>1357</v>
      </c>
      <c r="C25" s="290"/>
      <c r="D25" s="152">
        <v>1</v>
      </c>
      <c r="E25" s="152">
        <v>26.9</v>
      </c>
      <c r="F25" s="152"/>
      <c r="G25" s="152">
        <v>2.5</v>
      </c>
      <c r="H25" s="152"/>
      <c r="I25" s="152">
        <v>0.15</v>
      </c>
      <c r="J25" s="153"/>
      <c r="K25" s="153">
        <f>I25*G25*E25</f>
        <v>10.087499999999999</v>
      </c>
      <c r="L25" s="152">
        <f>ROUND(D25*K25,2)</f>
        <v>10.09</v>
      </c>
      <c r="M25" s="154"/>
    </row>
    <row r="26" spans="1:13" ht="12.75" x14ac:dyDescent="0.2">
      <c r="A26" s="149"/>
      <c r="B26" s="289" t="s">
        <v>1357</v>
      </c>
      <c r="C26" s="290"/>
      <c r="D26" s="152">
        <v>1</v>
      </c>
      <c r="E26" s="152">
        <v>5</v>
      </c>
      <c r="F26" s="152"/>
      <c r="G26" s="152">
        <v>2.5</v>
      </c>
      <c r="H26" s="152"/>
      <c r="I26" s="152">
        <v>0.15</v>
      </c>
      <c r="J26" s="153"/>
      <c r="K26" s="153">
        <f t="shared" ref="K26" si="0">I26*G26*E26</f>
        <v>1.875</v>
      </c>
      <c r="L26" s="152">
        <f t="shared" ref="L26" si="1">ROUND(D26*K26,2)</f>
        <v>1.88</v>
      </c>
      <c r="M26" s="154"/>
    </row>
    <row r="27" spans="1:13" ht="12.75" x14ac:dyDescent="0.2">
      <c r="A27" s="149"/>
      <c r="B27" s="289" t="s">
        <v>1357</v>
      </c>
      <c r="C27" s="290"/>
      <c r="D27" s="152">
        <v>1</v>
      </c>
      <c r="E27" s="152">
        <v>9</v>
      </c>
      <c r="F27" s="152"/>
      <c r="G27" s="152">
        <v>2</v>
      </c>
      <c r="H27" s="152"/>
      <c r="I27" s="152">
        <v>0.15</v>
      </c>
      <c r="J27" s="153"/>
      <c r="K27" s="153">
        <f t="shared" ref="K27" si="2">I27*G27*E27</f>
        <v>2.6999999999999997</v>
      </c>
      <c r="L27" s="152">
        <f t="shared" ref="L27" si="3">ROUND(D27*K27,2)</f>
        <v>2.7</v>
      </c>
      <c r="M27" s="154"/>
    </row>
    <row r="28" spans="1:13" ht="12.75" x14ac:dyDescent="0.2">
      <c r="A28" s="149"/>
      <c r="B28" s="289" t="s">
        <v>1358</v>
      </c>
      <c r="C28" s="290"/>
      <c r="D28" s="152">
        <v>2</v>
      </c>
      <c r="E28" s="152">
        <v>6.4</v>
      </c>
      <c r="F28" s="152"/>
      <c r="G28" s="152">
        <f>1.5/2</f>
        <v>0.75</v>
      </c>
      <c r="H28" s="152"/>
      <c r="I28" s="152">
        <v>0.15</v>
      </c>
      <c r="J28" s="153"/>
      <c r="K28" s="153">
        <f t="shared" ref="K28" si="4">I28*G28*E28</f>
        <v>0.72</v>
      </c>
      <c r="L28" s="152">
        <f t="shared" ref="L28" si="5">ROUND(D28*K28,2)</f>
        <v>1.44</v>
      </c>
      <c r="M28" s="154"/>
    </row>
    <row r="29" spans="1:13" ht="12.75" x14ac:dyDescent="0.2">
      <c r="A29" s="140"/>
      <c r="B29" s="141"/>
      <c r="C29" s="141"/>
      <c r="D29" s="141"/>
      <c r="E29" s="141"/>
      <c r="F29" s="141"/>
      <c r="G29" s="141"/>
      <c r="H29" s="141"/>
      <c r="I29" s="141"/>
      <c r="J29" s="141"/>
      <c r="K29" s="141"/>
      <c r="L29" s="141"/>
      <c r="M29" s="142"/>
    </row>
    <row r="30" spans="1:13" s="148" customFormat="1" ht="12.75" x14ac:dyDescent="0.2">
      <c r="A30" s="143" t="str">
        <f>'[2]Orçamento Sintético'!A14</f>
        <v>1.6</v>
      </c>
      <c r="B30" s="144" t="str">
        <f>'[2]Orçamento Sintético'!B14</f>
        <v>Demolição de pilares e vigas em concreto armado, de forma mecanizada com martelete, sem reaproveitamento</v>
      </c>
      <c r="C30" s="145"/>
      <c r="D30" s="145"/>
      <c r="E30" s="145"/>
      <c r="F30" s="145"/>
      <c r="G30" s="145"/>
      <c r="H30" s="145"/>
      <c r="I30" s="145"/>
      <c r="J30" s="145"/>
      <c r="K30" s="145"/>
      <c r="L30" s="146">
        <f>SUM(L31:L35)</f>
        <v>3.97</v>
      </c>
      <c r="M30" s="147" t="str">
        <f>'[2]Orçamento Sintético'!C14</f>
        <v>m³</v>
      </c>
    </row>
    <row r="31" spans="1:13" ht="12.75" x14ac:dyDescent="0.2">
      <c r="A31" s="149"/>
      <c r="B31" s="289" t="s">
        <v>1359</v>
      </c>
      <c r="C31" s="290"/>
      <c r="D31" s="152">
        <v>5</v>
      </c>
      <c r="E31" s="152">
        <v>0.4</v>
      </c>
      <c r="F31" s="152"/>
      <c r="G31" s="152">
        <v>0.2</v>
      </c>
      <c r="H31" s="152"/>
      <c r="I31" s="152">
        <v>2.5</v>
      </c>
      <c r="J31" s="153"/>
      <c r="K31" s="153">
        <f>G31*I31*E31</f>
        <v>0.2</v>
      </c>
      <c r="L31" s="152">
        <f>ROUND(D31*K31,2)</f>
        <v>1</v>
      </c>
      <c r="M31" s="154"/>
    </row>
    <row r="32" spans="1:13" ht="12.75" x14ac:dyDescent="0.2">
      <c r="A32" s="165"/>
      <c r="B32" s="289" t="s">
        <v>1360</v>
      </c>
      <c r="C32" s="290"/>
      <c r="D32" s="152">
        <v>8</v>
      </c>
      <c r="E32" s="152">
        <v>0.22</v>
      </c>
      <c r="F32" s="152"/>
      <c r="G32" s="152">
        <v>0.25</v>
      </c>
      <c r="H32" s="152"/>
      <c r="I32" s="152">
        <v>2.5</v>
      </c>
      <c r="J32" s="153"/>
      <c r="K32" s="153">
        <f t="shared" ref="K32:K34" si="6">G32*I32*E32</f>
        <v>0.13750000000000001</v>
      </c>
      <c r="L32" s="152">
        <f t="shared" ref="L32:L34" si="7">ROUND(D32*K32,2)</f>
        <v>1.1000000000000001</v>
      </c>
      <c r="M32" s="154"/>
    </row>
    <row r="33" spans="1:15" ht="12.75" x14ac:dyDescent="0.2">
      <c r="A33" s="165"/>
      <c r="B33" s="289" t="s">
        <v>1360</v>
      </c>
      <c r="C33" s="290"/>
      <c r="D33" s="152">
        <v>10</v>
      </c>
      <c r="E33" s="152">
        <v>0.22</v>
      </c>
      <c r="F33" s="152"/>
      <c r="G33" s="152">
        <v>0.25</v>
      </c>
      <c r="H33" s="152"/>
      <c r="I33" s="152">
        <v>2</v>
      </c>
      <c r="J33" s="153"/>
      <c r="K33" s="153">
        <f t="shared" si="6"/>
        <v>0.11</v>
      </c>
      <c r="L33" s="152">
        <f t="shared" si="7"/>
        <v>1.1000000000000001</v>
      </c>
      <c r="M33" s="154"/>
    </row>
    <row r="34" spans="1:15" ht="12.75" x14ac:dyDescent="0.2">
      <c r="A34" s="165"/>
      <c r="B34" s="289" t="s">
        <v>1361</v>
      </c>
      <c r="C34" s="290"/>
      <c r="D34" s="152">
        <v>2</v>
      </c>
      <c r="E34" s="152">
        <v>6.4</v>
      </c>
      <c r="F34" s="152"/>
      <c r="G34" s="152">
        <v>0.3</v>
      </c>
      <c r="H34" s="152"/>
      <c r="I34" s="152">
        <v>0.2</v>
      </c>
      <c r="J34" s="153"/>
      <c r="K34" s="153">
        <f t="shared" si="6"/>
        <v>0.38400000000000001</v>
      </c>
      <c r="L34" s="152">
        <f t="shared" si="7"/>
        <v>0.77</v>
      </c>
      <c r="M34" s="154"/>
    </row>
    <row r="35" spans="1:15" ht="12.75" x14ac:dyDescent="0.2">
      <c r="A35" s="165"/>
      <c r="B35" s="289"/>
      <c r="C35" s="290"/>
      <c r="D35" s="152"/>
      <c r="E35" s="152"/>
      <c r="F35" s="152"/>
      <c r="G35" s="152"/>
      <c r="H35" s="152"/>
      <c r="I35" s="152"/>
      <c r="J35" s="153"/>
      <c r="K35" s="153"/>
      <c r="L35" s="152"/>
      <c r="M35" s="162"/>
    </row>
    <row r="36" spans="1:15" ht="12.75" x14ac:dyDescent="0.2">
      <c r="A36" s="140"/>
      <c r="B36" s="141"/>
      <c r="C36" s="141"/>
      <c r="D36" s="141"/>
      <c r="E36" s="141"/>
      <c r="F36" s="141"/>
      <c r="G36" s="141"/>
      <c r="H36" s="141"/>
      <c r="I36" s="141"/>
      <c r="J36" s="141"/>
      <c r="K36" s="141"/>
      <c r="L36" s="141"/>
      <c r="M36" s="142"/>
    </row>
    <row r="37" spans="1:15" s="148" customFormat="1" ht="12.75" x14ac:dyDescent="0.2">
      <c r="A37" s="143" t="str">
        <f>'[2]Orçamento Sintético'!A15</f>
        <v>1.7</v>
      </c>
      <c r="B37" s="144" t="str">
        <f>'[2]Orçamento Sintético'!B15</f>
        <v>Demolição de lajes, de forma mecanizada com martelete, sem reaproveitamento</v>
      </c>
      <c r="C37" s="145"/>
      <c r="D37" s="145"/>
      <c r="E37" s="145"/>
      <c r="F37" s="145"/>
      <c r="G37" s="145"/>
      <c r="H37" s="145"/>
      <c r="I37" s="145"/>
      <c r="J37" s="145"/>
      <c r="K37" s="145"/>
      <c r="L37" s="146">
        <f>L38</f>
        <v>0</v>
      </c>
      <c r="M37" s="147" t="str">
        <f>'[2]Orçamento Sintético'!C15</f>
        <v>m³</v>
      </c>
    </row>
    <row r="38" spans="1:15" ht="12.75" x14ac:dyDescent="0.2">
      <c r="A38" s="149"/>
      <c r="B38" s="289"/>
      <c r="C38" s="290"/>
      <c r="D38" s="152">
        <v>1</v>
      </c>
      <c r="E38" s="152">
        <v>0</v>
      </c>
      <c r="F38" s="152"/>
      <c r="G38" s="152"/>
      <c r="H38" s="152"/>
      <c r="I38" s="152"/>
      <c r="J38" s="153"/>
      <c r="K38" s="153">
        <f>ROUND(E38,2)</f>
        <v>0</v>
      </c>
      <c r="L38" s="152">
        <f>ROUND(D38*K38,2)</f>
        <v>0</v>
      </c>
      <c r="M38" s="154"/>
    </row>
    <row r="39" spans="1:15" ht="12.75" x14ac:dyDescent="0.2">
      <c r="A39" s="155"/>
      <c r="B39" s="156"/>
      <c r="C39" s="157"/>
      <c r="D39" s="158"/>
      <c r="E39" s="159"/>
      <c r="F39" s="158"/>
      <c r="G39" s="158"/>
      <c r="H39" s="159"/>
      <c r="I39" s="159"/>
      <c r="J39" s="160"/>
      <c r="K39" s="160"/>
      <c r="L39" s="161"/>
      <c r="M39" s="162"/>
    </row>
    <row r="40" spans="1:15" s="148" customFormat="1" ht="12.75" x14ac:dyDescent="0.2">
      <c r="A40" s="143" t="str">
        <f>'[2]Orçamento Sintético'!A16</f>
        <v>1.8</v>
      </c>
      <c r="B40" s="291" t="str">
        <f>'[2]Orçamento Sintético'!B16</f>
        <v>Demolição de pavimentação em paralelepípedo ou pré-moldados de concreto c/ reaproveitamento</v>
      </c>
      <c r="C40" s="292"/>
      <c r="D40" s="292"/>
      <c r="E40" s="292"/>
      <c r="F40" s="292"/>
      <c r="G40" s="292"/>
      <c r="H40" s="292"/>
      <c r="I40" s="292"/>
      <c r="J40" s="292"/>
      <c r="K40" s="293"/>
      <c r="L40" s="146">
        <f>SUM(L41)</f>
        <v>0</v>
      </c>
      <c r="M40" s="147" t="str">
        <f>'[2]Orçamento Sintético'!C16</f>
        <v>m²</v>
      </c>
    </row>
    <row r="41" spans="1:15" ht="12.75" x14ac:dyDescent="0.2">
      <c r="A41" s="149"/>
      <c r="B41" s="289"/>
      <c r="C41" s="290"/>
      <c r="D41" s="152"/>
      <c r="E41" s="152"/>
      <c r="F41" s="152"/>
      <c r="G41" s="152"/>
      <c r="H41" s="152"/>
      <c r="I41" s="152"/>
      <c r="J41" s="153"/>
      <c r="K41" s="153"/>
      <c r="L41" s="152"/>
      <c r="M41" s="154"/>
    </row>
    <row r="42" spans="1:15" ht="12.75" x14ac:dyDescent="0.2">
      <c r="A42" s="149"/>
      <c r="B42" s="289"/>
      <c r="C42" s="290"/>
      <c r="D42" s="152"/>
      <c r="E42" s="152"/>
      <c r="F42" s="152"/>
      <c r="G42" s="152"/>
      <c r="H42" s="152"/>
      <c r="I42" s="152"/>
      <c r="J42" s="153"/>
      <c r="K42" s="153"/>
      <c r="L42" s="152"/>
      <c r="M42" s="154"/>
    </row>
    <row r="43" spans="1:15" ht="12.75" x14ac:dyDescent="0.2">
      <c r="A43" s="155"/>
      <c r="B43" s="156"/>
      <c r="C43" s="157"/>
      <c r="D43" s="158"/>
      <c r="E43" s="159"/>
      <c r="F43" s="158"/>
      <c r="G43" s="158"/>
      <c r="H43" s="159"/>
      <c r="I43" s="159"/>
      <c r="J43" s="160"/>
      <c r="K43" s="160"/>
      <c r="L43" s="161"/>
      <c r="M43" s="162"/>
    </row>
    <row r="44" spans="1:15" s="148" customFormat="1" ht="12.75" x14ac:dyDescent="0.2">
      <c r="A44" s="143" t="str">
        <f>'[2]Orçamento Sintético'!A17</f>
        <v>1.9</v>
      </c>
      <c r="B44" s="291" t="str">
        <f>'[2]Orçamento Sintético'!B17</f>
        <v xml:space="preserve">Demolição de concreto simples com martelete </v>
      </c>
      <c r="C44" s="292"/>
      <c r="D44" s="292"/>
      <c r="E44" s="292"/>
      <c r="F44" s="292"/>
      <c r="G44" s="292"/>
      <c r="H44" s="292"/>
      <c r="I44" s="292"/>
      <c r="J44" s="292"/>
      <c r="K44" s="293"/>
      <c r="L44" s="146">
        <f>SUM(L45)</f>
        <v>1.05</v>
      </c>
      <c r="M44" s="147" t="str">
        <f>'[2]Orçamento Sintético'!C17</f>
        <v>m³</v>
      </c>
    </row>
    <row r="45" spans="1:15" ht="12.75" x14ac:dyDescent="0.2">
      <c r="A45" s="149"/>
      <c r="B45" s="289" t="s">
        <v>1363</v>
      </c>
      <c r="C45" s="290"/>
      <c r="D45" s="152">
        <v>1</v>
      </c>
      <c r="E45" s="152">
        <v>30</v>
      </c>
      <c r="F45" s="152"/>
      <c r="G45" s="152">
        <v>0.5</v>
      </c>
      <c r="H45" s="152"/>
      <c r="I45" s="152">
        <v>7.0000000000000007E-2</v>
      </c>
      <c r="J45" s="153"/>
      <c r="K45" s="153">
        <f t="shared" ref="K45" si="8">G45*I45*E45</f>
        <v>1.05</v>
      </c>
      <c r="L45" s="152">
        <f t="shared" ref="L45" si="9">ROUND(D45*K45,2)</f>
        <v>1.05</v>
      </c>
      <c r="M45" s="154"/>
    </row>
    <row r="46" spans="1:15" ht="12.75" x14ac:dyDescent="0.2">
      <c r="A46" s="140"/>
      <c r="B46" s="141"/>
      <c r="C46" s="141"/>
      <c r="D46" s="141"/>
      <c r="E46" s="141"/>
      <c r="F46" s="141"/>
      <c r="G46" s="141"/>
      <c r="H46" s="141"/>
      <c r="I46" s="141"/>
      <c r="J46" s="141"/>
      <c r="K46" s="163"/>
      <c r="L46" s="141"/>
      <c r="M46" s="142"/>
    </row>
    <row r="47" spans="1:15" s="148" customFormat="1" ht="12.75" x14ac:dyDescent="0.2">
      <c r="A47" s="143" t="str">
        <f>'[2]Orçamento Sintético'!A18</f>
        <v>1.10</v>
      </c>
      <c r="B47" s="144" t="str">
        <f>'[2]Orçamento Sintético'!B18</f>
        <v>Locação de obra - execução de gabarito</v>
      </c>
      <c r="C47" s="145"/>
      <c r="D47" s="145"/>
      <c r="E47" s="145"/>
      <c r="F47" s="145"/>
      <c r="G47" s="145"/>
      <c r="H47" s="145"/>
      <c r="I47" s="145"/>
      <c r="J47" s="145"/>
      <c r="K47" s="164"/>
      <c r="L47" s="146">
        <f>L48</f>
        <v>504</v>
      </c>
      <c r="M47" s="147" t="s">
        <v>0</v>
      </c>
      <c r="O47" s="148">
        <v>697.9</v>
      </c>
    </row>
    <row r="48" spans="1:15" ht="12.75" x14ac:dyDescent="0.2">
      <c r="A48" s="149"/>
      <c r="B48" s="289" t="s">
        <v>1362</v>
      </c>
      <c r="C48" s="290"/>
      <c r="D48" s="152">
        <v>1</v>
      </c>
      <c r="E48" s="152">
        <v>8</v>
      </c>
      <c r="F48" s="152">
        <v>11.2</v>
      </c>
      <c r="G48" s="152"/>
      <c r="H48" s="152">
        <v>52.5</v>
      </c>
      <c r="I48" s="152"/>
      <c r="J48" s="153"/>
      <c r="K48" s="153">
        <f>((E48+F48)/2)*H48</f>
        <v>504</v>
      </c>
      <c r="L48" s="152">
        <f>ROUND(D48*K48,2)</f>
        <v>504</v>
      </c>
      <c r="M48" s="154"/>
    </row>
    <row r="49" spans="1:15" ht="12.75" x14ac:dyDescent="0.2">
      <c r="A49" s="165"/>
      <c r="B49" s="169"/>
      <c r="C49" s="169"/>
      <c r="D49" s="161"/>
      <c r="E49" s="161"/>
      <c r="F49" s="161"/>
      <c r="G49" s="161"/>
      <c r="H49" s="161"/>
      <c r="I49" s="161"/>
      <c r="J49" s="160"/>
      <c r="K49" s="160"/>
      <c r="L49" s="161"/>
      <c r="M49" s="162"/>
    </row>
    <row r="50" spans="1:15" s="148" customFormat="1" ht="12.75" x14ac:dyDescent="0.2">
      <c r="A50" s="143" t="str">
        <f>'[2]Orçamento Sintético'!A19</f>
        <v>1.11</v>
      </c>
      <c r="B50" s="144" t="str">
        <f>'[2]Orçamento Sintético'!B19</f>
        <v>Placa de obra em chapa aço galvanizado, instalada</v>
      </c>
      <c r="C50" s="145"/>
      <c r="D50" s="145"/>
      <c r="E50" s="145"/>
      <c r="F50" s="145"/>
      <c r="G50" s="145"/>
      <c r="H50" s="145"/>
      <c r="I50" s="145"/>
      <c r="J50" s="145"/>
      <c r="K50" s="164"/>
      <c r="L50" s="146">
        <f>L51</f>
        <v>6</v>
      </c>
      <c r="M50" s="147" t="str">
        <f>'[2]Orçamento Sintético'!C19</f>
        <v>m²</v>
      </c>
      <c r="O50" s="148">
        <v>697.9</v>
      </c>
    </row>
    <row r="51" spans="1:15" ht="12.75" x14ac:dyDescent="0.2">
      <c r="A51" s="149"/>
      <c r="B51" s="289"/>
      <c r="C51" s="290"/>
      <c r="D51" s="152">
        <v>1</v>
      </c>
      <c r="E51" s="152">
        <v>2</v>
      </c>
      <c r="F51" s="152"/>
      <c r="G51" s="152">
        <v>3</v>
      </c>
      <c r="H51" s="152"/>
      <c r="I51" s="152"/>
      <c r="J51" s="153"/>
      <c r="K51" s="153">
        <f>ROUND(E51*G51,2)</f>
        <v>6</v>
      </c>
      <c r="L51" s="152">
        <f>ROUND(D51*K51,2)</f>
        <v>6</v>
      </c>
      <c r="M51" s="154"/>
    </row>
    <row r="52" spans="1:15" ht="13.5" thickBot="1" x14ac:dyDescent="0.25">
      <c r="A52" s="165"/>
      <c r="B52" s="156"/>
      <c r="C52" s="159"/>
      <c r="D52" s="161"/>
      <c r="E52" s="161"/>
      <c r="F52" s="161"/>
      <c r="G52" s="161"/>
      <c r="H52" s="161"/>
      <c r="I52" s="161"/>
      <c r="J52" s="160"/>
      <c r="K52" s="160"/>
      <c r="L52" s="161"/>
      <c r="M52" s="162"/>
    </row>
    <row r="53" spans="1:15" ht="13.5" thickBot="1" x14ac:dyDescent="0.25">
      <c r="A53" s="137" t="str">
        <f>'[2]Orçamento Sintético'!A20</f>
        <v>2.0</v>
      </c>
      <c r="B53" s="138" t="str">
        <f>'[2]Orçamento Sintético'!B20</f>
        <v>INFRAESTRUTURA</v>
      </c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9"/>
    </row>
    <row r="54" spans="1:15" ht="12.75" x14ac:dyDescent="0.2">
      <c r="A54" s="165"/>
      <c r="B54" s="156"/>
      <c r="C54" s="159"/>
      <c r="D54" s="161"/>
      <c r="E54" s="161"/>
      <c r="F54" s="161"/>
      <c r="G54" s="161"/>
      <c r="H54" s="161"/>
      <c r="I54" s="161"/>
      <c r="J54" s="160"/>
      <c r="K54" s="160"/>
      <c r="L54" s="161"/>
      <c r="M54" s="162"/>
    </row>
    <row r="55" spans="1:15" s="148" customFormat="1" ht="12.75" x14ac:dyDescent="0.2">
      <c r="A55" s="143" t="str">
        <f>'[2]Orçamento Sintético'!A21</f>
        <v>2.1</v>
      </c>
      <c r="B55" s="144" t="str">
        <f>'[2]Orçamento Sintético'!B21</f>
        <v>Aterro manual de valas com solo argilo-arenoso e compactação mecanizada</v>
      </c>
      <c r="C55" s="145"/>
      <c r="D55" s="145"/>
      <c r="E55" s="145"/>
      <c r="F55" s="145"/>
      <c r="G55" s="145"/>
      <c r="H55" s="145"/>
      <c r="I55" s="145"/>
      <c r="J55" s="145"/>
      <c r="K55" s="145"/>
      <c r="L55" s="146">
        <f>SUM(L56:L57)</f>
        <v>15.04</v>
      </c>
      <c r="M55" s="147" t="s">
        <v>1354</v>
      </c>
    </row>
    <row r="56" spans="1:15" ht="12.75" x14ac:dyDescent="0.2">
      <c r="A56" s="149"/>
      <c r="B56" s="289" t="s">
        <v>1364</v>
      </c>
      <c r="C56" s="290"/>
      <c r="D56" s="152">
        <v>4</v>
      </c>
      <c r="E56" s="152">
        <v>3.85</v>
      </c>
      <c r="F56" s="152"/>
      <c r="G56" s="152">
        <v>5.85</v>
      </c>
      <c r="H56" s="152"/>
      <c r="I56" s="152">
        <v>0.15</v>
      </c>
      <c r="J56" s="153"/>
      <c r="K56" s="153">
        <f>I56*G56*E56</f>
        <v>3.3783749999999997</v>
      </c>
      <c r="L56" s="152">
        <f>ROUND(D56*K56,2)</f>
        <v>13.51</v>
      </c>
      <c r="M56" s="154"/>
    </row>
    <row r="57" spans="1:15" ht="12.75" x14ac:dyDescent="0.2">
      <c r="A57" s="165"/>
      <c r="B57" s="289" t="s">
        <v>1364</v>
      </c>
      <c r="C57" s="290"/>
      <c r="D57" s="152">
        <v>1</v>
      </c>
      <c r="E57" s="152">
        <v>3.85</v>
      </c>
      <c r="F57" s="152"/>
      <c r="G57" s="152">
        <v>2.65</v>
      </c>
      <c r="H57" s="152"/>
      <c r="I57" s="152">
        <v>0.15</v>
      </c>
      <c r="J57" s="153"/>
      <c r="K57" s="153">
        <f>I57*G57*E57</f>
        <v>1.5303749999999998</v>
      </c>
      <c r="L57" s="152">
        <f>ROUND(D57*K57,2)</f>
        <v>1.53</v>
      </c>
      <c r="M57" s="162"/>
    </row>
    <row r="58" spans="1:15" ht="12.75" x14ac:dyDescent="0.2">
      <c r="A58" s="165"/>
      <c r="B58" s="169"/>
      <c r="C58" s="169"/>
      <c r="D58" s="161"/>
      <c r="E58" s="161"/>
      <c r="F58" s="161"/>
      <c r="G58" s="161"/>
      <c r="H58" s="161"/>
      <c r="I58" s="161"/>
      <c r="J58" s="160"/>
      <c r="K58" s="160"/>
      <c r="L58" s="161"/>
      <c r="M58" s="162"/>
    </row>
    <row r="59" spans="1:15" ht="12.75" x14ac:dyDescent="0.2">
      <c r="A59" s="165"/>
      <c r="B59" s="156"/>
      <c r="C59" s="159"/>
      <c r="D59" s="161"/>
      <c r="E59" s="161"/>
      <c r="F59" s="161"/>
      <c r="G59" s="161"/>
      <c r="H59" s="161"/>
      <c r="I59" s="161"/>
      <c r="J59" s="160"/>
      <c r="K59" s="160"/>
      <c r="L59" s="161"/>
      <c r="M59" s="162"/>
    </row>
    <row r="60" spans="1:15" s="148" customFormat="1" ht="12.75" x14ac:dyDescent="0.2">
      <c r="A60" s="143" t="str">
        <f>'[2]Orçamento Sintético'!A22</f>
        <v>2.5</v>
      </c>
      <c r="B60" s="144" t="str">
        <f>'[2]Orçamento Sintético'!B22</f>
        <v>Escavação manual para bloco de coroamento ou sapata, com previsão de fôrma</v>
      </c>
      <c r="C60" s="145"/>
      <c r="D60" s="145"/>
      <c r="E60" s="145"/>
      <c r="F60" s="145"/>
      <c r="G60" s="145"/>
      <c r="H60" s="145"/>
      <c r="I60" s="145"/>
      <c r="J60" s="145"/>
      <c r="K60" s="145"/>
      <c r="L60" s="146">
        <f>SUM(L61:L77)</f>
        <v>47.43</v>
      </c>
      <c r="M60" s="147" t="s">
        <v>1354</v>
      </c>
    </row>
    <row r="61" spans="1:15" ht="12.75" x14ac:dyDescent="0.2">
      <c r="A61" s="149"/>
      <c r="B61" s="289" t="s">
        <v>1235</v>
      </c>
      <c r="C61" s="290"/>
      <c r="D61" s="152"/>
      <c r="E61" s="152"/>
      <c r="F61" s="152"/>
      <c r="G61" s="152"/>
      <c r="H61" s="152"/>
      <c r="I61" s="152"/>
      <c r="J61" s="153"/>
      <c r="K61" s="153"/>
      <c r="L61" s="152"/>
      <c r="M61" s="154"/>
    </row>
    <row r="62" spans="1:15" ht="23.25" customHeight="1" x14ac:dyDescent="0.2">
      <c r="A62" s="165"/>
      <c r="B62" s="289" t="s">
        <v>1365</v>
      </c>
      <c r="C62" s="290"/>
      <c r="D62" s="152">
        <v>9</v>
      </c>
      <c r="E62" s="152">
        <v>0.8</v>
      </c>
      <c r="F62" s="152"/>
      <c r="G62" s="152">
        <v>0.8</v>
      </c>
      <c r="H62" s="152"/>
      <c r="I62" s="152">
        <v>1</v>
      </c>
      <c r="J62" s="153"/>
      <c r="K62" s="153">
        <f>I62*G62*E62</f>
        <v>0.64000000000000012</v>
      </c>
      <c r="L62" s="152">
        <f>ROUND(D62*K62,2)</f>
        <v>5.76</v>
      </c>
      <c r="M62" s="154"/>
    </row>
    <row r="63" spans="1:15" ht="14.25" customHeight="1" x14ac:dyDescent="0.2">
      <c r="A63" s="165"/>
      <c r="B63" s="289" t="s">
        <v>1131</v>
      </c>
      <c r="C63" s="290"/>
      <c r="D63" s="152">
        <v>1</v>
      </c>
      <c r="E63" s="152">
        <v>1</v>
      </c>
      <c r="F63" s="152"/>
      <c r="G63" s="152">
        <v>1</v>
      </c>
      <c r="H63" s="152"/>
      <c r="I63" s="152">
        <v>1</v>
      </c>
      <c r="J63" s="153"/>
      <c r="K63" s="153">
        <f t="shared" ref="K63:K67" si="10">I63*G63*E63</f>
        <v>1</v>
      </c>
      <c r="L63" s="152">
        <f t="shared" ref="L63:L66" si="11">ROUND(D63*K63,2)</f>
        <v>1</v>
      </c>
      <c r="M63" s="154"/>
    </row>
    <row r="64" spans="1:15" ht="14.25" customHeight="1" x14ac:dyDescent="0.2">
      <c r="A64" s="165"/>
      <c r="B64" s="289" t="s">
        <v>1366</v>
      </c>
      <c r="C64" s="290"/>
      <c r="D64" s="152">
        <v>2</v>
      </c>
      <c r="E64" s="152">
        <v>0.9</v>
      </c>
      <c r="F64" s="152"/>
      <c r="G64" s="152">
        <v>0.9</v>
      </c>
      <c r="H64" s="152"/>
      <c r="I64" s="152">
        <v>1</v>
      </c>
      <c r="J64" s="153"/>
      <c r="K64" s="153">
        <f t="shared" si="10"/>
        <v>0.81</v>
      </c>
      <c r="L64" s="152">
        <f t="shared" si="11"/>
        <v>1.62</v>
      </c>
      <c r="M64" s="154"/>
    </row>
    <row r="65" spans="1:13" ht="12.75" x14ac:dyDescent="0.2">
      <c r="A65" s="165"/>
      <c r="B65" s="299" t="s">
        <v>1367</v>
      </c>
      <c r="C65" s="300"/>
      <c r="D65" s="152">
        <v>6</v>
      </c>
      <c r="E65" s="152">
        <v>0.85</v>
      </c>
      <c r="F65" s="152"/>
      <c r="G65" s="152">
        <v>0.85</v>
      </c>
      <c r="H65" s="152"/>
      <c r="I65" s="152">
        <v>1</v>
      </c>
      <c r="J65" s="153"/>
      <c r="K65" s="153">
        <f t="shared" si="10"/>
        <v>0.72249999999999992</v>
      </c>
      <c r="L65" s="152">
        <f t="shared" si="11"/>
        <v>4.34</v>
      </c>
      <c r="M65" s="154"/>
    </row>
    <row r="66" spans="1:13" ht="25.5" customHeight="1" x14ac:dyDescent="0.2">
      <c r="A66" s="165"/>
      <c r="B66" s="294" t="s">
        <v>1368</v>
      </c>
      <c r="C66" s="295"/>
      <c r="D66" s="152">
        <v>3</v>
      </c>
      <c r="E66" s="152">
        <v>27</v>
      </c>
      <c r="F66" s="152"/>
      <c r="G66" s="152">
        <v>0.3</v>
      </c>
      <c r="H66" s="152"/>
      <c r="I66" s="152">
        <v>0.4</v>
      </c>
      <c r="J66" s="153"/>
      <c r="K66" s="153">
        <f t="shared" si="10"/>
        <v>3.2399999999999998</v>
      </c>
      <c r="L66" s="152">
        <f t="shared" si="11"/>
        <v>9.7200000000000006</v>
      </c>
      <c r="M66" s="154"/>
    </row>
    <row r="67" spans="1:13" ht="12.75" x14ac:dyDescent="0.2">
      <c r="A67" s="165"/>
      <c r="B67" s="289"/>
      <c r="C67" s="290"/>
      <c r="D67" s="152">
        <v>6</v>
      </c>
      <c r="E67" s="152">
        <v>8</v>
      </c>
      <c r="F67" s="152"/>
      <c r="G67" s="152">
        <v>0.3</v>
      </c>
      <c r="H67" s="152"/>
      <c r="I67" s="152">
        <v>0.4</v>
      </c>
      <c r="J67" s="153"/>
      <c r="K67" s="153">
        <f t="shared" si="10"/>
        <v>0.96</v>
      </c>
      <c r="L67" s="152">
        <f t="shared" ref="L67" si="12">ROUND(D67*K67,2)</f>
        <v>5.76</v>
      </c>
      <c r="M67" s="154"/>
    </row>
    <row r="68" spans="1:13" ht="12.75" x14ac:dyDescent="0.2">
      <c r="A68" s="165"/>
      <c r="B68" s="289" t="s">
        <v>1375</v>
      </c>
      <c r="C68" s="290"/>
      <c r="D68" s="152"/>
      <c r="E68" s="152"/>
      <c r="F68" s="152"/>
      <c r="G68" s="152"/>
      <c r="H68" s="152"/>
      <c r="I68" s="152"/>
      <c r="J68" s="153"/>
      <c r="K68" s="153"/>
      <c r="L68" s="152"/>
      <c r="M68" s="162"/>
    </row>
    <row r="69" spans="1:13" ht="23.25" customHeight="1" x14ac:dyDescent="0.2">
      <c r="A69" s="165"/>
      <c r="B69" s="289" t="s">
        <v>1376</v>
      </c>
      <c r="C69" s="290"/>
      <c r="D69" s="152">
        <v>9</v>
      </c>
      <c r="E69" s="152">
        <v>1</v>
      </c>
      <c r="F69" s="152"/>
      <c r="G69" s="152">
        <v>0.9</v>
      </c>
      <c r="H69" s="152"/>
      <c r="I69" s="152">
        <v>1</v>
      </c>
      <c r="J69" s="153"/>
      <c r="K69" s="153">
        <f>I69*G69*E69</f>
        <v>0.9</v>
      </c>
      <c r="L69" s="152">
        <f>ROUND(D69*K69,2)</f>
        <v>8.1</v>
      </c>
      <c r="M69" s="162"/>
    </row>
    <row r="70" spans="1:13" ht="12.75" x14ac:dyDescent="0.2">
      <c r="A70" s="165"/>
      <c r="B70" s="289" t="s">
        <v>1377</v>
      </c>
      <c r="C70" s="290"/>
      <c r="D70" s="152">
        <v>3</v>
      </c>
      <c r="E70" s="152">
        <v>0.8</v>
      </c>
      <c r="F70" s="152"/>
      <c r="G70" s="152">
        <v>0.8</v>
      </c>
      <c r="H70" s="152"/>
      <c r="I70" s="152">
        <v>1</v>
      </c>
      <c r="J70" s="153"/>
      <c r="K70" s="153">
        <f t="shared" ref="K70:K75" si="13">I70*G70*E70</f>
        <v>0.64000000000000012</v>
      </c>
      <c r="L70" s="152">
        <f t="shared" ref="L70:L75" si="14">ROUND(D70*K70,2)</f>
        <v>1.92</v>
      </c>
      <c r="M70" s="162"/>
    </row>
    <row r="71" spans="1:13" ht="12.75" x14ac:dyDescent="0.2">
      <c r="A71" s="165"/>
      <c r="B71" s="289" t="s">
        <v>1197</v>
      </c>
      <c r="C71" s="290"/>
      <c r="D71" s="152">
        <v>1</v>
      </c>
      <c r="E71" s="152">
        <v>0.8</v>
      </c>
      <c r="F71" s="152"/>
      <c r="G71" s="152">
        <v>0.8</v>
      </c>
      <c r="H71" s="152"/>
      <c r="I71" s="152">
        <v>1</v>
      </c>
      <c r="J71" s="153"/>
      <c r="K71" s="153">
        <f t="shared" si="13"/>
        <v>0.64000000000000012</v>
      </c>
      <c r="L71" s="152">
        <f t="shared" si="14"/>
        <v>0.64</v>
      </c>
      <c r="M71" s="162"/>
    </row>
    <row r="72" spans="1:13" ht="12.75" x14ac:dyDescent="0.2">
      <c r="A72" s="165"/>
      <c r="B72" s="289" t="s">
        <v>1199</v>
      </c>
      <c r="C72" s="290"/>
      <c r="D72" s="152">
        <v>1</v>
      </c>
      <c r="E72" s="152">
        <v>0.9</v>
      </c>
      <c r="F72" s="152"/>
      <c r="G72" s="152">
        <v>0.9</v>
      </c>
      <c r="H72" s="152"/>
      <c r="I72" s="152">
        <v>1</v>
      </c>
      <c r="J72" s="153"/>
      <c r="K72" s="153">
        <f t="shared" si="13"/>
        <v>0.81</v>
      </c>
      <c r="L72" s="152">
        <f t="shared" si="14"/>
        <v>0.81</v>
      </c>
      <c r="M72" s="162"/>
    </row>
    <row r="73" spans="1:13" ht="25.5" x14ac:dyDescent="0.2">
      <c r="A73" s="165"/>
      <c r="B73" s="150" t="s">
        <v>1378</v>
      </c>
      <c r="C73" s="174"/>
      <c r="D73" s="152">
        <v>5</v>
      </c>
      <c r="E73" s="152">
        <v>0.95</v>
      </c>
      <c r="F73" s="152"/>
      <c r="G73" s="152">
        <v>0.8</v>
      </c>
      <c r="H73" s="152"/>
      <c r="I73" s="152">
        <v>1</v>
      </c>
      <c r="J73" s="153"/>
      <c r="K73" s="153">
        <f t="shared" ref="K73" si="15">I73*G73*E73</f>
        <v>0.76</v>
      </c>
      <c r="L73" s="152">
        <f t="shared" ref="L73" si="16">ROUND(D73*K73,2)</f>
        <v>3.8</v>
      </c>
      <c r="M73" s="162"/>
    </row>
    <row r="74" spans="1:13" ht="12.75" x14ac:dyDescent="0.2">
      <c r="A74" s="165"/>
      <c r="B74" s="173"/>
      <c r="C74" s="174"/>
      <c r="D74" s="152"/>
      <c r="E74" s="152"/>
      <c r="F74" s="152"/>
      <c r="G74" s="152"/>
      <c r="H74" s="152"/>
      <c r="I74" s="152"/>
      <c r="J74" s="153"/>
      <c r="K74" s="153"/>
      <c r="L74" s="152"/>
      <c r="M74" s="162"/>
    </row>
    <row r="75" spans="1:13" ht="12.75" x14ac:dyDescent="0.2">
      <c r="A75" s="165"/>
      <c r="B75" s="294" t="s">
        <v>1368</v>
      </c>
      <c r="C75" s="295"/>
      <c r="D75" s="152">
        <v>1</v>
      </c>
      <c r="E75" s="152">
        <v>5</v>
      </c>
      <c r="F75" s="152"/>
      <c r="G75" s="152">
        <v>0.3</v>
      </c>
      <c r="H75" s="152"/>
      <c r="I75" s="152">
        <v>0.4</v>
      </c>
      <c r="J75" s="153"/>
      <c r="K75" s="153">
        <f t="shared" si="13"/>
        <v>0.6</v>
      </c>
      <c r="L75" s="152">
        <f t="shared" si="14"/>
        <v>0.6</v>
      </c>
      <c r="M75" s="162"/>
    </row>
    <row r="76" spans="1:13" ht="12.75" x14ac:dyDescent="0.2">
      <c r="A76" s="165"/>
      <c r="B76" s="171"/>
      <c r="C76" s="172"/>
      <c r="D76" s="152">
        <v>1</v>
      </c>
      <c r="E76" s="152">
        <v>9</v>
      </c>
      <c r="F76" s="152"/>
      <c r="G76" s="152">
        <v>0.3</v>
      </c>
      <c r="H76" s="152"/>
      <c r="I76" s="152">
        <v>0.4</v>
      </c>
      <c r="J76" s="153"/>
      <c r="K76" s="153">
        <f t="shared" ref="K76" si="17">I76*G76*E76</f>
        <v>1.08</v>
      </c>
      <c r="L76" s="152">
        <f t="shared" ref="L76:L77" si="18">ROUND(D76*K76,2)</f>
        <v>1.08</v>
      </c>
      <c r="M76" s="162"/>
    </row>
    <row r="77" spans="1:13" ht="12.75" x14ac:dyDescent="0.2">
      <c r="A77" s="165"/>
      <c r="B77" s="171"/>
      <c r="C77" s="172"/>
      <c r="D77" s="152">
        <v>1</v>
      </c>
      <c r="E77" s="152">
        <v>19</v>
      </c>
      <c r="F77" s="152"/>
      <c r="G77" s="152">
        <v>0.3</v>
      </c>
      <c r="H77" s="152"/>
      <c r="I77" s="152">
        <v>0.4</v>
      </c>
      <c r="J77" s="153"/>
      <c r="K77" s="153">
        <f>I77*G77*E77</f>
        <v>2.2799999999999998</v>
      </c>
      <c r="L77" s="152">
        <f t="shared" si="18"/>
        <v>2.2799999999999998</v>
      </c>
      <c r="M77" s="162"/>
    </row>
    <row r="78" spans="1:13" ht="12.75" x14ac:dyDescent="0.2">
      <c r="A78" s="165"/>
      <c r="B78" s="156"/>
      <c r="C78" s="159"/>
      <c r="D78" s="161"/>
      <c r="E78" s="161"/>
      <c r="F78" s="161"/>
      <c r="G78" s="161"/>
      <c r="H78" s="161"/>
      <c r="I78" s="161"/>
      <c r="J78" s="160"/>
      <c r="K78" s="160"/>
      <c r="L78" s="161"/>
      <c r="M78" s="162"/>
    </row>
    <row r="79" spans="1:13" s="148" customFormat="1" ht="12.75" x14ac:dyDescent="0.2">
      <c r="A79" s="143" t="str">
        <f>'[2]Orçamento Sintético'!A23</f>
        <v>2.6</v>
      </c>
      <c r="B79" s="144" t="str">
        <f>'[2]Orçamento Sintético'!B23</f>
        <v>Reaterro manual de valas com compactação mecanizada.</v>
      </c>
      <c r="C79" s="145"/>
      <c r="D79" s="145"/>
      <c r="E79" s="145"/>
      <c r="F79" s="145"/>
      <c r="G79" s="145"/>
      <c r="H79" s="145"/>
      <c r="I79" s="145"/>
      <c r="J79" s="145"/>
      <c r="K79" s="145"/>
      <c r="L79" s="146">
        <f>SUM(L81:L86)</f>
        <v>6.65</v>
      </c>
      <c r="M79" s="147" t="s">
        <v>1354</v>
      </c>
    </row>
    <row r="80" spans="1:13" ht="12.75" x14ac:dyDescent="0.2">
      <c r="A80" s="149"/>
      <c r="B80" s="289" t="s">
        <v>1235</v>
      </c>
      <c r="C80" s="290"/>
      <c r="D80" s="152"/>
      <c r="E80" s="152"/>
      <c r="F80" s="152"/>
      <c r="G80" s="152"/>
      <c r="H80" s="152"/>
      <c r="I80" s="152"/>
      <c r="J80" s="153"/>
      <c r="K80" s="153"/>
      <c r="L80" s="152"/>
      <c r="M80" s="154"/>
    </row>
    <row r="81" spans="1:13" ht="24" customHeight="1" x14ac:dyDescent="0.2">
      <c r="A81" s="165"/>
      <c r="B81" s="289" t="s">
        <v>1365</v>
      </c>
      <c r="C81" s="290"/>
      <c r="D81" s="152">
        <v>9</v>
      </c>
      <c r="E81" s="152">
        <v>0.45</v>
      </c>
      <c r="F81" s="152"/>
      <c r="G81" s="152">
        <v>0.45</v>
      </c>
      <c r="H81" s="152"/>
      <c r="I81" s="152">
        <v>0.6</v>
      </c>
      <c r="J81" s="153"/>
      <c r="K81" s="153">
        <f>I81*G81*E81</f>
        <v>0.12150000000000001</v>
      </c>
      <c r="L81" s="152">
        <f>ROUND(D81*K81,2)</f>
        <v>1.0900000000000001</v>
      </c>
      <c r="M81" s="162"/>
    </row>
    <row r="82" spans="1:13" ht="12.75" x14ac:dyDescent="0.2">
      <c r="A82" s="165"/>
      <c r="B82" s="289" t="s">
        <v>1131</v>
      </c>
      <c r="C82" s="290"/>
      <c r="D82" s="152">
        <v>1</v>
      </c>
      <c r="E82" s="152">
        <v>0.65</v>
      </c>
      <c r="F82" s="152"/>
      <c r="G82" s="152">
        <v>0.65</v>
      </c>
      <c r="H82" s="152"/>
      <c r="I82" s="152">
        <v>0.6</v>
      </c>
      <c r="J82" s="153"/>
      <c r="K82" s="153">
        <f t="shared" ref="K82:K86" si="19">I82*G82*E82</f>
        <v>0.2535</v>
      </c>
      <c r="L82" s="152">
        <f t="shared" ref="L82:L86" si="20">ROUND(D82*K82,2)</f>
        <v>0.25</v>
      </c>
      <c r="M82" s="162"/>
    </row>
    <row r="83" spans="1:13" ht="12.75" x14ac:dyDescent="0.2">
      <c r="A83" s="165"/>
      <c r="B83" s="289" t="s">
        <v>1366</v>
      </c>
      <c r="C83" s="290"/>
      <c r="D83" s="152">
        <v>3</v>
      </c>
      <c r="E83" s="152">
        <v>0.55000000000000004</v>
      </c>
      <c r="F83" s="152"/>
      <c r="G83" s="152">
        <v>0.55000000000000004</v>
      </c>
      <c r="H83" s="152"/>
      <c r="I83" s="152">
        <v>0.6</v>
      </c>
      <c r="J83" s="153"/>
      <c r="K83" s="153">
        <f t="shared" si="19"/>
        <v>0.18150000000000002</v>
      </c>
      <c r="L83" s="152">
        <f t="shared" si="20"/>
        <v>0.54</v>
      </c>
      <c r="M83" s="162"/>
    </row>
    <row r="84" spans="1:13" ht="12.75" x14ac:dyDescent="0.2">
      <c r="A84" s="165"/>
      <c r="B84" s="299" t="s">
        <v>1367</v>
      </c>
      <c r="C84" s="300"/>
      <c r="D84" s="152">
        <v>6</v>
      </c>
      <c r="E84" s="152">
        <v>0.5</v>
      </c>
      <c r="F84" s="152"/>
      <c r="G84" s="152">
        <v>0.5</v>
      </c>
      <c r="H84" s="152"/>
      <c r="I84" s="152">
        <v>0.6</v>
      </c>
      <c r="J84" s="153"/>
      <c r="K84" s="153">
        <f t="shared" si="19"/>
        <v>0.15</v>
      </c>
      <c r="L84" s="152">
        <f t="shared" si="20"/>
        <v>0.9</v>
      </c>
      <c r="M84" s="162"/>
    </row>
    <row r="85" spans="1:13" ht="12.75" x14ac:dyDescent="0.2">
      <c r="A85" s="165"/>
      <c r="B85" s="294" t="s">
        <v>1368</v>
      </c>
      <c r="C85" s="295"/>
      <c r="D85" s="152">
        <v>3</v>
      </c>
      <c r="E85" s="152">
        <v>27</v>
      </c>
      <c r="F85" s="152"/>
      <c r="G85" s="152">
        <v>0.1</v>
      </c>
      <c r="H85" s="152"/>
      <c r="I85" s="152">
        <v>0.3</v>
      </c>
      <c r="J85" s="153"/>
      <c r="K85" s="153">
        <f t="shared" si="19"/>
        <v>0.80999999999999994</v>
      </c>
      <c r="L85" s="152">
        <f t="shared" si="20"/>
        <v>2.4300000000000002</v>
      </c>
      <c r="M85" s="162"/>
    </row>
    <row r="86" spans="1:13" ht="12.75" x14ac:dyDescent="0.2">
      <c r="A86" s="165"/>
      <c r="B86" s="289"/>
      <c r="C86" s="290"/>
      <c r="D86" s="152">
        <v>6</v>
      </c>
      <c r="E86" s="152">
        <v>8</v>
      </c>
      <c r="F86" s="152"/>
      <c r="G86" s="152">
        <v>0.1</v>
      </c>
      <c r="H86" s="152"/>
      <c r="I86" s="152">
        <v>0.3</v>
      </c>
      <c r="J86" s="153"/>
      <c r="K86" s="153">
        <f t="shared" si="19"/>
        <v>0.24</v>
      </c>
      <c r="L86" s="152">
        <f t="shared" si="20"/>
        <v>1.44</v>
      </c>
      <c r="M86" s="162"/>
    </row>
    <row r="87" spans="1:13" ht="12.75" x14ac:dyDescent="0.2">
      <c r="A87" s="165"/>
      <c r="B87" s="169"/>
      <c r="C87" s="169"/>
      <c r="D87" s="161"/>
      <c r="E87" s="161"/>
      <c r="F87" s="161"/>
      <c r="G87" s="161"/>
      <c r="H87" s="161"/>
      <c r="I87" s="161"/>
      <c r="J87" s="160"/>
      <c r="K87" s="160"/>
      <c r="L87" s="161"/>
      <c r="M87" s="162"/>
    </row>
    <row r="88" spans="1:13" s="148" customFormat="1" ht="12.75" x14ac:dyDescent="0.2">
      <c r="A88" s="143" t="str">
        <f>'[2]Orçamento Sintético'!A24</f>
        <v>2.7</v>
      </c>
      <c r="B88" s="144" t="str">
        <f>'[2]Orçamento Sintético'!B24</f>
        <v>Lastro de concreto magro, aplicado em pisos, lajes sobre solo ou radiers, espessura de 5 cm</v>
      </c>
      <c r="C88" s="145"/>
      <c r="D88" s="145"/>
      <c r="E88" s="145"/>
      <c r="F88" s="145"/>
      <c r="G88" s="145"/>
      <c r="H88" s="145"/>
      <c r="I88" s="145"/>
      <c r="J88" s="145"/>
      <c r="K88" s="145"/>
      <c r="L88" s="146">
        <f>SUM(L90:L99)</f>
        <v>17.11</v>
      </c>
      <c r="M88" s="147" t="s">
        <v>0</v>
      </c>
    </row>
    <row r="89" spans="1:13" ht="12.75" x14ac:dyDescent="0.2">
      <c r="A89" s="149"/>
      <c r="B89" s="289" t="s">
        <v>1235</v>
      </c>
      <c r="C89" s="290"/>
      <c r="D89" s="152"/>
      <c r="E89" s="152"/>
      <c r="F89" s="152"/>
      <c r="G89" s="152"/>
      <c r="H89" s="152"/>
      <c r="I89" s="152"/>
      <c r="J89" s="153"/>
      <c r="K89" s="153"/>
      <c r="L89" s="152"/>
      <c r="M89" s="154"/>
    </row>
    <row r="90" spans="1:13" ht="24.75" customHeight="1" x14ac:dyDescent="0.2">
      <c r="A90" s="165"/>
      <c r="B90" s="289" t="s">
        <v>1365</v>
      </c>
      <c r="C90" s="290"/>
      <c r="D90" s="152">
        <v>9</v>
      </c>
      <c r="E90" s="152">
        <v>0.6</v>
      </c>
      <c r="F90" s="152"/>
      <c r="G90" s="152">
        <v>0.6</v>
      </c>
      <c r="H90" s="152"/>
      <c r="I90" s="152"/>
      <c r="J90" s="153"/>
      <c r="K90" s="153">
        <f>G90*E90</f>
        <v>0.36</v>
      </c>
      <c r="L90" s="152">
        <f>ROUND(D90*K90,2)</f>
        <v>3.24</v>
      </c>
      <c r="M90" s="162"/>
    </row>
    <row r="91" spans="1:13" ht="12.75" x14ac:dyDescent="0.2">
      <c r="A91" s="165"/>
      <c r="B91" s="289" t="s">
        <v>1131</v>
      </c>
      <c r="C91" s="290"/>
      <c r="D91" s="152">
        <v>1</v>
      </c>
      <c r="E91" s="152">
        <v>0.8</v>
      </c>
      <c r="F91" s="152"/>
      <c r="G91" s="152">
        <v>0.8</v>
      </c>
      <c r="H91" s="152"/>
      <c r="I91" s="152"/>
      <c r="J91" s="153"/>
      <c r="K91" s="153">
        <f t="shared" ref="K91:K93" si="21">G91*E91</f>
        <v>0.64000000000000012</v>
      </c>
      <c r="L91" s="152">
        <f t="shared" ref="L91:L93" si="22">ROUND(D91*K91,2)</f>
        <v>0.64</v>
      </c>
      <c r="M91" s="162"/>
    </row>
    <row r="92" spans="1:13" ht="12.75" x14ac:dyDescent="0.2">
      <c r="A92" s="165"/>
      <c r="B92" s="289" t="s">
        <v>1366</v>
      </c>
      <c r="C92" s="290"/>
      <c r="D92" s="152">
        <v>3</v>
      </c>
      <c r="E92" s="152">
        <v>0.7</v>
      </c>
      <c r="F92" s="152"/>
      <c r="G92" s="152">
        <v>0.7</v>
      </c>
      <c r="H92" s="152"/>
      <c r="I92" s="152"/>
      <c r="J92" s="153"/>
      <c r="K92" s="153">
        <f>G92*E92</f>
        <v>0.48999999999999994</v>
      </c>
      <c r="L92" s="152">
        <f t="shared" si="22"/>
        <v>1.47</v>
      </c>
      <c r="M92" s="162"/>
    </row>
    <row r="93" spans="1:13" ht="12.75" x14ac:dyDescent="0.2">
      <c r="A93" s="165"/>
      <c r="B93" s="299" t="s">
        <v>1367</v>
      </c>
      <c r="C93" s="300"/>
      <c r="D93" s="152">
        <v>6</v>
      </c>
      <c r="E93" s="152">
        <v>0.65</v>
      </c>
      <c r="F93" s="152"/>
      <c r="G93" s="152">
        <v>0.65</v>
      </c>
      <c r="H93" s="152"/>
      <c r="I93" s="152"/>
      <c r="J93" s="153"/>
      <c r="K93" s="153">
        <f t="shared" si="21"/>
        <v>0.42250000000000004</v>
      </c>
      <c r="L93" s="152">
        <f t="shared" si="22"/>
        <v>2.54</v>
      </c>
      <c r="M93" s="162"/>
    </row>
    <row r="94" spans="1:13" ht="12.75" x14ac:dyDescent="0.2">
      <c r="A94" s="165"/>
      <c r="B94" s="289" t="s">
        <v>1375</v>
      </c>
      <c r="C94" s="290"/>
      <c r="D94" s="152"/>
      <c r="E94" s="152"/>
      <c r="F94" s="152"/>
      <c r="G94" s="152"/>
      <c r="H94" s="152"/>
      <c r="I94" s="152"/>
      <c r="J94" s="153"/>
      <c r="K94" s="153">
        <f t="shared" ref="K94:K99" si="23">G94*E94</f>
        <v>0</v>
      </c>
      <c r="L94" s="152">
        <f t="shared" ref="L94:L99" si="24">ROUND(D94*K94,2)</f>
        <v>0</v>
      </c>
      <c r="M94" s="162"/>
    </row>
    <row r="95" spans="1:13" ht="12.75" x14ac:dyDescent="0.2">
      <c r="A95" s="165"/>
      <c r="B95" s="289" t="s">
        <v>1376</v>
      </c>
      <c r="C95" s="290"/>
      <c r="D95" s="152">
        <v>9</v>
      </c>
      <c r="E95" s="152">
        <v>0.8</v>
      </c>
      <c r="F95" s="152"/>
      <c r="G95" s="152">
        <v>0.7</v>
      </c>
      <c r="H95" s="152"/>
      <c r="I95" s="152"/>
      <c r="J95" s="153"/>
      <c r="K95" s="153">
        <f t="shared" si="23"/>
        <v>0.55999999999999994</v>
      </c>
      <c r="L95" s="152">
        <f t="shared" si="24"/>
        <v>5.04</v>
      </c>
      <c r="M95" s="162"/>
    </row>
    <row r="96" spans="1:13" ht="12.75" x14ac:dyDescent="0.2">
      <c r="A96" s="165"/>
      <c r="B96" s="289" t="s">
        <v>1377</v>
      </c>
      <c r="C96" s="290"/>
      <c r="D96" s="152">
        <v>3</v>
      </c>
      <c r="E96" s="152">
        <v>0.6</v>
      </c>
      <c r="F96" s="152"/>
      <c r="G96" s="152">
        <v>0.6</v>
      </c>
      <c r="H96" s="152"/>
      <c r="I96" s="152"/>
      <c r="J96" s="153"/>
      <c r="K96" s="153">
        <f t="shared" si="23"/>
        <v>0.36</v>
      </c>
      <c r="L96" s="152">
        <f t="shared" si="24"/>
        <v>1.08</v>
      </c>
      <c r="M96" s="162"/>
    </row>
    <row r="97" spans="1:16" ht="12.75" x14ac:dyDescent="0.2">
      <c r="A97" s="165"/>
      <c r="B97" s="289" t="s">
        <v>1197</v>
      </c>
      <c r="C97" s="290"/>
      <c r="D97" s="152">
        <v>1</v>
      </c>
      <c r="E97" s="152">
        <v>0.6</v>
      </c>
      <c r="F97" s="152"/>
      <c r="G97" s="152">
        <v>0.6</v>
      </c>
      <c r="H97" s="152"/>
      <c r="I97" s="152"/>
      <c r="J97" s="153"/>
      <c r="K97" s="153">
        <f t="shared" si="23"/>
        <v>0.36</v>
      </c>
      <c r="L97" s="152">
        <f t="shared" si="24"/>
        <v>0.36</v>
      </c>
      <c r="M97" s="162"/>
    </row>
    <row r="98" spans="1:16" ht="12.75" x14ac:dyDescent="0.2">
      <c r="A98" s="165"/>
      <c r="B98" s="289" t="s">
        <v>1199</v>
      </c>
      <c r="C98" s="290"/>
      <c r="D98" s="152">
        <v>1</v>
      </c>
      <c r="E98" s="152">
        <v>0.7</v>
      </c>
      <c r="F98" s="152"/>
      <c r="G98" s="152">
        <v>0.7</v>
      </c>
      <c r="H98" s="152"/>
      <c r="I98" s="152"/>
      <c r="J98" s="153"/>
      <c r="K98" s="153">
        <f t="shared" si="23"/>
        <v>0.48999999999999994</v>
      </c>
      <c r="L98" s="152">
        <f t="shared" si="24"/>
        <v>0.49</v>
      </c>
      <c r="M98" s="162"/>
    </row>
    <row r="99" spans="1:16" ht="25.5" x14ac:dyDescent="0.2">
      <c r="A99" s="165"/>
      <c r="B99" s="150" t="s">
        <v>1378</v>
      </c>
      <c r="C99" s="174"/>
      <c r="D99" s="152">
        <v>5</v>
      </c>
      <c r="E99" s="152">
        <v>0.75</v>
      </c>
      <c r="F99" s="152"/>
      <c r="G99" s="152">
        <v>0.6</v>
      </c>
      <c r="H99" s="152"/>
      <c r="I99" s="152"/>
      <c r="J99" s="153"/>
      <c r="K99" s="153">
        <f t="shared" si="23"/>
        <v>0.44999999999999996</v>
      </c>
      <c r="L99" s="152">
        <f t="shared" si="24"/>
        <v>2.25</v>
      </c>
      <c r="M99" s="162"/>
    </row>
    <row r="100" spans="1:16" ht="12.75" x14ac:dyDescent="0.2">
      <c r="A100" s="165"/>
      <c r="B100" s="156"/>
      <c r="C100" s="159"/>
      <c r="D100" s="161"/>
      <c r="E100" s="161"/>
      <c r="F100" s="161"/>
      <c r="G100" s="161"/>
      <c r="H100" s="161"/>
      <c r="I100" s="161"/>
      <c r="J100" s="160"/>
      <c r="K100" s="160"/>
      <c r="L100" s="161"/>
      <c r="M100" s="162"/>
    </row>
    <row r="101" spans="1:16" s="148" customFormat="1" ht="12.75" x14ac:dyDescent="0.2">
      <c r="A101" s="143" t="str">
        <f>'[2]Orçamento Sintético'!A25</f>
        <v>2.8</v>
      </c>
      <c r="B101" s="291" t="str">
        <f>'[2]Orçamento Sintético'!B25</f>
        <v>Alvenaria de embasamento em tijolo cerâmico furado c/ argamassa cimento e areia 1:4</v>
      </c>
      <c r="C101" s="292"/>
      <c r="D101" s="292"/>
      <c r="E101" s="292"/>
      <c r="F101" s="292"/>
      <c r="G101" s="292"/>
      <c r="H101" s="292"/>
      <c r="I101" s="292"/>
      <c r="J101" s="292"/>
      <c r="K101" s="293"/>
      <c r="L101" s="146">
        <f>SUM(L103:L104)</f>
        <v>2.58</v>
      </c>
      <c r="M101" s="147" t="s">
        <v>1354</v>
      </c>
    </row>
    <row r="102" spans="1:16" ht="12.75" x14ac:dyDescent="0.2">
      <c r="A102" s="165"/>
      <c r="B102" s="289" t="s">
        <v>1235</v>
      </c>
      <c r="C102" s="290"/>
      <c r="D102" s="161"/>
      <c r="E102" s="161"/>
      <c r="F102" s="161"/>
      <c r="G102" s="161"/>
      <c r="H102" s="161"/>
      <c r="I102" s="161"/>
      <c r="J102" s="160"/>
      <c r="K102" s="160"/>
      <c r="L102" s="161"/>
      <c r="M102" s="162"/>
    </row>
    <row r="103" spans="1:16" ht="12.75" x14ac:dyDescent="0.2">
      <c r="A103" s="165"/>
      <c r="B103" s="294" t="s">
        <v>1368</v>
      </c>
      <c r="C103" s="295"/>
      <c r="D103" s="152">
        <v>3</v>
      </c>
      <c r="E103" s="152">
        <v>27</v>
      </c>
      <c r="F103" s="152"/>
      <c r="G103" s="152">
        <v>0.2</v>
      </c>
      <c r="H103" s="152"/>
      <c r="I103" s="152">
        <v>0.1</v>
      </c>
      <c r="J103" s="153"/>
      <c r="K103" s="153">
        <f>I103*G103*E103</f>
        <v>0.54000000000000015</v>
      </c>
      <c r="L103" s="152">
        <f t="shared" ref="L103:L104" si="25">ROUND(D103*K103,2)</f>
        <v>1.62</v>
      </c>
      <c r="M103" s="162"/>
    </row>
    <row r="104" spans="1:16" ht="12.75" x14ac:dyDescent="0.2">
      <c r="A104" s="165"/>
      <c r="B104" s="289"/>
      <c r="C104" s="290"/>
      <c r="D104" s="152">
        <v>6</v>
      </c>
      <c r="E104" s="152">
        <v>8</v>
      </c>
      <c r="F104" s="152"/>
      <c r="G104" s="152">
        <v>0.2</v>
      </c>
      <c r="H104" s="152"/>
      <c r="I104" s="152">
        <v>0.1</v>
      </c>
      <c r="J104" s="153"/>
      <c r="K104" s="153">
        <f>I104*G104*E104</f>
        <v>0.16000000000000003</v>
      </c>
      <c r="L104" s="152">
        <f t="shared" si="25"/>
        <v>0.96</v>
      </c>
      <c r="M104" s="162"/>
      <c r="O104" s="124">
        <f>(E103*D103)+(D104*E104)</f>
        <v>129</v>
      </c>
    </row>
    <row r="105" spans="1:16" ht="12.75" x14ac:dyDescent="0.2">
      <c r="A105" s="165"/>
      <c r="B105" s="156"/>
      <c r="C105" s="159"/>
      <c r="D105" s="161"/>
      <c r="E105" s="161"/>
      <c r="F105" s="161"/>
      <c r="G105" s="161"/>
      <c r="H105" s="161"/>
      <c r="I105" s="161"/>
      <c r="J105" s="160"/>
      <c r="K105" s="160"/>
      <c r="L105" s="161"/>
      <c r="M105" s="162"/>
    </row>
    <row r="106" spans="1:16" s="148" customFormat="1" ht="12.75" x14ac:dyDescent="0.2">
      <c r="A106" s="143" t="str">
        <f>'[2]Orçamento Sintético'!A26</f>
        <v>2.9</v>
      </c>
      <c r="B106" s="144" t="str">
        <f>'[2]Orçamento Sintético'!B26</f>
        <v>Forma plana para fundações, em compensado resinado 12mm, 07 usos</v>
      </c>
      <c r="C106" s="145"/>
      <c r="D106" s="145"/>
      <c r="E106" s="145"/>
      <c r="F106" s="145"/>
      <c r="G106" s="145"/>
      <c r="H106" s="145"/>
      <c r="I106" s="145"/>
      <c r="J106" s="145"/>
      <c r="K106" s="145"/>
      <c r="L106" s="146">
        <f>SUM(L107:L108)</f>
        <v>38.700000000000003</v>
      </c>
      <c r="M106" s="147" t="s">
        <v>0</v>
      </c>
      <c r="O106" s="148">
        <f>O104*4</f>
        <v>516</v>
      </c>
      <c r="P106" s="148">
        <f>O106*0.617</f>
        <v>318.37200000000001</v>
      </c>
    </row>
    <row r="107" spans="1:16" ht="12.75" x14ac:dyDescent="0.2">
      <c r="A107" s="176"/>
      <c r="B107" s="294" t="s">
        <v>1374</v>
      </c>
      <c r="C107" s="295"/>
      <c r="D107" s="152">
        <v>3</v>
      </c>
      <c r="E107" s="152">
        <v>27</v>
      </c>
      <c r="F107" s="152"/>
      <c r="G107" s="152">
        <v>0.3</v>
      </c>
      <c r="H107" s="152"/>
      <c r="I107" s="152"/>
      <c r="J107" s="153"/>
      <c r="K107" s="153">
        <f>G107*E107</f>
        <v>8.1</v>
      </c>
      <c r="L107" s="152">
        <f t="shared" ref="L107:L108" si="26">ROUND(D107*K107,2)</f>
        <v>24.3</v>
      </c>
      <c r="M107" s="162"/>
    </row>
    <row r="108" spans="1:16" ht="12.75" x14ac:dyDescent="0.2">
      <c r="A108" s="176"/>
      <c r="B108" s="289"/>
      <c r="C108" s="290"/>
      <c r="D108" s="152">
        <v>6</v>
      </c>
      <c r="E108" s="152">
        <v>8</v>
      </c>
      <c r="F108" s="152"/>
      <c r="G108" s="152">
        <v>0.3</v>
      </c>
      <c r="H108" s="152"/>
      <c r="I108" s="152"/>
      <c r="J108" s="153"/>
      <c r="K108" s="153">
        <f t="shared" ref="K108" si="27">G108*E108</f>
        <v>2.4</v>
      </c>
      <c r="L108" s="152">
        <f t="shared" si="26"/>
        <v>14.4</v>
      </c>
      <c r="M108" s="162"/>
    </row>
    <row r="109" spans="1:16" ht="12.75" x14ac:dyDescent="0.2">
      <c r="A109" s="176"/>
      <c r="B109" s="177"/>
      <c r="C109" s="177"/>
      <c r="D109" s="161"/>
      <c r="E109" s="161"/>
      <c r="F109" s="161"/>
      <c r="G109" s="161"/>
      <c r="H109" s="161"/>
      <c r="I109" s="161"/>
      <c r="J109" s="160"/>
      <c r="K109" s="160"/>
      <c r="L109" s="161"/>
      <c r="M109" s="162"/>
    </row>
    <row r="110" spans="1:16" ht="12.75" x14ac:dyDescent="0.2">
      <c r="A110" s="165"/>
      <c r="B110" s="156"/>
      <c r="C110" s="159"/>
      <c r="D110" s="161"/>
      <c r="E110" s="161"/>
      <c r="F110" s="161"/>
      <c r="G110" s="161"/>
      <c r="H110" s="161"/>
      <c r="I110" s="161"/>
      <c r="J110" s="160"/>
      <c r="K110" s="160"/>
      <c r="L110" s="161"/>
      <c r="M110" s="162"/>
    </row>
    <row r="111" spans="1:16" s="148" customFormat="1" ht="12.75" x14ac:dyDescent="0.2">
      <c r="A111" s="143" t="str">
        <f>'[2]Orçamento Sintético'!A27</f>
        <v>2.10</v>
      </c>
      <c r="B111" s="144" t="str">
        <f>'[2]Orçamento Sintético'!B27</f>
        <v>Armação de bloco, viga baldrame ou sapata utilizando aço ca-50 de 10mm - montagem</v>
      </c>
      <c r="C111" s="145"/>
      <c r="D111" s="145"/>
      <c r="E111" s="145"/>
      <c r="F111" s="145"/>
      <c r="G111" s="145"/>
      <c r="H111" s="145"/>
      <c r="I111" s="145"/>
      <c r="J111" s="145"/>
      <c r="K111" s="145"/>
      <c r="L111" s="146">
        <f>SUM(L112:L116)</f>
        <v>706.58999999999992</v>
      </c>
      <c r="M111" s="147" t="s">
        <v>1355</v>
      </c>
    </row>
    <row r="112" spans="1:16" ht="12.75" x14ac:dyDescent="0.2">
      <c r="A112" s="149"/>
      <c r="B112" s="289" t="s">
        <v>1356</v>
      </c>
      <c r="C112" s="290"/>
      <c r="D112" s="152"/>
      <c r="E112" s="152"/>
      <c r="F112" s="152"/>
      <c r="G112" s="152"/>
      <c r="H112" s="152"/>
      <c r="I112" s="152"/>
      <c r="J112" s="153"/>
      <c r="K112" s="153"/>
      <c r="L112" s="152"/>
      <c r="M112" s="154"/>
    </row>
    <row r="113" spans="1:13" ht="12.75" x14ac:dyDescent="0.2">
      <c r="A113" s="149"/>
      <c r="B113" s="289" t="s">
        <v>1380</v>
      </c>
      <c r="C113" s="290"/>
      <c r="D113" s="152">
        <v>1</v>
      </c>
      <c r="E113" s="152">
        <f>162.7*0.9</f>
        <v>146.43</v>
      </c>
      <c r="F113" s="152"/>
      <c r="G113" s="152"/>
      <c r="H113" s="152"/>
      <c r="I113" s="152"/>
      <c r="J113" s="153"/>
      <c r="K113" s="153">
        <f>E113</f>
        <v>146.43</v>
      </c>
      <c r="L113" s="152">
        <f>K113*D113</f>
        <v>146.43</v>
      </c>
      <c r="M113" s="154"/>
    </row>
    <row r="114" spans="1:13" ht="12.75" x14ac:dyDescent="0.2">
      <c r="A114" s="149"/>
      <c r="B114" s="289" t="s">
        <v>1379</v>
      </c>
      <c r="C114" s="290"/>
      <c r="D114" s="152">
        <v>1</v>
      </c>
      <c r="E114" s="152">
        <f>477.4*0.9</f>
        <v>429.65999999999997</v>
      </c>
      <c r="F114" s="152"/>
      <c r="G114" s="152"/>
      <c r="H114" s="152"/>
      <c r="I114" s="152"/>
      <c r="J114" s="153"/>
      <c r="K114" s="153">
        <f>E114</f>
        <v>429.65999999999997</v>
      </c>
      <c r="L114" s="152">
        <f>K114*D114</f>
        <v>429.65999999999997</v>
      </c>
      <c r="M114" s="154"/>
    </row>
    <row r="115" spans="1:13" ht="12.75" x14ac:dyDescent="0.2">
      <c r="A115" s="149"/>
      <c r="B115" s="289" t="s">
        <v>1381</v>
      </c>
      <c r="C115" s="290"/>
      <c r="D115" s="152"/>
      <c r="E115" s="152"/>
      <c r="F115" s="152"/>
      <c r="G115" s="152"/>
      <c r="H115" s="152"/>
      <c r="I115" s="152"/>
      <c r="J115" s="153"/>
      <c r="K115" s="153"/>
      <c r="L115" s="152"/>
      <c r="M115" s="154"/>
    </row>
    <row r="116" spans="1:13" ht="12.75" x14ac:dyDescent="0.2">
      <c r="A116" s="165"/>
      <c r="B116" s="289" t="s">
        <v>1380</v>
      </c>
      <c r="C116" s="290"/>
      <c r="D116" s="152">
        <v>1</v>
      </c>
      <c r="E116" s="152">
        <f>145*0.9</f>
        <v>130.5</v>
      </c>
      <c r="F116" s="152"/>
      <c r="G116" s="152"/>
      <c r="H116" s="152"/>
      <c r="I116" s="152"/>
      <c r="J116" s="153"/>
      <c r="K116" s="153">
        <f>E116</f>
        <v>130.5</v>
      </c>
      <c r="L116" s="152">
        <f>K116*D116</f>
        <v>130.5</v>
      </c>
      <c r="M116" s="162"/>
    </row>
    <row r="117" spans="1:13" ht="12.75" x14ac:dyDescent="0.2">
      <c r="A117" s="165"/>
      <c r="B117" s="156"/>
      <c r="C117" s="159"/>
      <c r="D117" s="161"/>
      <c r="E117" s="161"/>
      <c r="F117" s="161"/>
      <c r="G117" s="161"/>
      <c r="H117" s="161"/>
      <c r="I117" s="161"/>
      <c r="J117" s="160"/>
      <c r="K117" s="160"/>
      <c r="L117" s="161"/>
      <c r="M117" s="162"/>
    </row>
    <row r="118" spans="1:13" s="148" customFormat="1" ht="12.75" x14ac:dyDescent="0.2">
      <c r="A118" s="143" t="str">
        <f>'[2]Orçamento Sintético'!A28</f>
        <v>2.11</v>
      </c>
      <c r="B118" s="291" t="str">
        <f>'[2]Orçamento Sintético'!B28</f>
        <v>Concreto fck = 25mpa, traço 1:2,3:2,7 (em massa seca de cimento/ areia média/ brita 1) - preparo mecânico com betoneira 400 l</v>
      </c>
      <c r="C118" s="292"/>
      <c r="D118" s="292"/>
      <c r="E118" s="292"/>
      <c r="F118" s="292"/>
      <c r="G118" s="292"/>
      <c r="H118" s="292"/>
      <c r="I118" s="292"/>
      <c r="J118" s="292"/>
      <c r="K118" s="293"/>
      <c r="L118" s="146">
        <f>SUM(L119:L131)</f>
        <v>10.08</v>
      </c>
      <c r="M118" s="147" t="s">
        <v>1354</v>
      </c>
    </row>
    <row r="119" spans="1:13" ht="12.75" customHeight="1" x14ac:dyDescent="0.2">
      <c r="A119" s="149"/>
      <c r="B119" s="289" t="s">
        <v>1235</v>
      </c>
      <c r="C119" s="290"/>
      <c r="D119" s="152"/>
      <c r="E119" s="152"/>
      <c r="F119" s="152"/>
      <c r="G119" s="152"/>
      <c r="H119" s="152"/>
      <c r="I119" s="152"/>
      <c r="J119" s="153"/>
      <c r="K119" s="153"/>
      <c r="L119" s="152"/>
      <c r="M119" s="154"/>
    </row>
    <row r="120" spans="1:13" ht="25.5" customHeight="1" x14ac:dyDescent="0.2">
      <c r="A120" s="149"/>
      <c r="B120" s="289" t="s">
        <v>1365</v>
      </c>
      <c r="C120" s="290"/>
      <c r="D120" s="152">
        <v>9</v>
      </c>
      <c r="E120" s="152">
        <v>0.6</v>
      </c>
      <c r="F120" s="152"/>
      <c r="G120" s="152">
        <v>0.6</v>
      </c>
      <c r="H120" s="152"/>
      <c r="I120" s="152">
        <v>0.25</v>
      </c>
      <c r="J120" s="153"/>
      <c r="K120" s="153">
        <f>I120*G120*E120</f>
        <v>0.09</v>
      </c>
      <c r="L120" s="152">
        <f>ROUND(D120*K120,2)</f>
        <v>0.81</v>
      </c>
      <c r="M120" s="154"/>
    </row>
    <row r="121" spans="1:13" ht="12.75" x14ac:dyDescent="0.2">
      <c r="A121" s="165"/>
      <c r="B121" s="289" t="s">
        <v>1131</v>
      </c>
      <c r="C121" s="290"/>
      <c r="D121" s="152">
        <v>1</v>
      </c>
      <c r="E121" s="152">
        <v>0.8</v>
      </c>
      <c r="F121" s="152"/>
      <c r="G121" s="152">
        <v>0.8</v>
      </c>
      <c r="H121" s="152"/>
      <c r="I121" s="152">
        <v>0.25</v>
      </c>
      <c r="J121" s="153"/>
      <c r="K121" s="153">
        <f t="shared" ref="K121:K125" si="28">I121*G121*E121</f>
        <v>0.16000000000000003</v>
      </c>
      <c r="L121" s="152">
        <f t="shared" ref="L121:L123" si="29">ROUND(D121*K121,2)</f>
        <v>0.16</v>
      </c>
      <c r="M121" s="162"/>
    </row>
    <row r="122" spans="1:13" ht="12.75" x14ac:dyDescent="0.2">
      <c r="A122" s="165"/>
      <c r="B122" s="289" t="s">
        <v>1366</v>
      </c>
      <c r="C122" s="290"/>
      <c r="D122" s="152">
        <v>3</v>
      </c>
      <c r="E122" s="152">
        <v>0.7</v>
      </c>
      <c r="F122" s="152"/>
      <c r="G122" s="152">
        <v>0.7</v>
      </c>
      <c r="H122" s="152"/>
      <c r="I122" s="152">
        <v>0.25</v>
      </c>
      <c r="J122" s="153"/>
      <c r="K122" s="153">
        <f t="shared" si="28"/>
        <v>0.12249999999999998</v>
      </c>
      <c r="L122" s="152">
        <f t="shared" si="29"/>
        <v>0.37</v>
      </c>
      <c r="M122" s="162"/>
    </row>
    <row r="123" spans="1:13" ht="12.75" x14ac:dyDescent="0.2">
      <c r="A123" s="165"/>
      <c r="B123" s="299" t="s">
        <v>1367</v>
      </c>
      <c r="C123" s="300"/>
      <c r="D123" s="152">
        <v>6</v>
      </c>
      <c r="E123" s="152">
        <v>0.65</v>
      </c>
      <c r="F123" s="152"/>
      <c r="G123" s="152">
        <v>0.65</v>
      </c>
      <c r="H123" s="152"/>
      <c r="I123" s="152">
        <v>0.25</v>
      </c>
      <c r="J123" s="153"/>
      <c r="K123" s="153">
        <f t="shared" si="28"/>
        <v>0.10562500000000001</v>
      </c>
      <c r="L123" s="152">
        <f t="shared" si="29"/>
        <v>0.63</v>
      </c>
      <c r="M123" s="162"/>
    </row>
    <row r="124" spans="1:13" ht="12.75" x14ac:dyDescent="0.2">
      <c r="A124" s="165"/>
      <c r="B124" s="289" t="s">
        <v>1374</v>
      </c>
      <c r="C124" s="290"/>
      <c r="D124" s="152">
        <v>3</v>
      </c>
      <c r="E124" s="152">
        <v>27</v>
      </c>
      <c r="F124" s="152"/>
      <c r="G124" s="152">
        <v>0.3</v>
      </c>
      <c r="H124" s="152"/>
      <c r="I124" s="152">
        <v>0.15</v>
      </c>
      <c r="J124" s="153"/>
      <c r="K124" s="153">
        <f t="shared" si="28"/>
        <v>1.2149999999999999</v>
      </c>
      <c r="L124" s="152">
        <f t="shared" ref="L124:L126" si="30">ROUND(D124*K124,2)</f>
        <v>3.65</v>
      </c>
      <c r="M124" s="162"/>
    </row>
    <row r="125" spans="1:13" ht="12.75" x14ac:dyDescent="0.2">
      <c r="A125" s="165"/>
      <c r="B125" s="289"/>
      <c r="C125" s="290"/>
      <c r="D125" s="152">
        <v>6</v>
      </c>
      <c r="E125" s="152">
        <v>8</v>
      </c>
      <c r="F125" s="152"/>
      <c r="G125" s="152">
        <v>0.3</v>
      </c>
      <c r="H125" s="152"/>
      <c r="I125" s="152">
        <v>0.15</v>
      </c>
      <c r="J125" s="153"/>
      <c r="K125" s="153">
        <f t="shared" si="28"/>
        <v>0.36</v>
      </c>
      <c r="L125" s="152">
        <f t="shared" si="30"/>
        <v>2.16</v>
      </c>
      <c r="M125" s="162"/>
    </row>
    <row r="126" spans="1:13" ht="12.75" x14ac:dyDescent="0.2">
      <c r="A126" s="165"/>
      <c r="B126" s="289" t="s">
        <v>1375</v>
      </c>
      <c r="C126" s="290"/>
      <c r="D126" s="152"/>
      <c r="E126" s="152"/>
      <c r="F126" s="152"/>
      <c r="G126" s="152"/>
      <c r="H126" s="152"/>
      <c r="I126" s="152"/>
      <c r="J126" s="153"/>
      <c r="K126" s="153">
        <f t="shared" ref="K126" si="31">G126*E126</f>
        <v>0</v>
      </c>
      <c r="L126" s="152">
        <f t="shared" si="30"/>
        <v>0</v>
      </c>
      <c r="M126" s="162"/>
    </row>
    <row r="127" spans="1:13" ht="12.75" x14ac:dyDescent="0.2">
      <c r="A127" s="165"/>
      <c r="B127" s="289" t="s">
        <v>1376</v>
      </c>
      <c r="C127" s="290"/>
      <c r="D127" s="152">
        <v>9</v>
      </c>
      <c r="E127" s="152">
        <v>0.8</v>
      </c>
      <c r="F127" s="152"/>
      <c r="G127" s="152">
        <v>0.7</v>
      </c>
      <c r="H127" s="152"/>
      <c r="I127" s="152">
        <v>0.25</v>
      </c>
      <c r="J127" s="153"/>
      <c r="K127" s="153">
        <f>G127*E127*I127</f>
        <v>0.13999999999999999</v>
      </c>
      <c r="L127" s="152">
        <f>ROUND(D127*K127,2)</f>
        <v>1.26</v>
      </c>
      <c r="M127" s="162"/>
    </row>
    <row r="128" spans="1:13" ht="12.75" x14ac:dyDescent="0.2">
      <c r="A128" s="165"/>
      <c r="B128" s="289" t="s">
        <v>1377</v>
      </c>
      <c r="C128" s="290"/>
      <c r="D128" s="152">
        <v>3</v>
      </c>
      <c r="E128" s="152">
        <v>0.6</v>
      </c>
      <c r="F128" s="152"/>
      <c r="G128" s="152">
        <v>0.6</v>
      </c>
      <c r="H128" s="152"/>
      <c r="I128" s="152">
        <v>0.25</v>
      </c>
      <c r="J128" s="153"/>
      <c r="K128" s="153">
        <f t="shared" ref="K128:K131" si="32">G128*E128*I128</f>
        <v>0.09</v>
      </c>
      <c r="L128" s="152">
        <f t="shared" ref="L128:L131" si="33">ROUND(D128*K128,2)</f>
        <v>0.27</v>
      </c>
      <c r="M128" s="162"/>
    </row>
    <row r="129" spans="1:13" ht="12.75" x14ac:dyDescent="0.2">
      <c r="A129" s="165"/>
      <c r="B129" s="289" t="s">
        <v>1197</v>
      </c>
      <c r="C129" s="290"/>
      <c r="D129" s="152">
        <v>1</v>
      </c>
      <c r="E129" s="152">
        <v>0.6</v>
      </c>
      <c r="F129" s="152"/>
      <c r="G129" s="152">
        <v>0.6</v>
      </c>
      <c r="H129" s="152"/>
      <c r="I129" s="152">
        <v>0.25</v>
      </c>
      <c r="J129" s="153"/>
      <c r="K129" s="153">
        <f t="shared" si="32"/>
        <v>0.09</v>
      </c>
      <c r="L129" s="152">
        <f t="shared" si="33"/>
        <v>0.09</v>
      </c>
      <c r="M129" s="162"/>
    </row>
    <row r="130" spans="1:13" ht="12.75" x14ac:dyDescent="0.2">
      <c r="A130" s="165"/>
      <c r="B130" s="289" t="s">
        <v>1199</v>
      </c>
      <c r="C130" s="290"/>
      <c r="D130" s="152">
        <v>1</v>
      </c>
      <c r="E130" s="152">
        <v>0.7</v>
      </c>
      <c r="F130" s="152"/>
      <c r="G130" s="152">
        <v>0.7</v>
      </c>
      <c r="H130" s="152"/>
      <c r="I130" s="152">
        <v>0.25</v>
      </c>
      <c r="J130" s="153"/>
      <c r="K130" s="153">
        <f t="shared" si="32"/>
        <v>0.12249999999999998</v>
      </c>
      <c r="L130" s="152">
        <f t="shared" si="33"/>
        <v>0.12</v>
      </c>
      <c r="M130" s="162"/>
    </row>
    <row r="131" spans="1:13" ht="25.5" x14ac:dyDescent="0.2">
      <c r="A131" s="165"/>
      <c r="B131" s="150" t="s">
        <v>1378</v>
      </c>
      <c r="C131" s="174"/>
      <c r="D131" s="152">
        <v>5</v>
      </c>
      <c r="E131" s="152">
        <v>0.75</v>
      </c>
      <c r="F131" s="152"/>
      <c r="G131" s="152">
        <v>0.6</v>
      </c>
      <c r="H131" s="152"/>
      <c r="I131" s="152">
        <v>0.25</v>
      </c>
      <c r="J131" s="153"/>
      <c r="K131" s="153">
        <f t="shared" si="32"/>
        <v>0.11249999999999999</v>
      </c>
      <c r="L131" s="152">
        <f t="shared" si="33"/>
        <v>0.56000000000000005</v>
      </c>
      <c r="M131" s="162"/>
    </row>
    <row r="132" spans="1:13" ht="12.75" x14ac:dyDescent="0.2">
      <c r="A132" s="165"/>
      <c r="B132" s="177"/>
      <c r="C132" s="177"/>
      <c r="D132" s="161"/>
      <c r="E132" s="161"/>
      <c r="F132" s="161"/>
      <c r="G132" s="161"/>
      <c r="H132" s="161"/>
      <c r="I132" s="161"/>
      <c r="J132" s="160"/>
      <c r="K132" s="160"/>
      <c r="L132" s="161"/>
      <c r="M132" s="162"/>
    </row>
    <row r="133" spans="1:13" s="148" customFormat="1" ht="12.75" x14ac:dyDescent="0.2">
      <c r="A133" s="143" t="str">
        <f>'[2]Orçamento Sintético'!A29</f>
        <v>2.12</v>
      </c>
      <c r="B133" s="144" t="str">
        <f>'[2]Orçamento Sintético'!B29</f>
        <v>Lançamento com uso de baldes, adensamento e acabamento de concreto em estruturas</v>
      </c>
      <c r="C133" s="145"/>
      <c r="D133" s="145"/>
      <c r="E133" s="145"/>
      <c r="F133" s="145"/>
      <c r="G133" s="145"/>
      <c r="H133" s="145"/>
      <c r="I133" s="145"/>
      <c r="J133" s="145"/>
      <c r="K133" s="145"/>
      <c r="L133" s="146">
        <f>SUM(L134:L146)</f>
        <v>10.08</v>
      </c>
      <c r="M133" s="147" t="s">
        <v>1354</v>
      </c>
    </row>
    <row r="134" spans="1:13" ht="12.75" customHeight="1" x14ac:dyDescent="0.2">
      <c r="A134" s="149"/>
      <c r="B134" s="289" t="s">
        <v>1235</v>
      </c>
      <c r="C134" s="290"/>
      <c r="D134" s="152"/>
      <c r="E134" s="152"/>
      <c r="F134" s="152"/>
      <c r="G134" s="152"/>
      <c r="H134" s="152"/>
      <c r="I134" s="152"/>
      <c r="J134" s="153"/>
      <c r="K134" s="153"/>
      <c r="L134" s="152"/>
      <c r="M134" s="154"/>
    </row>
    <row r="135" spans="1:13" ht="12.75" x14ac:dyDescent="0.2">
      <c r="A135" s="149"/>
      <c r="B135" s="289" t="s">
        <v>1365</v>
      </c>
      <c r="C135" s="290"/>
      <c r="D135" s="152">
        <v>9</v>
      </c>
      <c r="E135" s="152">
        <v>0.6</v>
      </c>
      <c r="F135" s="152"/>
      <c r="G135" s="152">
        <v>0.6</v>
      </c>
      <c r="H135" s="152"/>
      <c r="I135" s="152">
        <v>0.25</v>
      </c>
      <c r="J135" s="153"/>
      <c r="K135" s="153">
        <f>I135*G135*E135</f>
        <v>0.09</v>
      </c>
      <c r="L135" s="152">
        <f>ROUND(D135*K135,2)</f>
        <v>0.81</v>
      </c>
      <c r="M135" s="154"/>
    </row>
    <row r="136" spans="1:13" ht="12.75" x14ac:dyDescent="0.2">
      <c r="A136" s="149"/>
      <c r="B136" s="289" t="s">
        <v>1131</v>
      </c>
      <c r="C136" s="290"/>
      <c r="D136" s="152">
        <v>1</v>
      </c>
      <c r="E136" s="152">
        <v>0.8</v>
      </c>
      <c r="F136" s="152"/>
      <c r="G136" s="152">
        <v>0.8</v>
      </c>
      <c r="H136" s="152"/>
      <c r="I136" s="152">
        <v>0.25</v>
      </c>
      <c r="J136" s="153"/>
      <c r="K136" s="153">
        <f t="shared" ref="K136:K140" si="34">I136*G136*E136</f>
        <v>0.16000000000000003</v>
      </c>
      <c r="L136" s="152">
        <f t="shared" ref="L136:L141" si="35">ROUND(D136*K136,2)</f>
        <v>0.16</v>
      </c>
      <c r="M136" s="154"/>
    </row>
    <row r="137" spans="1:13" ht="12.75" x14ac:dyDescent="0.2">
      <c r="A137" s="149"/>
      <c r="B137" s="289" t="s">
        <v>1366</v>
      </c>
      <c r="C137" s="290"/>
      <c r="D137" s="152">
        <v>3</v>
      </c>
      <c r="E137" s="152">
        <v>0.7</v>
      </c>
      <c r="F137" s="152"/>
      <c r="G137" s="152">
        <v>0.7</v>
      </c>
      <c r="H137" s="152"/>
      <c r="I137" s="152">
        <v>0.25</v>
      </c>
      <c r="J137" s="153"/>
      <c r="K137" s="153">
        <f t="shared" si="34"/>
        <v>0.12249999999999998</v>
      </c>
      <c r="L137" s="152">
        <f t="shared" si="35"/>
        <v>0.37</v>
      </c>
      <c r="M137" s="154"/>
    </row>
    <row r="138" spans="1:13" ht="12.75" x14ac:dyDescent="0.2">
      <c r="A138" s="149"/>
      <c r="B138" s="299" t="s">
        <v>1367</v>
      </c>
      <c r="C138" s="300"/>
      <c r="D138" s="152">
        <v>6</v>
      </c>
      <c r="E138" s="152">
        <v>0.65</v>
      </c>
      <c r="F138" s="152"/>
      <c r="G138" s="152">
        <v>0.65</v>
      </c>
      <c r="H138" s="152"/>
      <c r="I138" s="152">
        <v>0.25</v>
      </c>
      <c r="J138" s="153"/>
      <c r="K138" s="153">
        <f t="shared" si="34"/>
        <v>0.10562500000000001</v>
      </c>
      <c r="L138" s="152">
        <f t="shared" si="35"/>
        <v>0.63</v>
      </c>
      <c r="M138" s="154"/>
    </row>
    <row r="139" spans="1:13" ht="12.75" x14ac:dyDescent="0.2">
      <c r="A139" s="149"/>
      <c r="B139" s="289" t="s">
        <v>1374</v>
      </c>
      <c r="C139" s="290"/>
      <c r="D139" s="152">
        <v>3</v>
      </c>
      <c r="E139" s="152">
        <v>27</v>
      </c>
      <c r="F139" s="152"/>
      <c r="G139" s="152">
        <v>0.3</v>
      </c>
      <c r="H139" s="152"/>
      <c r="I139" s="152">
        <v>0.15</v>
      </c>
      <c r="J139" s="153"/>
      <c r="K139" s="153">
        <f t="shared" si="34"/>
        <v>1.2149999999999999</v>
      </c>
      <c r="L139" s="152">
        <f t="shared" si="35"/>
        <v>3.65</v>
      </c>
      <c r="M139" s="154"/>
    </row>
    <row r="140" spans="1:13" ht="12.75" x14ac:dyDescent="0.2">
      <c r="A140" s="149"/>
      <c r="B140" s="289"/>
      <c r="C140" s="290"/>
      <c r="D140" s="152">
        <v>6</v>
      </c>
      <c r="E140" s="152">
        <v>8</v>
      </c>
      <c r="F140" s="152"/>
      <c r="G140" s="152">
        <v>0.3</v>
      </c>
      <c r="H140" s="152"/>
      <c r="I140" s="152">
        <v>0.15</v>
      </c>
      <c r="J140" s="153"/>
      <c r="K140" s="153">
        <f t="shared" si="34"/>
        <v>0.36</v>
      </c>
      <c r="L140" s="152">
        <f t="shared" si="35"/>
        <v>2.16</v>
      </c>
      <c r="M140" s="154"/>
    </row>
    <row r="141" spans="1:13" ht="12.75" x14ac:dyDescent="0.2">
      <c r="A141" s="165"/>
      <c r="B141" s="289" t="s">
        <v>1375</v>
      </c>
      <c r="C141" s="290"/>
      <c r="D141" s="152"/>
      <c r="E141" s="152"/>
      <c r="F141" s="152"/>
      <c r="G141" s="152"/>
      <c r="H141" s="152"/>
      <c r="I141" s="152"/>
      <c r="J141" s="153"/>
      <c r="K141" s="153">
        <f t="shared" ref="K141" si="36">G141*E141</f>
        <v>0</v>
      </c>
      <c r="L141" s="152">
        <f t="shared" si="35"/>
        <v>0</v>
      </c>
      <c r="M141" s="162"/>
    </row>
    <row r="142" spans="1:13" ht="12.75" x14ac:dyDescent="0.2">
      <c r="A142" s="165"/>
      <c r="B142" s="289" t="s">
        <v>1376</v>
      </c>
      <c r="C142" s="290"/>
      <c r="D142" s="152">
        <v>9</v>
      </c>
      <c r="E142" s="152">
        <v>0.8</v>
      </c>
      <c r="F142" s="152"/>
      <c r="G142" s="152">
        <v>0.7</v>
      </c>
      <c r="H142" s="152"/>
      <c r="I142" s="152">
        <v>0.25</v>
      </c>
      <c r="J142" s="153"/>
      <c r="K142" s="153">
        <f>G142*E142*I142</f>
        <v>0.13999999999999999</v>
      </c>
      <c r="L142" s="152">
        <f>ROUND(D142*K142,2)</f>
        <v>1.26</v>
      </c>
      <c r="M142" s="162"/>
    </row>
    <row r="143" spans="1:13" ht="12.75" x14ac:dyDescent="0.2">
      <c r="A143" s="165"/>
      <c r="B143" s="289" t="s">
        <v>1377</v>
      </c>
      <c r="C143" s="290"/>
      <c r="D143" s="152">
        <v>3</v>
      </c>
      <c r="E143" s="152">
        <v>0.6</v>
      </c>
      <c r="F143" s="152"/>
      <c r="G143" s="152">
        <v>0.6</v>
      </c>
      <c r="H143" s="152"/>
      <c r="I143" s="152">
        <v>0.25</v>
      </c>
      <c r="J143" s="153"/>
      <c r="K143" s="153">
        <f t="shared" ref="K143:K146" si="37">G143*E143*I143</f>
        <v>0.09</v>
      </c>
      <c r="L143" s="152">
        <f t="shared" ref="L143:L146" si="38">ROUND(D143*K143,2)</f>
        <v>0.27</v>
      </c>
      <c r="M143" s="162"/>
    </row>
    <row r="144" spans="1:13" ht="12.75" x14ac:dyDescent="0.2">
      <c r="A144" s="165"/>
      <c r="B144" s="289" t="s">
        <v>1197</v>
      </c>
      <c r="C144" s="290"/>
      <c r="D144" s="152">
        <v>1</v>
      </c>
      <c r="E144" s="152">
        <v>0.6</v>
      </c>
      <c r="F144" s="152"/>
      <c r="G144" s="152">
        <v>0.6</v>
      </c>
      <c r="H144" s="152"/>
      <c r="I144" s="152">
        <v>0.25</v>
      </c>
      <c r="J144" s="153"/>
      <c r="K144" s="153">
        <f t="shared" si="37"/>
        <v>0.09</v>
      </c>
      <c r="L144" s="152">
        <f t="shared" si="38"/>
        <v>0.09</v>
      </c>
      <c r="M144" s="162"/>
    </row>
    <row r="145" spans="1:13" ht="12.75" x14ac:dyDescent="0.2">
      <c r="A145" s="165"/>
      <c r="B145" s="289" t="s">
        <v>1199</v>
      </c>
      <c r="C145" s="290"/>
      <c r="D145" s="152">
        <v>1</v>
      </c>
      <c r="E145" s="152">
        <v>0.7</v>
      </c>
      <c r="F145" s="152"/>
      <c r="G145" s="152">
        <v>0.7</v>
      </c>
      <c r="H145" s="152"/>
      <c r="I145" s="152">
        <v>0.25</v>
      </c>
      <c r="J145" s="153"/>
      <c r="K145" s="153">
        <f t="shared" si="37"/>
        <v>0.12249999999999998</v>
      </c>
      <c r="L145" s="152">
        <f t="shared" si="38"/>
        <v>0.12</v>
      </c>
      <c r="M145" s="162"/>
    </row>
    <row r="146" spans="1:13" ht="25.5" x14ac:dyDescent="0.2">
      <c r="A146" s="165"/>
      <c r="B146" s="150" t="s">
        <v>1378</v>
      </c>
      <c r="C146" s="174"/>
      <c r="D146" s="152">
        <v>5</v>
      </c>
      <c r="E146" s="152">
        <v>0.75</v>
      </c>
      <c r="F146" s="152"/>
      <c r="G146" s="152">
        <v>0.6</v>
      </c>
      <c r="H146" s="152"/>
      <c r="I146" s="152">
        <v>0.25</v>
      </c>
      <c r="J146" s="153"/>
      <c r="K146" s="153">
        <f t="shared" si="37"/>
        <v>0.11249999999999999</v>
      </c>
      <c r="L146" s="152">
        <f t="shared" si="38"/>
        <v>0.56000000000000005</v>
      </c>
      <c r="M146" s="162"/>
    </row>
    <row r="147" spans="1:13" ht="12.75" x14ac:dyDescent="0.2">
      <c r="A147" s="165"/>
      <c r="B147" s="169"/>
      <c r="C147" s="169"/>
      <c r="D147" s="161"/>
      <c r="E147" s="161"/>
      <c r="F147" s="161"/>
      <c r="G147" s="161"/>
      <c r="H147" s="161"/>
      <c r="I147" s="161"/>
      <c r="J147" s="160"/>
      <c r="K147" s="160"/>
      <c r="L147" s="161"/>
      <c r="M147" s="162"/>
    </row>
    <row r="148" spans="1:13" s="148" customFormat="1" ht="12.75" x14ac:dyDescent="0.2">
      <c r="A148" s="143" t="str">
        <f>'[2]Orçamento Sintético'!A30</f>
        <v>2.13</v>
      </c>
      <c r="B148" s="291" t="str">
        <f>'[2]Orçamento Sintético'!B30</f>
        <v>Impermeabilização de alicerce e viga baldrame com 2 demãos de tinta asfáltica tipo Neutrol da Vedacit ou similar, exceto argamassa impermeabilização</v>
      </c>
      <c r="C148" s="292"/>
      <c r="D148" s="292"/>
      <c r="E148" s="292"/>
      <c r="F148" s="292"/>
      <c r="G148" s="292"/>
      <c r="H148" s="292"/>
      <c r="I148" s="292"/>
      <c r="J148" s="292"/>
      <c r="K148" s="293"/>
      <c r="L148" s="146">
        <f>SUM(L150:L151)</f>
        <v>77.400000000000006</v>
      </c>
      <c r="M148" s="147" t="s">
        <v>0</v>
      </c>
    </row>
    <row r="149" spans="1:13" ht="12.75" x14ac:dyDescent="0.2">
      <c r="A149" s="149"/>
      <c r="B149" s="289" t="s">
        <v>1235</v>
      </c>
      <c r="C149" s="290"/>
      <c r="D149" s="152"/>
      <c r="E149" s="152"/>
      <c r="F149" s="152"/>
      <c r="G149" s="152"/>
      <c r="H149" s="152"/>
      <c r="I149" s="152"/>
      <c r="J149" s="153"/>
      <c r="K149" s="153"/>
      <c r="L149" s="152"/>
      <c r="M149" s="154"/>
    </row>
    <row r="150" spans="1:13" ht="12.75" x14ac:dyDescent="0.2">
      <c r="A150" s="165"/>
      <c r="B150" s="289" t="s">
        <v>1374</v>
      </c>
      <c r="C150" s="290"/>
      <c r="D150" s="152">
        <v>6</v>
      </c>
      <c r="E150" s="152">
        <v>27</v>
      </c>
      <c r="F150" s="152"/>
      <c r="G150" s="152">
        <v>0.3</v>
      </c>
      <c r="H150" s="152"/>
      <c r="I150" s="152"/>
      <c r="J150" s="153"/>
      <c r="K150" s="153">
        <f>G150*E150</f>
        <v>8.1</v>
      </c>
      <c r="L150" s="152">
        <f t="shared" ref="L150:L151" si="39">ROUND(D150*K150,2)</f>
        <v>48.6</v>
      </c>
      <c r="M150" s="162"/>
    </row>
    <row r="151" spans="1:13" ht="12.75" x14ac:dyDescent="0.2">
      <c r="A151" s="165"/>
      <c r="B151" s="289"/>
      <c r="C151" s="290"/>
      <c r="D151" s="152">
        <v>12</v>
      </c>
      <c r="E151" s="152">
        <v>8</v>
      </c>
      <c r="F151" s="152"/>
      <c r="G151" s="152">
        <v>0.3</v>
      </c>
      <c r="H151" s="152"/>
      <c r="I151" s="152"/>
      <c r="J151" s="153"/>
      <c r="K151" s="153">
        <f>G151*E151</f>
        <v>2.4</v>
      </c>
      <c r="L151" s="152">
        <f t="shared" si="39"/>
        <v>28.8</v>
      </c>
      <c r="M151" s="162"/>
    </row>
    <row r="152" spans="1:13" ht="12.75" x14ac:dyDescent="0.2">
      <c r="A152" s="165"/>
      <c r="B152" s="169"/>
      <c r="C152" s="169"/>
      <c r="D152" s="161"/>
      <c r="E152" s="161"/>
      <c r="F152" s="161"/>
      <c r="G152" s="161"/>
      <c r="H152" s="161"/>
      <c r="I152" s="161"/>
      <c r="J152" s="160"/>
      <c r="K152" s="160"/>
      <c r="L152" s="161"/>
      <c r="M152" s="162"/>
    </row>
    <row r="153" spans="1:13" ht="13.5" thickBot="1" x14ac:dyDescent="0.25">
      <c r="A153" s="165"/>
      <c r="B153" s="156"/>
      <c r="C153" s="159"/>
      <c r="D153" s="161"/>
      <c r="E153" s="161"/>
      <c r="F153" s="161"/>
      <c r="G153" s="161"/>
      <c r="H153" s="161"/>
      <c r="I153" s="161"/>
      <c r="J153" s="160"/>
      <c r="K153" s="160"/>
      <c r="L153" s="161"/>
      <c r="M153" s="162"/>
    </row>
    <row r="154" spans="1:13" ht="13.5" thickBot="1" x14ac:dyDescent="0.25">
      <c r="A154" s="137" t="str">
        <f>'[2]Orçamento Sintético'!A31</f>
        <v>3.0</v>
      </c>
      <c r="B154" s="138" t="str">
        <f>'[2]Orçamento Sintético'!B31</f>
        <v>SUPERESTRUTURA</v>
      </c>
      <c r="C154" s="138"/>
      <c r="D154" s="138"/>
      <c r="E154" s="138"/>
      <c r="F154" s="138"/>
      <c r="G154" s="138"/>
      <c r="H154" s="138"/>
      <c r="I154" s="138"/>
      <c r="J154" s="138"/>
      <c r="K154" s="138"/>
      <c r="L154" s="138"/>
      <c r="M154" s="139"/>
    </row>
    <row r="155" spans="1:13" ht="12.75" x14ac:dyDescent="0.2">
      <c r="A155" s="165"/>
      <c r="B155" s="156"/>
      <c r="C155" s="159"/>
      <c r="D155" s="161"/>
      <c r="E155" s="161"/>
      <c r="F155" s="161"/>
      <c r="G155" s="161"/>
      <c r="H155" s="161"/>
      <c r="I155" s="161"/>
      <c r="J155" s="160"/>
      <c r="K155" s="160"/>
      <c r="L155" s="161"/>
      <c r="M155" s="162"/>
    </row>
    <row r="156" spans="1:13" s="148" customFormat="1" ht="12.75" x14ac:dyDescent="0.2">
      <c r="A156" s="166" t="str">
        <f>'[2]Orçamento Sintético'!A32</f>
        <v>3.1</v>
      </c>
      <c r="B156" s="296" t="str">
        <f>'[2]Orçamento Sintético'!B32</f>
        <v>CONCRETO ARMADO (PILARES/VIGAS)</v>
      </c>
      <c r="C156" s="297"/>
      <c r="D156" s="297"/>
      <c r="E156" s="297"/>
      <c r="F156" s="297"/>
      <c r="G156" s="297"/>
      <c r="H156" s="297"/>
      <c r="I156" s="297"/>
      <c r="J156" s="297"/>
      <c r="K156" s="298"/>
      <c r="L156" s="167"/>
      <c r="M156" s="168"/>
    </row>
    <row r="157" spans="1:13" ht="12.75" x14ac:dyDescent="0.2">
      <c r="A157" s="165"/>
      <c r="B157" s="156"/>
      <c r="C157" s="159"/>
      <c r="D157" s="161"/>
      <c r="E157" s="161"/>
      <c r="F157" s="161"/>
      <c r="G157" s="161"/>
      <c r="H157" s="161"/>
      <c r="I157" s="161"/>
      <c r="J157" s="160"/>
      <c r="K157" s="160"/>
      <c r="L157" s="161"/>
      <c r="M157" s="162"/>
    </row>
    <row r="158" spans="1:13" s="148" customFormat="1" ht="12.75" x14ac:dyDescent="0.2">
      <c r="A158" s="143" t="str">
        <f>'[2]Orçamento Sintético'!A33</f>
        <v>3.1.1</v>
      </c>
      <c r="B158" s="291" t="str">
        <f>'[2]Orçamento Sintético'!B33</f>
        <v>Armação de pilar ou viga de uma estrutura convencional de concreto armado utilizando aço CA-60 de 5,0 mm</v>
      </c>
      <c r="C158" s="292"/>
      <c r="D158" s="292"/>
      <c r="E158" s="292"/>
      <c r="F158" s="292"/>
      <c r="G158" s="292"/>
      <c r="H158" s="292"/>
      <c r="I158" s="292"/>
      <c r="J158" s="292"/>
      <c r="K158" s="293"/>
      <c r="L158" s="146">
        <f>SUM(L159:L160)</f>
        <v>0</v>
      </c>
      <c r="M158" s="147" t="s">
        <v>1355</v>
      </c>
    </row>
    <row r="159" spans="1:13" ht="12.75" x14ac:dyDescent="0.2">
      <c r="A159" s="149"/>
      <c r="B159" s="289"/>
      <c r="C159" s="290"/>
      <c r="D159" s="152"/>
      <c r="E159" s="152"/>
      <c r="F159" s="152"/>
      <c r="G159" s="152"/>
      <c r="H159" s="152"/>
      <c r="I159" s="152"/>
      <c r="J159" s="153"/>
      <c r="K159" s="153"/>
      <c r="L159" s="152"/>
      <c r="M159" s="154"/>
    </row>
    <row r="160" spans="1:13" ht="12.75" x14ac:dyDescent="0.2">
      <c r="A160" s="149"/>
      <c r="B160" s="289"/>
      <c r="C160" s="290"/>
      <c r="D160" s="152"/>
      <c r="E160" s="152"/>
      <c r="F160" s="152"/>
      <c r="G160" s="152"/>
      <c r="H160" s="152"/>
      <c r="I160" s="152"/>
      <c r="J160" s="153"/>
      <c r="K160" s="153"/>
      <c r="L160" s="152"/>
      <c r="M160" s="154"/>
    </row>
    <row r="161" spans="1:13" ht="12.75" x14ac:dyDescent="0.2">
      <c r="A161" s="165"/>
      <c r="B161" s="156"/>
      <c r="C161" s="159"/>
      <c r="D161" s="161"/>
      <c r="E161" s="161"/>
      <c r="F161" s="161"/>
      <c r="G161" s="161"/>
      <c r="H161" s="161"/>
      <c r="I161" s="161"/>
      <c r="J161" s="160"/>
      <c r="K161" s="160"/>
      <c r="L161" s="161"/>
      <c r="M161" s="162"/>
    </row>
    <row r="162" spans="1:13" s="148" customFormat="1" ht="12.75" x14ac:dyDescent="0.2">
      <c r="A162" s="143" t="str">
        <f>'[2]Orçamento Sintético'!A34</f>
        <v>3.1.2</v>
      </c>
      <c r="B162" s="291" t="str">
        <f>'[2]Orçamento Sintético'!B34</f>
        <v>Armação de pilar ou viga de uma estrutura convencional de concreto armado utilizando aço ca-50 de 6,3 mm - montagem</v>
      </c>
      <c r="C162" s="292"/>
      <c r="D162" s="292"/>
      <c r="E162" s="292"/>
      <c r="F162" s="292"/>
      <c r="G162" s="292"/>
      <c r="H162" s="292"/>
      <c r="I162" s="292"/>
      <c r="J162" s="292"/>
      <c r="K162" s="293"/>
      <c r="L162" s="146">
        <f>SUM(L163:L163)</f>
        <v>0</v>
      </c>
      <c r="M162" s="147" t="str">
        <f>'[2]Orçamento Sintético'!C34</f>
        <v>Kg</v>
      </c>
    </row>
    <row r="163" spans="1:13" ht="12.75" x14ac:dyDescent="0.2">
      <c r="A163" s="149"/>
      <c r="B163" s="289"/>
      <c r="C163" s="290"/>
      <c r="D163" s="152"/>
      <c r="E163" s="152"/>
      <c r="F163" s="152"/>
      <c r="G163" s="152"/>
      <c r="H163" s="152"/>
      <c r="I163" s="152"/>
      <c r="J163" s="153"/>
      <c r="K163" s="153"/>
      <c r="L163" s="152"/>
      <c r="M163" s="154"/>
    </row>
    <row r="164" spans="1:13" ht="12.75" x14ac:dyDescent="0.2">
      <c r="A164" s="165"/>
      <c r="B164" s="156"/>
      <c r="C164" s="159"/>
      <c r="D164" s="161"/>
      <c r="E164" s="161"/>
      <c r="F164" s="161"/>
      <c r="G164" s="161"/>
      <c r="H164" s="161"/>
      <c r="I164" s="161"/>
      <c r="J164" s="160"/>
      <c r="K164" s="160"/>
      <c r="L164" s="161"/>
      <c r="M164" s="162"/>
    </row>
    <row r="165" spans="1:13" s="148" customFormat="1" ht="12.75" x14ac:dyDescent="0.2">
      <c r="A165" s="143" t="str">
        <f>'[2]Orçamento Sintético'!A35</f>
        <v>3.1.3</v>
      </c>
      <c r="B165" s="291" t="str">
        <f>'[2]Orçamento Sintético'!B35</f>
        <v xml:space="preserve">Armação de pilar ou viga de uma estrutura convencional de concreto armado utilizando aço CA-50 de 10,0 mm </v>
      </c>
      <c r="C165" s="292"/>
      <c r="D165" s="292"/>
      <c r="E165" s="292"/>
      <c r="F165" s="292"/>
      <c r="G165" s="292"/>
      <c r="H165" s="292"/>
      <c r="I165" s="292"/>
      <c r="J165" s="292"/>
      <c r="K165" s="293"/>
      <c r="L165" s="146">
        <f>SUM(L166:L168)</f>
        <v>322.39</v>
      </c>
      <c r="M165" s="147" t="s">
        <v>1355</v>
      </c>
    </row>
    <row r="166" spans="1:13" ht="12.75" x14ac:dyDescent="0.2">
      <c r="A166" s="149"/>
      <c r="B166" s="289" t="s">
        <v>1356</v>
      </c>
      <c r="C166" s="290"/>
      <c r="D166" s="152"/>
      <c r="E166" s="152"/>
      <c r="F166" s="152"/>
      <c r="G166" s="152"/>
      <c r="H166" s="152"/>
      <c r="I166" s="152"/>
      <c r="J166" s="153"/>
      <c r="K166" s="153"/>
      <c r="L166" s="152"/>
      <c r="M166" s="154"/>
    </row>
    <row r="167" spans="1:13" ht="12.75" x14ac:dyDescent="0.2">
      <c r="A167" s="149"/>
      <c r="B167" s="289" t="s">
        <v>1384</v>
      </c>
      <c r="C167" s="290"/>
      <c r="D167" s="152">
        <v>1</v>
      </c>
      <c r="E167" s="152">
        <f>88.2*0.9</f>
        <v>79.38000000000001</v>
      </c>
      <c r="F167" s="152"/>
      <c r="G167" s="152"/>
      <c r="H167" s="152"/>
      <c r="I167" s="152"/>
      <c r="J167" s="153"/>
      <c r="K167" s="153">
        <f t="shared" ref="K167" si="40">ROUND(E167,2)</f>
        <v>79.38</v>
      </c>
      <c r="L167" s="152">
        <f t="shared" ref="L167" si="41">ROUND(D167*K167,2)</f>
        <v>79.38</v>
      </c>
      <c r="M167" s="154"/>
    </row>
    <row r="168" spans="1:13" ht="12.75" x14ac:dyDescent="0.2">
      <c r="A168" s="149"/>
      <c r="B168" s="289" t="s">
        <v>1385</v>
      </c>
      <c r="C168" s="290"/>
      <c r="D168" s="152">
        <v>1</v>
      </c>
      <c r="E168" s="152">
        <f>(58.11+211.9)*0.9</f>
        <v>243.00899999999999</v>
      </c>
      <c r="F168" s="152"/>
      <c r="G168" s="152"/>
      <c r="H168" s="152"/>
      <c r="I168" s="152"/>
      <c r="J168" s="153"/>
      <c r="K168" s="153">
        <f t="shared" ref="K168" si="42">ROUND(E168,2)</f>
        <v>243.01</v>
      </c>
      <c r="L168" s="152">
        <f t="shared" ref="L168" si="43">ROUND(D168*K168,2)</f>
        <v>243.01</v>
      </c>
      <c r="M168" s="154"/>
    </row>
    <row r="169" spans="1:13" ht="12.75" x14ac:dyDescent="0.2">
      <c r="A169" s="165"/>
      <c r="B169" s="156"/>
      <c r="C169" s="159"/>
      <c r="D169" s="161"/>
      <c r="E169" s="161"/>
      <c r="F169" s="161"/>
      <c r="G169" s="161"/>
      <c r="H169" s="161"/>
      <c r="I169" s="161"/>
      <c r="J169" s="160"/>
      <c r="K169" s="160"/>
      <c r="L169" s="161"/>
      <c r="M169" s="162"/>
    </row>
    <row r="170" spans="1:13" s="148" customFormat="1" ht="12.75" x14ac:dyDescent="0.2">
      <c r="A170" s="143" t="str">
        <f>'[2]Orçamento Sintético'!A36</f>
        <v>3.1.4</v>
      </c>
      <c r="B170" s="291" t="str">
        <f>'[2]Orçamento Sintético'!B36</f>
        <v>Armação de pilar ou viga de uma estrutura convencional de concreto armado utilizando aço ca-50 de 12,5 mm - montagem</v>
      </c>
      <c r="C170" s="292"/>
      <c r="D170" s="292"/>
      <c r="E170" s="292"/>
      <c r="F170" s="292"/>
      <c r="G170" s="292"/>
      <c r="H170" s="292"/>
      <c r="I170" s="292"/>
      <c r="J170" s="292"/>
      <c r="K170" s="293"/>
      <c r="L170" s="146">
        <f>SUM(L171:L171)</f>
        <v>0</v>
      </c>
      <c r="M170" s="147" t="str">
        <f>'[2]Orçamento Sintético'!C36</f>
        <v>Kg</v>
      </c>
    </row>
    <row r="171" spans="1:13" ht="12.75" x14ac:dyDescent="0.2">
      <c r="A171" s="149"/>
      <c r="B171" s="289"/>
      <c r="C171" s="290"/>
      <c r="D171" s="152"/>
      <c r="E171" s="152"/>
      <c r="F171" s="152"/>
      <c r="G171" s="152"/>
      <c r="H171" s="152"/>
      <c r="I171" s="152"/>
      <c r="J171" s="153"/>
      <c r="K171" s="153"/>
      <c r="L171" s="152"/>
      <c r="M171" s="154"/>
    </row>
    <row r="172" spans="1:13" ht="12.75" x14ac:dyDescent="0.2">
      <c r="A172" s="165"/>
      <c r="B172" s="156"/>
      <c r="C172" s="159"/>
      <c r="D172" s="161"/>
      <c r="E172" s="161"/>
      <c r="F172" s="161"/>
      <c r="G172" s="161"/>
      <c r="H172" s="161"/>
      <c r="I172" s="161"/>
      <c r="J172" s="160"/>
      <c r="K172" s="160"/>
      <c r="L172" s="161"/>
      <c r="M172" s="162"/>
    </row>
    <row r="173" spans="1:13" s="148" customFormat="1" ht="12.75" x14ac:dyDescent="0.2">
      <c r="A173" s="143" t="str">
        <f>'[2]Orçamento Sintético'!A37</f>
        <v>3.1.5</v>
      </c>
      <c r="B173" s="291" t="str">
        <f>'[2]Orçamento Sintético'!B37</f>
        <v>Forma plana para estruturas, em compensado plastificado de 12mm, 07 usos, inclusive escoramento - Revisada 07.2015</v>
      </c>
      <c r="C173" s="292"/>
      <c r="D173" s="292"/>
      <c r="E173" s="292"/>
      <c r="F173" s="292"/>
      <c r="G173" s="292"/>
      <c r="H173" s="292"/>
      <c r="I173" s="292"/>
      <c r="J173" s="292"/>
      <c r="K173" s="293"/>
      <c r="L173" s="146">
        <f>SUM(L174:L179)</f>
        <v>79.8</v>
      </c>
      <c r="M173" s="147" t="s">
        <v>1354</v>
      </c>
    </row>
    <row r="174" spans="1:13" ht="12.75" x14ac:dyDescent="0.2">
      <c r="A174" s="149"/>
      <c r="B174" s="289" t="s">
        <v>1356</v>
      </c>
      <c r="C174" s="290"/>
      <c r="D174" s="152"/>
      <c r="E174" s="152"/>
      <c r="F174" s="152"/>
      <c r="G174" s="152"/>
      <c r="H174" s="152"/>
      <c r="I174" s="152"/>
      <c r="J174" s="153"/>
      <c r="K174" s="153"/>
      <c r="L174" s="152"/>
      <c r="M174" s="154"/>
    </row>
    <row r="175" spans="1:13" ht="12.75" x14ac:dyDescent="0.2">
      <c r="A175" s="149"/>
      <c r="B175" s="289" t="s">
        <v>1372</v>
      </c>
      <c r="C175" s="290"/>
      <c r="D175" s="152">
        <v>9</v>
      </c>
      <c r="E175" s="152">
        <f>0.25*4</f>
        <v>1</v>
      </c>
      <c r="F175" s="152"/>
      <c r="G175" s="152">
        <v>4.2</v>
      </c>
      <c r="H175" s="152"/>
      <c r="I175" s="152"/>
      <c r="J175" s="153"/>
      <c r="K175" s="153">
        <f>G175*E175</f>
        <v>4.2</v>
      </c>
      <c r="L175" s="152">
        <f>ROUND(D175*K175,2)</f>
        <v>37.799999999999997</v>
      </c>
      <c r="M175" s="154"/>
    </row>
    <row r="176" spans="1:13" ht="12.75" x14ac:dyDescent="0.2">
      <c r="A176" s="149"/>
      <c r="B176" s="289" t="s">
        <v>1131</v>
      </c>
      <c r="C176" s="290"/>
      <c r="D176" s="152">
        <v>1</v>
      </c>
      <c r="E176" s="152">
        <f t="shared" ref="E176:E178" si="44">0.25*4</f>
        <v>1</v>
      </c>
      <c r="F176" s="152"/>
      <c r="G176" s="152">
        <v>4.2</v>
      </c>
      <c r="H176" s="152"/>
      <c r="I176" s="152"/>
      <c r="J176" s="153"/>
      <c r="K176" s="153">
        <f t="shared" ref="K176:K178" si="45">G176*E176</f>
        <v>4.2</v>
      </c>
      <c r="L176" s="152">
        <f t="shared" ref="L176:L178" si="46">ROUND(D176*K176,2)</f>
        <v>4.2</v>
      </c>
      <c r="M176" s="154"/>
    </row>
    <row r="177" spans="1:13" ht="12.75" x14ac:dyDescent="0.2">
      <c r="A177" s="149"/>
      <c r="B177" s="289" t="s">
        <v>1366</v>
      </c>
      <c r="C177" s="290"/>
      <c r="D177" s="152">
        <v>3</v>
      </c>
      <c r="E177" s="152">
        <f t="shared" si="44"/>
        <v>1</v>
      </c>
      <c r="F177" s="152"/>
      <c r="G177" s="152">
        <v>4.2</v>
      </c>
      <c r="H177" s="152"/>
      <c r="I177" s="152"/>
      <c r="J177" s="153"/>
      <c r="K177" s="153">
        <f t="shared" si="45"/>
        <v>4.2</v>
      </c>
      <c r="L177" s="152">
        <f t="shared" si="46"/>
        <v>12.6</v>
      </c>
      <c r="M177" s="154"/>
    </row>
    <row r="178" spans="1:13" ht="12.75" x14ac:dyDescent="0.2">
      <c r="A178" s="149"/>
      <c r="B178" s="299" t="s">
        <v>1373</v>
      </c>
      <c r="C178" s="300"/>
      <c r="D178" s="152">
        <v>6</v>
      </c>
      <c r="E178" s="152">
        <f t="shared" si="44"/>
        <v>1</v>
      </c>
      <c r="F178" s="152"/>
      <c r="G178" s="152">
        <v>4.2</v>
      </c>
      <c r="H178" s="152"/>
      <c r="I178" s="152"/>
      <c r="J178" s="153"/>
      <c r="K178" s="153">
        <f t="shared" si="45"/>
        <v>4.2</v>
      </c>
      <c r="L178" s="152">
        <f t="shared" si="46"/>
        <v>25.2</v>
      </c>
      <c r="M178" s="154"/>
    </row>
    <row r="179" spans="1:13" ht="12.75" x14ac:dyDescent="0.2">
      <c r="A179" s="149"/>
      <c r="B179" s="150"/>
      <c r="C179" s="151"/>
      <c r="D179" s="152"/>
      <c r="E179" s="152"/>
      <c r="F179" s="152"/>
      <c r="G179" s="152"/>
      <c r="H179" s="152"/>
      <c r="I179" s="152"/>
      <c r="J179" s="153"/>
      <c r="K179" s="153"/>
      <c r="L179" s="152"/>
      <c r="M179" s="154"/>
    </row>
    <row r="180" spans="1:13" ht="12.75" x14ac:dyDescent="0.2">
      <c r="A180" s="165"/>
      <c r="B180" s="156"/>
      <c r="C180" s="159"/>
      <c r="D180" s="161"/>
      <c r="E180" s="161"/>
      <c r="F180" s="161"/>
      <c r="G180" s="161"/>
      <c r="H180" s="161"/>
      <c r="I180" s="161"/>
      <c r="J180" s="160"/>
      <c r="K180" s="160"/>
      <c r="L180" s="161"/>
      <c r="M180" s="162"/>
    </row>
    <row r="181" spans="1:13" s="148" customFormat="1" ht="12.75" x14ac:dyDescent="0.2">
      <c r="A181" s="143" t="str">
        <f>'[2]Orçamento Sintético'!A38</f>
        <v>3.1.6</v>
      </c>
      <c r="B181" s="291" t="str">
        <f>'[2]Orçamento Sintético'!B38</f>
        <v>Concreto fck = 25mpa, traço 1:2,3:2,7 (em massa seca de cimento/ areia média/ brita 1) - preparo mecânico com betoneira 400 l</v>
      </c>
      <c r="C181" s="292"/>
      <c r="D181" s="292"/>
      <c r="E181" s="292"/>
      <c r="F181" s="292"/>
      <c r="G181" s="292"/>
      <c r="H181" s="292"/>
      <c r="I181" s="292"/>
      <c r="J181" s="292"/>
      <c r="K181" s="293"/>
      <c r="L181" s="146">
        <f>SUM(L182:L186)</f>
        <v>4.99</v>
      </c>
      <c r="M181" s="147" t="s">
        <v>1354</v>
      </c>
    </row>
    <row r="182" spans="1:13" ht="12.75" x14ac:dyDescent="0.2">
      <c r="A182" s="149"/>
      <c r="B182" s="289" t="s">
        <v>1356</v>
      </c>
      <c r="C182" s="290"/>
      <c r="D182" s="152"/>
      <c r="E182" s="152"/>
      <c r="F182" s="152"/>
      <c r="G182" s="152"/>
      <c r="H182" s="152"/>
      <c r="I182" s="152"/>
      <c r="J182" s="153"/>
      <c r="K182" s="153"/>
      <c r="L182" s="152"/>
      <c r="M182" s="154"/>
    </row>
    <row r="183" spans="1:13" ht="12.75" x14ac:dyDescent="0.2">
      <c r="A183" s="149"/>
      <c r="B183" s="289" t="s">
        <v>1372</v>
      </c>
      <c r="C183" s="290"/>
      <c r="D183" s="152">
        <v>9</v>
      </c>
      <c r="E183" s="152">
        <v>0.25</v>
      </c>
      <c r="F183" s="152"/>
      <c r="G183" s="152">
        <v>0.25</v>
      </c>
      <c r="H183" s="152"/>
      <c r="I183" s="152">
        <v>4.2</v>
      </c>
      <c r="J183" s="153"/>
      <c r="K183" s="153">
        <f t="shared" ref="K183:K186" si="47">I183*G183*E183</f>
        <v>0.26250000000000001</v>
      </c>
      <c r="L183" s="152">
        <f>ROUND(D183*K183,2)</f>
        <v>2.36</v>
      </c>
      <c r="M183" s="154"/>
    </row>
    <row r="184" spans="1:13" ht="12.75" x14ac:dyDescent="0.2">
      <c r="A184" s="149"/>
      <c r="B184" s="289" t="s">
        <v>1131</v>
      </c>
      <c r="C184" s="290"/>
      <c r="D184" s="152">
        <v>1</v>
      </c>
      <c r="E184" s="152">
        <v>0.25</v>
      </c>
      <c r="F184" s="152"/>
      <c r="G184" s="152">
        <v>0.25</v>
      </c>
      <c r="H184" s="152"/>
      <c r="I184" s="152">
        <v>4.2</v>
      </c>
      <c r="J184" s="153"/>
      <c r="K184" s="153">
        <f t="shared" si="47"/>
        <v>0.26250000000000001</v>
      </c>
      <c r="L184" s="152">
        <f t="shared" ref="L184:L186" si="48">ROUND(D184*K184,2)</f>
        <v>0.26</v>
      </c>
      <c r="M184" s="154"/>
    </row>
    <row r="185" spans="1:13" ht="12.75" x14ac:dyDescent="0.2">
      <c r="A185" s="149"/>
      <c r="B185" s="289" t="s">
        <v>1366</v>
      </c>
      <c r="C185" s="290"/>
      <c r="D185" s="152">
        <v>3</v>
      </c>
      <c r="E185" s="152">
        <v>0.25</v>
      </c>
      <c r="F185" s="152"/>
      <c r="G185" s="152">
        <v>0.25</v>
      </c>
      <c r="H185" s="152"/>
      <c r="I185" s="152">
        <v>4.2</v>
      </c>
      <c r="J185" s="153"/>
      <c r="K185" s="153">
        <f t="shared" si="47"/>
        <v>0.26250000000000001</v>
      </c>
      <c r="L185" s="152">
        <f t="shared" si="48"/>
        <v>0.79</v>
      </c>
      <c r="M185" s="154"/>
    </row>
    <row r="186" spans="1:13" ht="12.75" x14ac:dyDescent="0.2">
      <c r="A186" s="149"/>
      <c r="B186" s="299" t="s">
        <v>1373</v>
      </c>
      <c r="C186" s="300"/>
      <c r="D186" s="152">
        <v>6</v>
      </c>
      <c r="E186" s="152">
        <v>0.25</v>
      </c>
      <c r="F186" s="152"/>
      <c r="G186" s="152">
        <v>0.25</v>
      </c>
      <c r="H186" s="152"/>
      <c r="I186" s="152">
        <v>4.2</v>
      </c>
      <c r="J186" s="153"/>
      <c r="K186" s="153">
        <f t="shared" si="47"/>
        <v>0.26250000000000001</v>
      </c>
      <c r="L186" s="152">
        <f t="shared" si="48"/>
        <v>1.58</v>
      </c>
      <c r="M186" s="154"/>
    </row>
    <row r="187" spans="1:13" ht="12.75" x14ac:dyDescent="0.2">
      <c r="A187" s="165"/>
      <c r="B187" s="156"/>
      <c r="C187" s="159"/>
      <c r="D187" s="161"/>
      <c r="E187" s="161"/>
      <c r="F187" s="161"/>
      <c r="G187" s="161"/>
      <c r="H187" s="161"/>
      <c r="I187" s="161"/>
      <c r="J187" s="160"/>
      <c r="K187" s="160"/>
      <c r="L187" s="161"/>
      <c r="M187" s="162"/>
    </row>
    <row r="188" spans="1:13" s="148" customFormat="1" ht="12.75" x14ac:dyDescent="0.2">
      <c r="A188" s="143" t="str">
        <f>'[2]Orçamento Sintético'!A39</f>
        <v>3.1.7</v>
      </c>
      <c r="B188" s="291" t="str">
        <f>'[2]Orçamento Sintético'!B39</f>
        <v>Lançamento com uso de baldes, adensamento e acabamento de concreto em estruturas.</v>
      </c>
      <c r="C188" s="292"/>
      <c r="D188" s="292"/>
      <c r="E188" s="292"/>
      <c r="F188" s="292"/>
      <c r="G188" s="292"/>
      <c r="H188" s="292"/>
      <c r="I188" s="292"/>
      <c r="J188" s="292"/>
      <c r="K188" s="293"/>
      <c r="L188" s="146">
        <f>SUM(L189:L193)</f>
        <v>4.99</v>
      </c>
      <c r="M188" s="147" t="s">
        <v>1354</v>
      </c>
    </row>
    <row r="189" spans="1:13" ht="12.75" x14ac:dyDescent="0.2">
      <c r="A189" s="149"/>
      <c r="B189" s="289" t="s">
        <v>1356</v>
      </c>
      <c r="C189" s="290"/>
      <c r="D189" s="152"/>
      <c r="E189" s="152"/>
      <c r="F189" s="152"/>
      <c r="G189" s="152"/>
      <c r="H189" s="152"/>
      <c r="I189" s="152"/>
      <c r="J189" s="153"/>
      <c r="K189" s="153"/>
      <c r="L189" s="152"/>
      <c r="M189" s="154"/>
    </row>
    <row r="190" spans="1:13" ht="12.75" x14ac:dyDescent="0.2">
      <c r="A190" s="149"/>
      <c r="B190" s="289" t="s">
        <v>1372</v>
      </c>
      <c r="C190" s="290"/>
      <c r="D190" s="152">
        <v>9</v>
      </c>
      <c r="E190" s="152">
        <v>0.25</v>
      </c>
      <c r="F190" s="152"/>
      <c r="G190" s="152">
        <v>0.25</v>
      </c>
      <c r="H190" s="152"/>
      <c r="I190" s="152">
        <v>4.2</v>
      </c>
      <c r="J190" s="153"/>
      <c r="K190" s="153">
        <f t="shared" ref="K190:K193" si="49">I190*G190*E190</f>
        <v>0.26250000000000001</v>
      </c>
      <c r="L190" s="152">
        <f>ROUND(D190*K190,2)</f>
        <v>2.36</v>
      </c>
      <c r="M190" s="154"/>
    </row>
    <row r="191" spans="1:13" ht="12.75" x14ac:dyDescent="0.2">
      <c r="A191" s="149"/>
      <c r="B191" s="289" t="s">
        <v>1131</v>
      </c>
      <c r="C191" s="290"/>
      <c r="D191" s="152">
        <v>1</v>
      </c>
      <c r="E191" s="152">
        <v>0.25</v>
      </c>
      <c r="F191" s="152"/>
      <c r="G191" s="152">
        <v>0.25</v>
      </c>
      <c r="H191" s="152"/>
      <c r="I191" s="152">
        <v>4.2</v>
      </c>
      <c r="J191" s="153"/>
      <c r="K191" s="153">
        <f t="shared" si="49"/>
        <v>0.26250000000000001</v>
      </c>
      <c r="L191" s="152">
        <f t="shared" ref="L191:L193" si="50">ROUND(D191*K191,2)</f>
        <v>0.26</v>
      </c>
      <c r="M191" s="154"/>
    </row>
    <row r="192" spans="1:13" ht="12.75" x14ac:dyDescent="0.2">
      <c r="A192" s="149"/>
      <c r="B192" s="289" t="s">
        <v>1366</v>
      </c>
      <c r="C192" s="290"/>
      <c r="D192" s="152">
        <v>3</v>
      </c>
      <c r="E192" s="152">
        <v>0.25</v>
      </c>
      <c r="F192" s="152"/>
      <c r="G192" s="152">
        <v>0.25</v>
      </c>
      <c r="H192" s="152"/>
      <c r="I192" s="152">
        <v>4.2</v>
      </c>
      <c r="J192" s="153"/>
      <c r="K192" s="153">
        <f t="shared" si="49"/>
        <v>0.26250000000000001</v>
      </c>
      <c r="L192" s="152">
        <f t="shared" si="50"/>
        <v>0.79</v>
      </c>
      <c r="M192" s="154"/>
    </row>
    <row r="193" spans="1:13" ht="12.75" x14ac:dyDescent="0.2">
      <c r="A193" s="149"/>
      <c r="B193" s="299" t="s">
        <v>1373</v>
      </c>
      <c r="C193" s="300"/>
      <c r="D193" s="152">
        <v>6</v>
      </c>
      <c r="E193" s="152">
        <v>0.25</v>
      </c>
      <c r="F193" s="152"/>
      <c r="G193" s="152">
        <v>0.25</v>
      </c>
      <c r="H193" s="152"/>
      <c r="I193" s="152">
        <v>4.2</v>
      </c>
      <c r="J193" s="153"/>
      <c r="K193" s="153">
        <f t="shared" si="49"/>
        <v>0.26250000000000001</v>
      </c>
      <c r="L193" s="152">
        <f t="shared" si="50"/>
        <v>1.58</v>
      </c>
      <c r="M193" s="154"/>
    </row>
    <row r="194" spans="1:13" ht="12.75" x14ac:dyDescent="0.2">
      <c r="A194" s="165"/>
      <c r="B194" s="156"/>
      <c r="C194" s="159"/>
      <c r="D194" s="161"/>
      <c r="E194" s="161"/>
      <c r="F194" s="161"/>
      <c r="G194" s="161"/>
      <c r="H194" s="161"/>
      <c r="I194" s="161"/>
      <c r="J194" s="160"/>
      <c r="K194" s="160"/>
      <c r="L194" s="161"/>
      <c r="M194" s="162"/>
    </row>
  </sheetData>
  <protectedRanges>
    <protectedRange sqref="L7 L9:L194" name="Intervalo1_1"/>
  </protectedRanges>
  <mergeCells count="139">
    <mergeCell ref="B185:C185"/>
    <mergeCell ref="B128:C128"/>
    <mergeCell ref="B129:C129"/>
    <mergeCell ref="B130:C130"/>
    <mergeCell ref="B141:C141"/>
    <mergeCell ref="B142:C142"/>
    <mergeCell ref="B143:C143"/>
    <mergeCell ref="B144:C144"/>
    <mergeCell ref="B145:C145"/>
    <mergeCell ref="B148:K148"/>
    <mergeCell ref="B149:C149"/>
    <mergeCell ref="B126:C126"/>
    <mergeCell ref="B127:C127"/>
    <mergeCell ref="B139:C139"/>
    <mergeCell ref="B140:C140"/>
    <mergeCell ref="B150:C150"/>
    <mergeCell ref="B151:C151"/>
    <mergeCell ref="B124:C124"/>
    <mergeCell ref="B125:C125"/>
    <mergeCell ref="B135:C135"/>
    <mergeCell ref="B136:C136"/>
    <mergeCell ref="B137:C137"/>
    <mergeCell ref="B138:C138"/>
    <mergeCell ref="B121:C121"/>
    <mergeCell ref="B122:C122"/>
    <mergeCell ref="B123:C123"/>
    <mergeCell ref="B107:C107"/>
    <mergeCell ref="B108:C108"/>
    <mergeCell ref="B119:C119"/>
    <mergeCell ref="B120:C120"/>
    <mergeCell ref="B134:C134"/>
    <mergeCell ref="B189:C189"/>
    <mergeCell ref="B190:C190"/>
    <mergeCell ref="B191:C191"/>
    <mergeCell ref="B192:C192"/>
    <mergeCell ref="B193:C193"/>
    <mergeCell ref="B26:C26"/>
    <mergeCell ref="B27:C27"/>
    <mergeCell ref="B28:C28"/>
    <mergeCell ref="B32:C32"/>
    <mergeCell ref="B65:C65"/>
    <mergeCell ref="B66:C66"/>
    <mergeCell ref="B67:C67"/>
    <mergeCell ref="B33:C33"/>
    <mergeCell ref="B34:C34"/>
    <mergeCell ref="B35:C35"/>
    <mergeCell ref="B42:C42"/>
    <mergeCell ref="B90:C90"/>
    <mergeCell ref="B91:C91"/>
    <mergeCell ref="B92:C92"/>
    <mergeCell ref="B93:C93"/>
    <mergeCell ref="B81:C81"/>
    <mergeCell ref="B82:C82"/>
    <mergeCell ref="B83:C83"/>
    <mergeCell ref="B84:C84"/>
    <mergeCell ref="B188:K188"/>
    <mergeCell ref="B165:K165"/>
    <mergeCell ref="B166:C166"/>
    <mergeCell ref="B170:K170"/>
    <mergeCell ref="B171:C171"/>
    <mergeCell ref="B173:K173"/>
    <mergeCell ref="B156:K156"/>
    <mergeCell ref="B158:K158"/>
    <mergeCell ref="B159:C159"/>
    <mergeCell ref="B160:C160"/>
    <mergeCell ref="B162:K162"/>
    <mergeCell ref="B163:C163"/>
    <mergeCell ref="B175:C175"/>
    <mergeCell ref="B176:C176"/>
    <mergeCell ref="B177:C177"/>
    <mergeCell ref="B178:C178"/>
    <mergeCell ref="B167:C167"/>
    <mergeCell ref="B168:C168"/>
    <mergeCell ref="B186:C186"/>
    <mergeCell ref="B174:C174"/>
    <mergeCell ref="B181:K181"/>
    <mergeCell ref="B182:C182"/>
    <mergeCell ref="B183:C183"/>
    <mergeCell ref="B184:C184"/>
    <mergeCell ref="B112:C112"/>
    <mergeCell ref="B115:C115"/>
    <mergeCell ref="B118:K118"/>
    <mergeCell ref="B103:C103"/>
    <mergeCell ref="B104:C104"/>
    <mergeCell ref="B102:C102"/>
    <mergeCell ref="B114:C114"/>
    <mergeCell ref="B113:C113"/>
    <mergeCell ref="B116:C116"/>
    <mergeCell ref="B51:C51"/>
    <mergeCell ref="B56:C56"/>
    <mergeCell ref="B61:C61"/>
    <mergeCell ref="B80:C80"/>
    <mergeCell ref="B89:C89"/>
    <mergeCell ref="B101:K101"/>
    <mergeCell ref="B57:C57"/>
    <mergeCell ref="B62:C62"/>
    <mergeCell ref="B63:C63"/>
    <mergeCell ref="B64:C64"/>
    <mergeCell ref="B68:C68"/>
    <mergeCell ref="B69:C69"/>
    <mergeCell ref="B70:C70"/>
    <mergeCell ref="B71:C71"/>
    <mergeCell ref="B72:C72"/>
    <mergeCell ref="B75:C75"/>
    <mergeCell ref="B94:C94"/>
    <mergeCell ref="B95:C95"/>
    <mergeCell ref="B96:C96"/>
    <mergeCell ref="B97:C97"/>
    <mergeCell ref="B98:C98"/>
    <mergeCell ref="B85:C85"/>
    <mergeCell ref="B86:C86"/>
    <mergeCell ref="B38:C38"/>
    <mergeCell ref="B40:K40"/>
    <mergeCell ref="B41:C41"/>
    <mergeCell ref="B44:K44"/>
    <mergeCell ref="B45:C45"/>
    <mergeCell ref="B48:C48"/>
    <mergeCell ref="B13:C13"/>
    <mergeCell ref="B16:C16"/>
    <mergeCell ref="B19:C19"/>
    <mergeCell ref="B22:C22"/>
    <mergeCell ref="B25:C25"/>
    <mergeCell ref="B31:C31"/>
    <mergeCell ref="A7:A8"/>
    <mergeCell ref="B7:C8"/>
    <mergeCell ref="D7:D8"/>
    <mergeCell ref="E7:J7"/>
    <mergeCell ref="K7:L7"/>
    <mergeCell ref="M7:M8"/>
    <mergeCell ref="A1:B5"/>
    <mergeCell ref="C1:M1"/>
    <mergeCell ref="C2:G2"/>
    <mergeCell ref="H2:M2"/>
    <mergeCell ref="C3:G3"/>
    <mergeCell ref="H3:M3"/>
    <mergeCell ref="C4:G4"/>
    <mergeCell ref="H4:K4"/>
    <mergeCell ref="C5:G5"/>
    <mergeCell ref="H5:K5"/>
  </mergeCells>
  <printOptions horizontalCentered="1"/>
  <pageMargins left="0.31496062992125984" right="0.31496062992125984" top="0.78740157480314965" bottom="0.39370078740157483" header="0.31496062992125984" footer="0.31496062992125984"/>
  <pageSetup paperSize="9" scale="65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1</vt:i4>
      </vt:variant>
    </vt:vector>
  </HeadingPairs>
  <TitlesOfParts>
    <vt:vector size="5" baseType="lpstr">
      <vt:lpstr>BM01</vt:lpstr>
      <vt:lpstr>MEM_CAL BM01</vt:lpstr>
      <vt:lpstr>PLAN ORÇAM VENCEDORA</vt:lpstr>
      <vt:lpstr>memorial</vt:lpstr>
      <vt:lpstr>'PLAN ORÇAM VENCEDORA'!Area_de_impressao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Cliente</cp:lastModifiedBy>
  <cp:revision>0</cp:revision>
  <cp:lastPrinted>2022-08-19T13:36:29Z</cp:lastPrinted>
  <dcterms:created xsi:type="dcterms:W3CDTF">2020-06-12T15:56:45Z</dcterms:created>
  <dcterms:modified xsi:type="dcterms:W3CDTF">2022-08-19T17:09:08Z</dcterms:modified>
</cp:coreProperties>
</file>