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0" windowWidth="20730" windowHeight="10920" activeTab="1"/>
  </bookViews>
  <sheets>
    <sheet name="BM02" sheetId="11" r:id="rId1"/>
    <sheet name="MEM_CAL BM02" sheetId="14" r:id="rId2"/>
    <sheet name="PLAN ORÇAM VENCEDORA" sheetId="13" r:id="rId3"/>
    <sheet name="memorial" sheetId="15" r:id="rId4"/>
  </sheets>
  <externalReferences>
    <externalReference r:id="rId5"/>
    <externalReference r:id="rId6"/>
  </externalReferences>
  <definedNames>
    <definedName name="_xlnm.Print_Area" localSheetId="2">'PLAN ORÇAM VENCEDORA'!$A$1:$O$239</definedName>
    <definedName name="JR_PAGE_ANCHOR_0_1" localSheetId="2">'PLAN ORÇAM VENCEDORA'!#REF!</definedName>
    <definedName name="JR_PAGE_ANCHOR_0_1">[1]orcamento!#REF!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1" l="1"/>
  <c r="G26" i="11"/>
  <c r="K452" i="15"/>
  <c r="L452" i="15" s="1"/>
  <c r="K451" i="15"/>
  <c r="L451" i="15" s="1"/>
  <c r="K450" i="15"/>
  <c r="L450" i="15" s="1"/>
  <c r="K449" i="15"/>
  <c r="L449" i="15" s="1"/>
  <c r="K448" i="15"/>
  <c r="L448" i="15" s="1"/>
  <c r="K447" i="15"/>
  <c r="L447" i="15" s="1"/>
  <c r="K446" i="15"/>
  <c r="L446" i="15" s="1"/>
  <c r="K445" i="15"/>
  <c r="L445" i="15" s="1"/>
  <c r="K444" i="15"/>
  <c r="L444" i="15" s="1"/>
  <c r="K443" i="15"/>
  <c r="L443" i="15" s="1"/>
  <c r="K442" i="15"/>
  <c r="L442" i="15" s="1"/>
  <c r="K441" i="15"/>
  <c r="L441" i="15" s="1"/>
  <c r="L440" i="15"/>
  <c r="K440" i="15"/>
  <c r="K439" i="15"/>
  <c r="L439" i="15" s="1"/>
  <c r="K438" i="15"/>
  <c r="L438" i="15" s="1"/>
  <c r="K437" i="15"/>
  <c r="L437" i="15" s="1"/>
  <c r="K435" i="15"/>
  <c r="L435" i="15" s="1"/>
  <c r="K434" i="15"/>
  <c r="L434" i="15" s="1"/>
  <c r="K433" i="15"/>
  <c r="L433" i="15" s="1"/>
  <c r="K432" i="15"/>
  <c r="L432" i="15" s="1"/>
  <c r="K431" i="15"/>
  <c r="L431" i="15" s="1"/>
  <c r="K430" i="15"/>
  <c r="L430" i="15" s="1"/>
  <c r="K429" i="15"/>
  <c r="L429" i="15" s="1"/>
  <c r="K427" i="15"/>
  <c r="L427" i="15" s="1"/>
  <c r="K426" i="15"/>
  <c r="L426" i="15" s="1"/>
  <c r="K425" i="15"/>
  <c r="L425" i="15" s="1"/>
  <c r="K424" i="15"/>
  <c r="L424" i="15" s="1"/>
  <c r="K423" i="15"/>
  <c r="L423" i="15" s="1"/>
  <c r="L420" i="15"/>
  <c r="K420" i="15"/>
  <c r="K419" i="15"/>
  <c r="L419" i="15" s="1"/>
  <c r="K417" i="15"/>
  <c r="L417" i="15" s="1"/>
  <c r="K416" i="15"/>
  <c r="L416" i="15" s="1"/>
  <c r="K395" i="15"/>
  <c r="L395" i="15" s="1"/>
  <c r="K396" i="15"/>
  <c r="K397" i="15"/>
  <c r="L397" i="15" s="1"/>
  <c r="K398" i="15"/>
  <c r="L398" i="15" s="1"/>
  <c r="K399" i="15"/>
  <c r="K400" i="15"/>
  <c r="L400" i="15" s="1"/>
  <c r="K401" i="15"/>
  <c r="L401" i="15" s="1"/>
  <c r="K402" i="15"/>
  <c r="L402" i="15" s="1"/>
  <c r="K403" i="15"/>
  <c r="L403" i="15" s="1"/>
  <c r="K404" i="15"/>
  <c r="L404" i="15" s="1"/>
  <c r="K405" i="15"/>
  <c r="L405" i="15" s="1"/>
  <c r="K406" i="15"/>
  <c r="L406" i="15" s="1"/>
  <c r="K407" i="15"/>
  <c r="K408" i="15"/>
  <c r="L408" i="15" s="1"/>
  <c r="K409" i="15"/>
  <c r="L409" i="15" s="1"/>
  <c r="K394" i="15"/>
  <c r="K387" i="15"/>
  <c r="L387" i="15" s="1"/>
  <c r="K388" i="15"/>
  <c r="L388" i="15" s="1"/>
  <c r="K389" i="15"/>
  <c r="L389" i="15" s="1"/>
  <c r="K390" i="15"/>
  <c r="L390" i="15" s="1"/>
  <c r="K391" i="15"/>
  <c r="L391" i="15" s="1"/>
  <c r="K392" i="15"/>
  <c r="L392" i="15" s="1"/>
  <c r="K386" i="15"/>
  <c r="L386" i="15" s="1"/>
  <c r="K381" i="15"/>
  <c r="L381" i="15" s="1"/>
  <c r="K382" i="15"/>
  <c r="L382" i="15" s="1"/>
  <c r="K383" i="15"/>
  <c r="L383" i="15" s="1"/>
  <c r="K384" i="15"/>
  <c r="L384" i="15" s="1"/>
  <c r="K380" i="15"/>
  <c r="L380" i="15" s="1"/>
  <c r="L407" i="15"/>
  <c r="L399" i="15"/>
  <c r="L396" i="15"/>
  <c r="L394" i="15"/>
  <c r="K377" i="15"/>
  <c r="L377" i="15" s="1"/>
  <c r="K376" i="15"/>
  <c r="L376" i="15" s="1"/>
  <c r="K367" i="15"/>
  <c r="L367" i="15" s="1"/>
  <c r="K366" i="15"/>
  <c r="L366" i="15" s="1"/>
  <c r="K365" i="15"/>
  <c r="L365" i="15" s="1"/>
  <c r="K364" i="15"/>
  <c r="L364" i="15" s="1"/>
  <c r="K363" i="15"/>
  <c r="L363" i="15" s="1"/>
  <c r="K362" i="15"/>
  <c r="L362" i="15" s="1"/>
  <c r="K361" i="15"/>
  <c r="L361" i="15" s="1"/>
  <c r="K360" i="15"/>
  <c r="L360" i="15" s="1"/>
  <c r="K359" i="15"/>
  <c r="L359" i="15" s="1"/>
  <c r="K358" i="15"/>
  <c r="L358" i="15" s="1"/>
  <c r="K357" i="15"/>
  <c r="L357" i="15" s="1"/>
  <c r="K356" i="15"/>
  <c r="L356" i="15" s="1"/>
  <c r="K355" i="15"/>
  <c r="L355" i="15" s="1"/>
  <c r="K354" i="15"/>
  <c r="L354" i="15" s="1"/>
  <c r="K353" i="15"/>
  <c r="L353" i="15" s="1"/>
  <c r="K352" i="15"/>
  <c r="L352" i="15" s="1"/>
  <c r="K345" i="15"/>
  <c r="L345" i="15" s="1"/>
  <c r="K346" i="15"/>
  <c r="K347" i="15"/>
  <c r="L347" i="15" s="1"/>
  <c r="K348" i="15"/>
  <c r="L348" i="15" s="1"/>
  <c r="K349" i="15"/>
  <c r="L349" i="15" s="1"/>
  <c r="K350" i="15"/>
  <c r="L350" i="15" s="1"/>
  <c r="K344" i="15"/>
  <c r="L344" i="15" s="1"/>
  <c r="L346" i="15"/>
  <c r="K340" i="15"/>
  <c r="L340" i="15" s="1"/>
  <c r="K341" i="15"/>
  <c r="L341" i="15" s="1"/>
  <c r="K342" i="15"/>
  <c r="L342" i="15" s="1"/>
  <c r="K343" i="15"/>
  <c r="L343" i="15" s="1"/>
  <c r="K339" i="15"/>
  <c r="L339" i="15" s="1"/>
  <c r="K318" i="15"/>
  <c r="L318" i="15" s="1"/>
  <c r="EM4" i="14"/>
  <c r="EJ30" i="14"/>
  <c r="EJ31" i="14"/>
  <c r="EJ32" i="14"/>
  <c r="EJ33" i="14"/>
  <c r="EL33" i="14" s="1"/>
  <c r="EJ34" i="14"/>
  <c r="EJ35" i="14"/>
  <c r="EJ36" i="14"/>
  <c r="EJ37" i="14"/>
  <c r="EL37" i="14" s="1"/>
  <c r="EJ38" i="14"/>
  <c r="EJ39" i="14"/>
  <c r="EJ40" i="14"/>
  <c r="EJ41" i="14"/>
  <c r="EJ42" i="14"/>
  <c r="EL42" i="14" s="1"/>
  <c r="EJ43" i="14"/>
  <c r="EJ44" i="14"/>
  <c r="EJ45" i="14"/>
  <c r="EL45" i="14" s="1"/>
  <c r="EJ46" i="14"/>
  <c r="EJ47" i="14"/>
  <c r="EJ48" i="14"/>
  <c r="EI31" i="14"/>
  <c r="EI32" i="14"/>
  <c r="EI33" i="14"/>
  <c r="EI34" i="14"/>
  <c r="EI35" i="14"/>
  <c r="EI36" i="14"/>
  <c r="EI37" i="14"/>
  <c r="EI38" i="14"/>
  <c r="EI39" i="14"/>
  <c r="EI40" i="14"/>
  <c r="EI41" i="14"/>
  <c r="EI42" i="14"/>
  <c r="EI43" i="14"/>
  <c r="EI44" i="14"/>
  <c r="EI45" i="14"/>
  <c r="EI46" i="14"/>
  <c r="EI47" i="14"/>
  <c r="EI48" i="14"/>
  <c r="EI30" i="14"/>
  <c r="EL48" i="14"/>
  <c r="EM26" i="14" s="1"/>
  <c r="EJ24" i="14"/>
  <c r="EL24" i="14"/>
  <c r="EM24" i="14" s="1"/>
  <c r="EJ17" i="14"/>
  <c r="EL17" i="14" s="1"/>
  <c r="EM17" i="14" s="1"/>
  <c r="EJ14" i="14"/>
  <c r="EL14" i="14" s="1"/>
  <c r="EM14" i="14" s="1"/>
  <c r="EL11" i="14"/>
  <c r="EM11" i="14" s="1"/>
  <c r="EL12" i="14"/>
  <c r="EM12" i="14" s="1"/>
  <c r="EL13" i="14"/>
  <c r="EM13" i="14" s="1"/>
  <c r="EL15" i="14"/>
  <c r="EM15" i="14" s="1"/>
  <c r="EL16" i="14"/>
  <c r="EM16" i="14" s="1"/>
  <c r="EL18" i="14"/>
  <c r="EM18" i="14" s="1"/>
  <c r="EL19" i="14"/>
  <c r="EM19" i="14" s="1"/>
  <c r="EL20" i="14"/>
  <c r="EM20" i="14" s="1"/>
  <c r="EL21" i="14"/>
  <c r="EM21" i="14" s="1"/>
  <c r="EL22" i="14"/>
  <c r="EM22" i="14" s="1"/>
  <c r="EL23" i="14"/>
  <c r="EM23" i="14" s="1"/>
  <c r="EJ7" i="14"/>
  <c r="EL31" i="14" s="1"/>
  <c r="EJ6" i="14"/>
  <c r="EL6" i="14"/>
  <c r="K303" i="15"/>
  <c r="L303" i="15" s="1"/>
  <c r="K336" i="15"/>
  <c r="L336" i="15" s="1"/>
  <c r="K335" i="15"/>
  <c r="L335" i="15" s="1"/>
  <c r="K334" i="15"/>
  <c r="L334" i="15" s="1"/>
  <c r="K333" i="15"/>
  <c r="L333" i="15" s="1"/>
  <c r="K328" i="15"/>
  <c r="L328" i="15" s="1"/>
  <c r="K327" i="15"/>
  <c r="L327" i="15" s="1"/>
  <c r="E330" i="15"/>
  <c r="K330" i="15" s="1"/>
  <c r="L330" i="15" s="1"/>
  <c r="K331" i="15"/>
  <c r="L331" i="15" s="1"/>
  <c r="K317" i="15"/>
  <c r="L317" i="15" s="1"/>
  <c r="K316" i="15"/>
  <c r="L316" i="15" s="1"/>
  <c r="K314" i="15"/>
  <c r="L314" i="15" s="1"/>
  <c r="K313" i="15"/>
  <c r="L313" i="15" s="1"/>
  <c r="K312" i="15"/>
  <c r="L312" i="15" s="1"/>
  <c r="K302" i="15"/>
  <c r="L302" i="15" s="1"/>
  <c r="K301" i="15"/>
  <c r="L301" i="15" s="1"/>
  <c r="AW19" i="14"/>
  <c r="K299" i="15"/>
  <c r="L299" i="15" s="1"/>
  <c r="BG46" i="14"/>
  <c r="BG45" i="14"/>
  <c r="BI45" i="14" s="1"/>
  <c r="BG44" i="14"/>
  <c r="BG43" i="14"/>
  <c r="BI44" i="14"/>
  <c r="BG30" i="14"/>
  <c r="BG31" i="14"/>
  <c r="BG32" i="14"/>
  <c r="BI32" i="14" s="1"/>
  <c r="BG33" i="14"/>
  <c r="BI33" i="14" s="1"/>
  <c r="BG34" i="14"/>
  <c r="BG35" i="14"/>
  <c r="BG36" i="14"/>
  <c r="BI36" i="14" s="1"/>
  <c r="BG37" i="14"/>
  <c r="BI37" i="14" s="1"/>
  <c r="BG38" i="14"/>
  <c r="BG39" i="14"/>
  <c r="BG40" i="14"/>
  <c r="BG41" i="14"/>
  <c r="BI41" i="14" s="1"/>
  <c r="BG42" i="14"/>
  <c r="BG29" i="14"/>
  <c r="BI29" i="14" s="1"/>
  <c r="BG6" i="14"/>
  <c r="BG7" i="14"/>
  <c r="BI7" i="14" s="1"/>
  <c r="BG8" i="14"/>
  <c r="BI8" i="14" s="1"/>
  <c r="BG9" i="14"/>
  <c r="BI9" i="14" s="1"/>
  <c r="BG10" i="14"/>
  <c r="BG11" i="14"/>
  <c r="BI11" i="14" s="1"/>
  <c r="BG12" i="14"/>
  <c r="BI12" i="14" s="1"/>
  <c r="BG13" i="14"/>
  <c r="BI13" i="14" s="1"/>
  <c r="BG14" i="14"/>
  <c r="BG15" i="14"/>
  <c r="BI15" i="14" s="1"/>
  <c r="BG16" i="14"/>
  <c r="BI16" i="14" s="1"/>
  <c r="BG17" i="14"/>
  <c r="BI17" i="14" s="1"/>
  <c r="BG18" i="14"/>
  <c r="BG19" i="14"/>
  <c r="BI19" i="14" s="1"/>
  <c r="BG20" i="14"/>
  <c r="BI20" i="14" s="1"/>
  <c r="BG21" i="14"/>
  <c r="BG22" i="14"/>
  <c r="BG5" i="14"/>
  <c r="BA102" i="14"/>
  <c r="BC102" i="14" s="1"/>
  <c r="BA103" i="14"/>
  <c r="BC103" i="14" s="1"/>
  <c r="BC50" i="14"/>
  <c r="BC51" i="14"/>
  <c r="BA45" i="14"/>
  <c r="BA30" i="14"/>
  <c r="BC30" i="14" s="1"/>
  <c r="BA31" i="14"/>
  <c r="BA32" i="14"/>
  <c r="BC32" i="14" s="1"/>
  <c r="BA33" i="14"/>
  <c r="BC33" i="14" s="1"/>
  <c r="BA34" i="14"/>
  <c r="BA35" i="14"/>
  <c r="BA36" i="14"/>
  <c r="BC36" i="14" s="1"/>
  <c r="BA37" i="14"/>
  <c r="BC37" i="14" s="1"/>
  <c r="BA38" i="14"/>
  <c r="BA39" i="14"/>
  <c r="BA40" i="14"/>
  <c r="BC40" i="14" s="1"/>
  <c r="BA41" i="14"/>
  <c r="BC41" i="14" s="1"/>
  <c r="BA42" i="14"/>
  <c r="BA29" i="14"/>
  <c r="BA46" i="14"/>
  <c r="BC46" i="14" s="1"/>
  <c r="BA44" i="14"/>
  <c r="BC44" i="14" s="1"/>
  <c r="BA43" i="14"/>
  <c r="BC42" i="14"/>
  <c r="BC45" i="14"/>
  <c r="K297" i="15"/>
  <c r="L297" i="15" s="1"/>
  <c r="K298" i="15"/>
  <c r="L298" i="15" s="1"/>
  <c r="K296" i="15"/>
  <c r="L296" i="15" s="1"/>
  <c r="K273" i="15"/>
  <c r="L273" i="15" s="1"/>
  <c r="K274" i="15"/>
  <c r="L274" i="15" s="1"/>
  <c r="K275" i="15"/>
  <c r="L275" i="15" s="1"/>
  <c r="K276" i="15"/>
  <c r="L276" i="15" s="1"/>
  <c r="K277" i="15"/>
  <c r="L277" i="15" s="1"/>
  <c r="K278" i="15"/>
  <c r="L278" i="15" s="1"/>
  <c r="K279" i="15"/>
  <c r="L279" i="15" s="1"/>
  <c r="K280" i="15"/>
  <c r="L280" i="15" s="1"/>
  <c r="K281" i="15"/>
  <c r="L281" i="15" s="1"/>
  <c r="K282" i="15"/>
  <c r="K283" i="15"/>
  <c r="L283" i="15" s="1"/>
  <c r="K284" i="15"/>
  <c r="L284" i="15" s="1"/>
  <c r="K285" i="15"/>
  <c r="K286" i="15"/>
  <c r="L286" i="15" s="1"/>
  <c r="K287" i="15"/>
  <c r="L287" i="15" s="1"/>
  <c r="K272" i="15"/>
  <c r="L272" i="15" s="1"/>
  <c r="L285" i="15"/>
  <c r="L282" i="15"/>
  <c r="K261" i="15"/>
  <c r="L261" i="15" s="1"/>
  <c r="K260" i="15"/>
  <c r="L260" i="15" s="1"/>
  <c r="K259" i="15"/>
  <c r="L259" i="15" s="1"/>
  <c r="K258" i="15"/>
  <c r="L258" i="15" s="1"/>
  <c r="K257" i="15"/>
  <c r="L257" i="15" s="1"/>
  <c r="K256" i="15"/>
  <c r="L256" i="15" s="1"/>
  <c r="K255" i="15"/>
  <c r="L255" i="15" s="1"/>
  <c r="K254" i="15"/>
  <c r="L254" i="15" s="1"/>
  <c r="K253" i="15"/>
  <c r="L253" i="15" s="1"/>
  <c r="K252" i="15"/>
  <c r="L252" i="15" s="1"/>
  <c r="K251" i="15"/>
  <c r="L251" i="15" s="1"/>
  <c r="K250" i="15"/>
  <c r="L250" i="15" s="1"/>
  <c r="K249" i="15"/>
  <c r="L249" i="15" s="1"/>
  <c r="K248" i="15"/>
  <c r="L248" i="15" s="1"/>
  <c r="K247" i="15"/>
  <c r="L247" i="15" s="1"/>
  <c r="K246" i="15"/>
  <c r="L246" i="15" s="1"/>
  <c r="K245" i="15"/>
  <c r="L245" i="15" s="1"/>
  <c r="K244" i="15"/>
  <c r="L244" i="15" s="1"/>
  <c r="K243" i="15"/>
  <c r="L243" i="15" s="1"/>
  <c r="K242" i="15"/>
  <c r="L242" i="15" s="1"/>
  <c r="K241" i="15"/>
  <c r="L241" i="15" s="1"/>
  <c r="K240" i="15"/>
  <c r="L240" i="15" s="1"/>
  <c r="K222" i="15"/>
  <c r="L222" i="15" s="1"/>
  <c r="K221" i="15"/>
  <c r="L221" i="15" s="1"/>
  <c r="K220" i="15"/>
  <c r="L220" i="15" s="1"/>
  <c r="K219" i="15"/>
  <c r="L219" i="15" s="1"/>
  <c r="K218" i="15"/>
  <c r="L218" i="15" s="1"/>
  <c r="K217" i="15"/>
  <c r="L217" i="15" s="1"/>
  <c r="K216" i="15"/>
  <c r="L216" i="15" s="1"/>
  <c r="K215" i="15"/>
  <c r="L215" i="15" s="1"/>
  <c r="K214" i="15"/>
  <c r="L214" i="15" s="1"/>
  <c r="K213" i="15"/>
  <c r="L213" i="15" s="1"/>
  <c r="K212" i="15"/>
  <c r="L212" i="15" s="1"/>
  <c r="K211" i="15"/>
  <c r="L211" i="15" s="1"/>
  <c r="K210" i="15"/>
  <c r="L210" i="15" s="1"/>
  <c r="K209" i="15"/>
  <c r="L209" i="15" s="1"/>
  <c r="K208" i="15"/>
  <c r="L208" i="15" s="1"/>
  <c r="K207" i="15"/>
  <c r="L207" i="15" s="1"/>
  <c r="B224" i="15"/>
  <c r="K228" i="15"/>
  <c r="L228" i="15" s="1"/>
  <c r="K202" i="15"/>
  <c r="L202" i="15" s="1"/>
  <c r="K203" i="15"/>
  <c r="L203" i="15" s="1"/>
  <c r="K204" i="15"/>
  <c r="L204" i="15" s="1"/>
  <c r="K205" i="15"/>
  <c r="L205" i="15" s="1"/>
  <c r="K206" i="15"/>
  <c r="L206" i="15" s="1"/>
  <c r="K200" i="15"/>
  <c r="K201" i="15"/>
  <c r="L201" i="15" s="1"/>
  <c r="K182" i="15"/>
  <c r="L182" i="15" s="1"/>
  <c r="AQ27" i="14"/>
  <c r="AQ28" i="14"/>
  <c r="BA5" i="14"/>
  <c r="BA6" i="14"/>
  <c r="BA7" i="14"/>
  <c r="BC7" i="14" s="1"/>
  <c r="BA8" i="14"/>
  <c r="BC8" i="14" s="1"/>
  <c r="BA9" i="14"/>
  <c r="AO5" i="14"/>
  <c r="BC151" i="14"/>
  <c r="BC150" i="14"/>
  <c r="BC149" i="14"/>
  <c r="BC148" i="14"/>
  <c r="BC147" i="14"/>
  <c r="BC146" i="14"/>
  <c r="BA146" i="14"/>
  <c r="BA145" i="14"/>
  <c r="BC145" i="14" s="1"/>
  <c r="BA144" i="14"/>
  <c r="BC144" i="14" s="1"/>
  <c r="BA143" i="14"/>
  <c r="BC143" i="14" s="1"/>
  <c r="BA142" i="14"/>
  <c r="BC142" i="14" s="1"/>
  <c r="BC141" i="14"/>
  <c r="BC140" i="14"/>
  <c r="BC139" i="14"/>
  <c r="BC138" i="14"/>
  <c r="BC137" i="14"/>
  <c r="BA136" i="14"/>
  <c r="BC136" i="14" s="1"/>
  <c r="BA135" i="14"/>
  <c r="BC135" i="14" s="1"/>
  <c r="BA134" i="14"/>
  <c r="BC134" i="14" s="1"/>
  <c r="BC133" i="14"/>
  <c r="BA133" i="14"/>
  <c r="BA132" i="14"/>
  <c r="BC132" i="14" s="1"/>
  <c r="BC131" i="14"/>
  <c r="BA131" i="14"/>
  <c r="BA130" i="14"/>
  <c r="BC130" i="14" s="1"/>
  <c r="BA129" i="14"/>
  <c r="BC129" i="14" s="1"/>
  <c r="CN128" i="14"/>
  <c r="BC128" i="14"/>
  <c r="BA128" i="14"/>
  <c r="CN127" i="14"/>
  <c r="BC127" i="14"/>
  <c r="BA127" i="14"/>
  <c r="CN126" i="14"/>
  <c r="BA126" i="14"/>
  <c r="BC126" i="14" s="1"/>
  <c r="CN125" i="14"/>
  <c r="BA125" i="14"/>
  <c r="BC125" i="14" s="1"/>
  <c r="CN124" i="14"/>
  <c r="BA124" i="14"/>
  <c r="BC124" i="14" s="1"/>
  <c r="CN123" i="14"/>
  <c r="BA123" i="14"/>
  <c r="BC123" i="14" s="1"/>
  <c r="CN122" i="14"/>
  <c r="BA122" i="14"/>
  <c r="BC122" i="14" s="1"/>
  <c r="CN121" i="14"/>
  <c r="BA121" i="14"/>
  <c r="BC121" i="14" s="1"/>
  <c r="CN120" i="14"/>
  <c r="BC120" i="14"/>
  <c r="BA120" i="14"/>
  <c r="CN119" i="14"/>
  <c r="BC119" i="14"/>
  <c r="BA119" i="14"/>
  <c r="CN118" i="14"/>
  <c r="BA118" i="14"/>
  <c r="BC118" i="14" s="1"/>
  <c r="CN117" i="14"/>
  <c r="BA117" i="14"/>
  <c r="BC117" i="14" s="1"/>
  <c r="CN116" i="14"/>
  <c r="BA116" i="14"/>
  <c r="BC116" i="14" s="1"/>
  <c r="CN115" i="14"/>
  <c r="BA115" i="14"/>
  <c r="BC115" i="14" s="1"/>
  <c r="CN114" i="14"/>
  <c r="BA114" i="14"/>
  <c r="BC114" i="14" s="1"/>
  <c r="CN113" i="14"/>
  <c r="BA113" i="14"/>
  <c r="BC113" i="14" s="1"/>
  <c r="CN112" i="14"/>
  <c r="BC112" i="14"/>
  <c r="BA112" i="14"/>
  <c r="CN111" i="14"/>
  <c r="BC111" i="14"/>
  <c r="BA111" i="14"/>
  <c r="CN110" i="14"/>
  <c r="BA110" i="14"/>
  <c r="BC110" i="14" s="1"/>
  <c r="CN109" i="14"/>
  <c r="BA109" i="14"/>
  <c r="BC109" i="14" s="1"/>
  <c r="CN108" i="14"/>
  <c r="BA108" i="14"/>
  <c r="BC108" i="14" s="1"/>
  <c r="D108" i="14"/>
  <c r="CN107" i="14"/>
  <c r="BA107" i="14"/>
  <c r="BC107" i="14" s="1"/>
  <c r="CN106" i="14"/>
  <c r="BC106" i="14"/>
  <c r="BA106" i="14"/>
  <c r="D106" i="14"/>
  <c r="DM105" i="14"/>
  <c r="DA105" i="14"/>
  <c r="CN105" i="14"/>
  <c r="BA105" i="14"/>
  <c r="BC105" i="14" s="1"/>
  <c r="D105" i="14"/>
  <c r="DM104" i="14"/>
  <c r="DA104" i="14"/>
  <c r="CN104" i="14"/>
  <c r="BA104" i="14"/>
  <c r="BC104" i="14" s="1"/>
  <c r="DM101" i="14"/>
  <c r="DA101" i="14"/>
  <c r="CN101" i="14"/>
  <c r="DM100" i="14"/>
  <c r="DA100" i="14"/>
  <c r="CN100" i="14"/>
  <c r="DM99" i="14"/>
  <c r="DA99" i="14"/>
  <c r="CN99" i="14"/>
  <c r="BC99" i="14"/>
  <c r="DM98" i="14"/>
  <c r="DA98" i="14"/>
  <c r="CN98" i="14"/>
  <c r="BC98" i="14"/>
  <c r="DM97" i="14"/>
  <c r="DA97" i="14"/>
  <c r="CN97" i="14"/>
  <c r="BC97" i="14"/>
  <c r="D97" i="14"/>
  <c r="DM96" i="14"/>
  <c r="DA96" i="14"/>
  <c r="CN96" i="14"/>
  <c r="BC96" i="14"/>
  <c r="D96" i="14"/>
  <c r="D99" i="14" s="1"/>
  <c r="DM95" i="14"/>
  <c r="DA95" i="14"/>
  <c r="CN95" i="14"/>
  <c r="BC95" i="14"/>
  <c r="DM94" i="14"/>
  <c r="DA94" i="14"/>
  <c r="CN94" i="14"/>
  <c r="BC94" i="14"/>
  <c r="DM93" i="14"/>
  <c r="DA93" i="14"/>
  <c r="CN93" i="14"/>
  <c r="BC93" i="14"/>
  <c r="DM92" i="14"/>
  <c r="DA92" i="14"/>
  <c r="CN92" i="14"/>
  <c r="BC92" i="14"/>
  <c r="DM91" i="14"/>
  <c r="DA91" i="14"/>
  <c r="CN91" i="14"/>
  <c r="BC91" i="14"/>
  <c r="DM90" i="14"/>
  <c r="DA90" i="14"/>
  <c r="CN90" i="14"/>
  <c r="BC90" i="14"/>
  <c r="I90" i="14"/>
  <c r="D90" i="14"/>
  <c r="DM89" i="14"/>
  <c r="DA89" i="14"/>
  <c r="CN89" i="14"/>
  <c r="BC89" i="14"/>
  <c r="I89" i="14"/>
  <c r="I92" i="14" s="1"/>
  <c r="D89" i="14"/>
  <c r="D92" i="14" s="1"/>
  <c r="DM88" i="14"/>
  <c r="DA88" i="14"/>
  <c r="CN88" i="14"/>
  <c r="BC88" i="14"/>
  <c r="DM87" i="14"/>
  <c r="DA87" i="14"/>
  <c r="CN87" i="14"/>
  <c r="BC87" i="14"/>
  <c r="DM86" i="14"/>
  <c r="DA86" i="14"/>
  <c r="CN86" i="14"/>
  <c r="BC86" i="14"/>
  <c r="DM85" i="14"/>
  <c r="DA85" i="14"/>
  <c r="CN85" i="14"/>
  <c r="BC85" i="14"/>
  <c r="DM84" i="14"/>
  <c r="DA84" i="14"/>
  <c r="CN84" i="14"/>
  <c r="BC84" i="14"/>
  <c r="DM83" i="14"/>
  <c r="DA83" i="14"/>
  <c r="CN83" i="14"/>
  <c r="BC83" i="14"/>
  <c r="I83" i="14"/>
  <c r="D83" i="14"/>
  <c r="DM82" i="14"/>
  <c r="DA82" i="14"/>
  <c r="CN82" i="14"/>
  <c r="BC82" i="14"/>
  <c r="I82" i="14"/>
  <c r="I85" i="14" s="1"/>
  <c r="D82" i="14"/>
  <c r="D85" i="14" s="1"/>
  <c r="DM81" i="14"/>
  <c r="DA81" i="14"/>
  <c r="CN81" i="14"/>
  <c r="BC81" i="14"/>
  <c r="DM80" i="14"/>
  <c r="DA80" i="14"/>
  <c r="CN80" i="14"/>
  <c r="BC80" i="14"/>
  <c r="DM79" i="14"/>
  <c r="DA79" i="14"/>
  <c r="CT79" i="14"/>
  <c r="CN79" i="14"/>
  <c r="BC79" i="14"/>
  <c r="DM78" i="14"/>
  <c r="DA78" i="14"/>
  <c r="CT78" i="14"/>
  <c r="CN78" i="14"/>
  <c r="CB78" i="14"/>
  <c r="BP78" i="14"/>
  <c r="BC78" i="14"/>
  <c r="AQ78" i="14"/>
  <c r="DM77" i="14"/>
  <c r="DA77" i="14"/>
  <c r="CT77" i="14"/>
  <c r="CN77" i="14"/>
  <c r="CB77" i="14"/>
  <c r="BP77" i="14"/>
  <c r="BC77" i="14"/>
  <c r="AQ77" i="14"/>
  <c r="AG77" i="14"/>
  <c r="O77" i="14"/>
  <c r="DM76" i="14"/>
  <c r="DA76" i="14"/>
  <c r="CT76" i="14"/>
  <c r="CN76" i="14"/>
  <c r="CB76" i="14"/>
  <c r="BP76" i="14"/>
  <c r="BC76" i="14"/>
  <c r="AQ76" i="14"/>
  <c r="AG76" i="14"/>
  <c r="O76" i="14"/>
  <c r="I76" i="14"/>
  <c r="D76" i="14"/>
  <c r="D78" i="14" s="1"/>
  <c r="DM75" i="14"/>
  <c r="DA75" i="14"/>
  <c r="CT75" i="14"/>
  <c r="CN75" i="14"/>
  <c r="CB75" i="14"/>
  <c r="BP75" i="14"/>
  <c r="BC75" i="14"/>
  <c r="AQ75" i="14"/>
  <c r="AG75" i="14"/>
  <c r="O75" i="14"/>
  <c r="I75" i="14"/>
  <c r="I78" i="14" s="1"/>
  <c r="DM74" i="14"/>
  <c r="DA74" i="14"/>
  <c r="CT74" i="14"/>
  <c r="CN74" i="14"/>
  <c r="CB74" i="14"/>
  <c r="BP74" i="14"/>
  <c r="BC74" i="14"/>
  <c r="AQ74" i="14"/>
  <c r="AG74" i="14"/>
  <c r="O74" i="14"/>
  <c r="DX73" i="14"/>
  <c r="DZ73" i="14" s="1"/>
  <c r="CB73" i="14"/>
  <c r="BP73" i="14"/>
  <c r="BC73" i="14"/>
  <c r="AQ73" i="14"/>
  <c r="DX72" i="14"/>
  <c r="DZ72" i="14" s="1"/>
  <c r="CB72" i="14"/>
  <c r="BP72" i="14"/>
  <c r="BC72" i="14"/>
  <c r="AQ72" i="14"/>
  <c r="DX71" i="14"/>
  <c r="DZ71" i="14" s="1"/>
  <c r="CB71" i="14"/>
  <c r="BP71" i="14"/>
  <c r="BC71" i="14"/>
  <c r="AQ71" i="14"/>
  <c r="DX70" i="14"/>
  <c r="DZ70" i="14" s="1"/>
  <c r="CB70" i="14"/>
  <c r="BP70" i="14"/>
  <c r="BC70" i="14"/>
  <c r="AQ70" i="14"/>
  <c r="DX69" i="14"/>
  <c r="DZ69" i="14" s="1"/>
  <c r="CB69" i="14"/>
  <c r="BP69" i="14"/>
  <c r="BC69" i="14"/>
  <c r="AQ69" i="14"/>
  <c r="DX68" i="14"/>
  <c r="DZ68" i="14" s="1"/>
  <c r="DM68" i="14"/>
  <c r="DA68" i="14"/>
  <c r="CT68" i="14"/>
  <c r="CN68" i="14"/>
  <c r="CB68" i="14"/>
  <c r="BP68" i="14"/>
  <c r="BC68" i="14"/>
  <c r="AU68" i="14"/>
  <c r="AW68" i="14" s="1"/>
  <c r="AQ68" i="14"/>
  <c r="AG68" i="14"/>
  <c r="O68" i="14"/>
  <c r="DZ67" i="14"/>
  <c r="DX67" i="14"/>
  <c r="DM67" i="14"/>
  <c r="DA67" i="14"/>
  <c r="CT67" i="14"/>
  <c r="CN67" i="14"/>
  <c r="CB67" i="14"/>
  <c r="BP67" i="14"/>
  <c r="BC67" i="14"/>
  <c r="AU67" i="14"/>
  <c r="AW67" i="14" s="1"/>
  <c r="AQ67" i="14"/>
  <c r="AG67" i="14"/>
  <c r="O67" i="14"/>
  <c r="DX66" i="14"/>
  <c r="DZ66" i="14" s="1"/>
  <c r="DM66" i="14"/>
  <c r="DA66" i="14"/>
  <c r="CT66" i="14"/>
  <c r="CN66" i="14"/>
  <c r="CB66" i="14"/>
  <c r="BP66" i="14"/>
  <c r="BC66" i="14"/>
  <c r="AU66" i="14"/>
  <c r="AW66" i="14" s="1"/>
  <c r="AQ66" i="14"/>
  <c r="AG66" i="14"/>
  <c r="AA66" i="14"/>
  <c r="AA25" i="14" s="1"/>
  <c r="O66" i="14"/>
  <c r="DX65" i="14"/>
  <c r="DZ65" i="14" s="1"/>
  <c r="DM65" i="14"/>
  <c r="DA65" i="14"/>
  <c r="CT65" i="14"/>
  <c r="CN65" i="14"/>
  <c r="CB65" i="14"/>
  <c r="BP65" i="14"/>
  <c r="BC65" i="14"/>
  <c r="AU65" i="14"/>
  <c r="AW65" i="14" s="1"/>
  <c r="AQ65" i="14"/>
  <c r="AG65" i="14"/>
  <c r="AA65" i="14"/>
  <c r="O65" i="14"/>
  <c r="DX64" i="14"/>
  <c r="DZ64" i="14" s="1"/>
  <c r="DM64" i="14"/>
  <c r="DA64" i="14"/>
  <c r="CT64" i="14"/>
  <c r="CN64" i="14"/>
  <c r="CB64" i="14"/>
  <c r="BP64" i="14"/>
  <c r="BC64" i="14"/>
  <c r="AU64" i="14"/>
  <c r="AW64" i="14" s="1"/>
  <c r="AQ64" i="14"/>
  <c r="AL64" i="14"/>
  <c r="AG64" i="14"/>
  <c r="AA64" i="14"/>
  <c r="O64" i="14"/>
  <c r="I64" i="14"/>
  <c r="D64" i="14"/>
  <c r="DX63" i="14"/>
  <c r="DZ63" i="14" s="1"/>
  <c r="CB63" i="14"/>
  <c r="BP63" i="14"/>
  <c r="BC63" i="14"/>
  <c r="AU63" i="14"/>
  <c r="AW63" i="14" s="1"/>
  <c r="AQ63" i="14"/>
  <c r="DX62" i="14"/>
  <c r="DZ62" i="14" s="1"/>
  <c r="CB62" i="14"/>
  <c r="BP62" i="14"/>
  <c r="BC62" i="14"/>
  <c r="AU62" i="14"/>
  <c r="AW62" i="14" s="1"/>
  <c r="AQ62" i="14"/>
  <c r="DX61" i="14"/>
  <c r="DZ61" i="14" s="1"/>
  <c r="CB61" i="14"/>
  <c r="BP61" i="14"/>
  <c r="BC61" i="14"/>
  <c r="AU61" i="14"/>
  <c r="AW61" i="14" s="1"/>
  <c r="AQ61" i="14"/>
  <c r="DX60" i="14"/>
  <c r="DZ60" i="14" s="1"/>
  <c r="CB60" i="14"/>
  <c r="BP60" i="14"/>
  <c r="BC60" i="14"/>
  <c r="AU60" i="14"/>
  <c r="AW60" i="14" s="1"/>
  <c r="AQ60" i="14"/>
  <c r="DX59" i="14"/>
  <c r="DZ59" i="14" s="1"/>
  <c r="CB59" i="14"/>
  <c r="BP59" i="14"/>
  <c r="BC59" i="14"/>
  <c r="AU59" i="14"/>
  <c r="AW59" i="14" s="1"/>
  <c r="AQ59" i="14"/>
  <c r="DZ58" i="14"/>
  <c r="CB58" i="14"/>
  <c r="BP58" i="14"/>
  <c r="BC58" i="14"/>
  <c r="AW58" i="14"/>
  <c r="AQ58" i="14"/>
  <c r="DZ57" i="14"/>
  <c r="DX57" i="14"/>
  <c r="CB57" i="14"/>
  <c r="BP57" i="14"/>
  <c r="BC57" i="14"/>
  <c r="AU57" i="14"/>
  <c r="AW57" i="14" s="1"/>
  <c r="AQ57" i="14"/>
  <c r="DZ56" i="14"/>
  <c r="DX56" i="14"/>
  <c r="CB56" i="14"/>
  <c r="BP56" i="14"/>
  <c r="BC56" i="14"/>
  <c r="AU56" i="14"/>
  <c r="AW56" i="14" s="1"/>
  <c r="AX54" i="14" s="1"/>
  <c r="AQ56" i="14"/>
  <c r="CB55" i="14"/>
  <c r="BP55" i="14"/>
  <c r="BC55" i="14"/>
  <c r="AQ55" i="14"/>
  <c r="CB54" i="14"/>
  <c r="BP54" i="14"/>
  <c r="BC54" i="14"/>
  <c r="AQ54" i="14"/>
  <c r="CB53" i="14"/>
  <c r="BP53" i="14"/>
  <c r="BC53" i="14"/>
  <c r="AQ53" i="14"/>
  <c r="DZ52" i="14"/>
  <c r="EA52" i="14" s="1"/>
  <c r="CB52" i="14"/>
  <c r="BP52" i="14"/>
  <c r="BC52" i="14"/>
  <c r="AQ52" i="14"/>
  <c r="DZ49" i="14"/>
  <c r="EA49" i="14" s="1"/>
  <c r="CB49" i="14"/>
  <c r="BP49" i="14"/>
  <c r="AQ49" i="14"/>
  <c r="DZ48" i="14"/>
  <c r="EA48" i="14" s="1"/>
  <c r="CB48" i="14"/>
  <c r="BP48" i="14"/>
  <c r="AQ48" i="14"/>
  <c r="EL47" i="14"/>
  <c r="DZ47" i="14"/>
  <c r="EA47" i="14" s="1"/>
  <c r="CB47" i="14"/>
  <c r="BP47" i="14"/>
  <c r="AQ47" i="14"/>
  <c r="EL46" i="14"/>
  <c r="DZ46" i="14"/>
  <c r="EA46" i="14" s="1"/>
  <c r="CB46" i="14"/>
  <c r="BP46" i="14"/>
  <c r="BI46" i="14"/>
  <c r="AQ46" i="14"/>
  <c r="DZ45" i="14"/>
  <c r="EA45" i="14" s="1"/>
  <c r="CB45" i="14"/>
  <c r="BP45" i="14"/>
  <c r="AW45" i="14"/>
  <c r="AX45" i="14" s="1"/>
  <c r="AQ45" i="14"/>
  <c r="EL44" i="14"/>
  <c r="DZ44" i="14"/>
  <c r="EA44" i="14" s="1"/>
  <c r="CB44" i="14"/>
  <c r="BP44" i="14"/>
  <c r="AW44" i="14"/>
  <c r="AX44" i="14" s="1"/>
  <c r="AQ44" i="14"/>
  <c r="DZ43" i="14"/>
  <c r="EA43" i="14" s="1"/>
  <c r="CB43" i="14"/>
  <c r="BP43" i="14"/>
  <c r="BI43" i="14"/>
  <c r="BC43" i="14"/>
  <c r="AW43" i="14"/>
  <c r="AX43" i="14" s="1"/>
  <c r="AQ43" i="14"/>
  <c r="DZ42" i="14"/>
  <c r="EA42" i="14" s="1"/>
  <c r="CB42" i="14"/>
  <c r="BP42" i="14"/>
  <c r="BI42" i="14"/>
  <c r="AW42" i="14"/>
  <c r="AX42" i="14" s="1"/>
  <c r="AQ42" i="14"/>
  <c r="EL41" i="14"/>
  <c r="DZ41" i="14"/>
  <c r="EA41" i="14" s="1"/>
  <c r="CB41" i="14"/>
  <c r="BP41" i="14"/>
  <c r="AW41" i="14"/>
  <c r="AX41" i="14" s="1"/>
  <c r="AQ41" i="14"/>
  <c r="EL40" i="14"/>
  <c r="DZ40" i="14"/>
  <c r="EA40" i="14" s="1"/>
  <c r="CB40" i="14"/>
  <c r="BP40" i="14"/>
  <c r="BI40" i="14"/>
  <c r="AW40" i="14"/>
  <c r="AX40" i="14" s="1"/>
  <c r="AQ40" i="14"/>
  <c r="FQ39" i="14"/>
  <c r="EL39" i="14"/>
  <c r="DZ39" i="14"/>
  <c r="EA39" i="14" s="1"/>
  <c r="CB39" i="14"/>
  <c r="BV39" i="14"/>
  <c r="BP39" i="14"/>
  <c r="BI39" i="14"/>
  <c r="BC39" i="14"/>
  <c r="AW39" i="14"/>
  <c r="AX39" i="14" s="1"/>
  <c r="AQ39" i="14"/>
  <c r="FQ38" i="14"/>
  <c r="EL38" i="14"/>
  <c r="DZ38" i="14"/>
  <c r="EA38" i="14" s="1"/>
  <c r="CB38" i="14"/>
  <c r="BV38" i="14"/>
  <c r="BP38" i="14"/>
  <c r="BI38" i="14"/>
  <c r="BC38" i="14"/>
  <c r="AW38" i="14"/>
  <c r="AX38" i="14" s="1"/>
  <c r="AQ38" i="14"/>
  <c r="FQ37" i="14"/>
  <c r="DZ37" i="14"/>
  <c r="EA37" i="14" s="1"/>
  <c r="CB37" i="14"/>
  <c r="BV37" i="14"/>
  <c r="BP37" i="14"/>
  <c r="AW37" i="14"/>
  <c r="AX37" i="14" s="1"/>
  <c r="AQ37" i="14"/>
  <c r="FQ36" i="14"/>
  <c r="EL36" i="14"/>
  <c r="DZ36" i="14"/>
  <c r="EA36" i="14" s="1"/>
  <c r="CB36" i="14"/>
  <c r="BV36" i="14"/>
  <c r="BP36" i="14"/>
  <c r="AW36" i="14"/>
  <c r="AX36" i="14" s="1"/>
  <c r="AQ36" i="14"/>
  <c r="FQ35" i="14"/>
  <c r="EL35" i="14"/>
  <c r="DZ35" i="14"/>
  <c r="EA35" i="14" s="1"/>
  <c r="CB35" i="14"/>
  <c r="BV35" i="14"/>
  <c r="BP35" i="14"/>
  <c r="BI35" i="14"/>
  <c r="BC35" i="14"/>
  <c r="AW35" i="14"/>
  <c r="AX35" i="14" s="1"/>
  <c r="AQ35" i="14"/>
  <c r="FQ34" i="14"/>
  <c r="EL34" i="14"/>
  <c r="DZ34" i="14"/>
  <c r="EA34" i="14" s="1"/>
  <c r="CB34" i="14"/>
  <c r="BV34" i="14"/>
  <c r="BP34" i="14"/>
  <c r="BI34" i="14"/>
  <c r="BC34" i="14"/>
  <c r="AW34" i="14"/>
  <c r="AX34" i="14" s="1"/>
  <c r="AQ34" i="14"/>
  <c r="FQ33" i="14"/>
  <c r="EA33" i="14"/>
  <c r="DZ33" i="14"/>
  <c r="CB33" i="14"/>
  <c r="BV33" i="14"/>
  <c r="BP33" i="14"/>
  <c r="AW33" i="14"/>
  <c r="AX33" i="14" s="1"/>
  <c r="AX31" i="14" s="1"/>
  <c r="AQ33" i="14"/>
  <c r="FQ32" i="14"/>
  <c r="EL32" i="14"/>
  <c r="CB32" i="14"/>
  <c r="BV32" i="14"/>
  <c r="BP32" i="14"/>
  <c r="AQ32" i="14"/>
  <c r="FQ31" i="14"/>
  <c r="CB31" i="14"/>
  <c r="BV31" i="14"/>
  <c r="BP31" i="14"/>
  <c r="BI31" i="14"/>
  <c r="BC31" i="14"/>
  <c r="AQ31" i="14"/>
  <c r="FQ30" i="14"/>
  <c r="EL30" i="14"/>
  <c r="CB30" i="14"/>
  <c r="BV30" i="14"/>
  <c r="BP30" i="14"/>
  <c r="BI30" i="14"/>
  <c r="AQ30" i="14"/>
  <c r="FQ29" i="14"/>
  <c r="CB29" i="14"/>
  <c r="BV29" i="14"/>
  <c r="BP29" i="14"/>
  <c r="BC29" i="14"/>
  <c r="AQ29" i="14"/>
  <c r="FQ26" i="14"/>
  <c r="DM26" i="14"/>
  <c r="DA26" i="14"/>
  <c r="CT26" i="14"/>
  <c r="CN26" i="14"/>
  <c r="BV26" i="14"/>
  <c r="AW26" i="14"/>
  <c r="AL26" i="14"/>
  <c r="AG26" i="14"/>
  <c r="O26" i="14"/>
  <c r="I26" i="14"/>
  <c r="I66" i="14" s="1"/>
  <c r="D26" i="14"/>
  <c r="D66" i="14" s="1"/>
  <c r="FQ25" i="14"/>
  <c r="DM25" i="14"/>
  <c r="DG25" i="14"/>
  <c r="DA25" i="14"/>
  <c r="CT25" i="14"/>
  <c r="CN25" i="14"/>
  <c r="BV25" i="14"/>
  <c r="AW25" i="14"/>
  <c r="AL25" i="14"/>
  <c r="U25" i="14"/>
  <c r="GI23" i="14"/>
  <c r="FQ23" i="14"/>
  <c r="DM23" i="14"/>
  <c r="DG23" i="14"/>
  <c r="DA23" i="14"/>
  <c r="CT23" i="14"/>
  <c r="CN23" i="14"/>
  <c r="BV23" i="14"/>
  <c r="AW23" i="14"/>
  <c r="AL23" i="14"/>
  <c r="GI22" i="14"/>
  <c r="FQ22" i="14"/>
  <c r="DM22" i="14"/>
  <c r="DG22" i="14"/>
  <c r="DA22" i="14"/>
  <c r="CT22" i="14"/>
  <c r="CN22" i="14"/>
  <c r="CH22" i="14"/>
  <c r="CB22" i="14"/>
  <c r="BV22" i="14"/>
  <c r="BP22" i="14"/>
  <c r="BI22" i="14"/>
  <c r="BA22" i="14"/>
  <c r="BC22" i="14" s="1"/>
  <c r="AW22" i="14"/>
  <c r="AQ22" i="14"/>
  <c r="AL22" i="14"/>
  <c r="AG22" i="14"/>
  <c r="O22" i="14"/>
  <c r="GI21" i="14"/>
  <c r="GC21" i="14"/>
  <c r="FQ21" i="14"/>
  <c r="ES21" i="14"/>
  <c r="DZ21" i="14"/>
  <c r="DM21" i="14"/>
  <c r="DG21" i="14"/>
  <c r="DA21" i="14"/>
  <c r="CT21" i="14"/>
  <c r="CN21" i="14"/>
  <c r="CH21" i="14"/>
  <c r="CB21" i="14"/>
  <c r="BV21" i="14"/>
  <c r="BP21" i="14"/>
  <c r="BI21" i="14"/>
  <c r="BA21" i="14"/>
  <c r="BC21" i="14" s="1"/>
  <c r="AW21" i="14"/>
  <c r="AQ21" i="14"/>
  <c r="AL21" i="14"/>
  <c r="AG21" i="14"/>
  <c r="O21" i="14"/>
  <c r="GI20" i="14"/>
  <c r="GC20" i="14"/>
  <c r="FQ20" i="14"/>
  <c r="ES20" i="14"/>
  <c r="DZ20" i="14"/>
  <c r="DM20" i="14"/>
  <c r="DG20" i="14"/>
  <c r="DA20" i="14"/>
  <c r="CT20" i="14"/>
  <c r="CN20" i="14"/>
  <c r="CH20" i="14"/>
  <c r="CB20" i="14"/>
  <c r="BV20" i="14"/>
  <c r="BP20" i="14"/>
  <c r="BC20" i="14"/>
  <c r="BA20" i="14"/>
  <c r="AW20" i="14"/>
  <c r="AQ20" i="14"/>
  <c r="AL20" i="14"/>
  <c r="AG20" i="14"/>
  <c r="O20" i="14"/>
  <c r="GI19" i="14"/>
  <c r="GC19" i="14"/>
  <c r="FQ19" i="14"/>
  <c r="ES19" i="14"/>
  <c r="DZ19" i="14"/>
  <c r="DM19" i="14"/>
  <c r="DG19" i="14"/>
  <c r="DA19" i="14"/>
  <c r="CT19" i="14"/>
  <c r="CN19" i="14"/>
  <c r="CH19" i="14"/>
  <c r="CB19" i="14"/>
  <c r="BV19" i="14"/>
  <c r="BP19" i="14"/>
  <c r="BA19" i="14"/>
  <c r="BC19" i="14" s="1"/>
  <c r="AQ19" i="14"/>
  <c r="AL19" i="14"/>
  <c r="AG19" i="14"/>
  <c r="O19" i="14"/>
  <c r="I19" i="14"/>
  <c r="D19" i="14"/>
  <c r="GI18" i="14"/>
  <c r="GC18" i="14"/>
  <c r="ES18" i="14"/>
  <c r="DZ18" i="14"/>
  <c r="DM18" i="14"/>
  <c r="DG18" i="14"/>
  <c r="DA18" i="14"/>
  <c r="CT18" i="14"/>
  <c r="CN18" i="14"/>
  <c r="CH18" i="14"/>
  <c r="CB18" i="14"/>
  <c r="BP18" i="14"/>
  <c r="BI18" i="14"/>
  <c r="BA18" i="14"/>
  <c r="BC18" i="14" s="1"/>
  <c r="AW18" i="14"/>
  <c r="AQ18" i="14"/>
  <c r="AL18" i="14"/>
  <c r="AG18" i="14"/>
  <c r="O18" i="14"/>
  <c r="I18" i="14"/>
  <c r="I21" i="14" s="1"/>
  <c r="D18" i="14"/>
  <c r="GI17" i="14"/>
  <c r="GC17" i="14"/>
  <c r="ES17" i="14"/>
  <c r="DZ17" i="14"/>
  <c r="DM17" i="14"/>
  <c r="DG17" i="14"/>
  <c r="DA17" i="14"/>
  <c r="CT17" i="14"/>
  <c r="CN17" i="14"/>
  <c r="CH17" i="14"/>
  <c r="CB17" i="14"/>
  <c r="BP17" i="14"/>
  <c r="BA17" i="14"/>
  <c r="BC17" i="14" s="1"/>
  <c r="AW17" i="14"/>
  <c r="AQ17" i="14"/>
  <c r="AL17" i="14"/>
  <c r="AG17" i="14"/>
  <c r="O17" i="14"/>
  <c r="GI16" i="14"/>
  <c r="GC16" i="14"/>
  <c r="ES16" i="14"/>
  <c r="DM16" i="14"/>
  <c r="DG16" i="14"/>
  <c r="DA16" i="14"/>
  <c r="CT16" i="14"/>
  <c r="CN16" i="14"/>
  <c r="CH16" i="14"/>
  <c r="CB16" i="14"/>
  <c r="BP16" i="14"/>
  <c r="BC16" i="14"/>
  <c r="BA16" i="14"/>
  <c r="AQ16" i="14"/>
  <c r="AL16" i="14"/>
  <c r="AG16" i="14"/>
  <c r="O16" i="14"/>
  <c r="GI15" i="14"/>
  <c r="GC15" i="14"/>
  <c r="ES15" i="14"/>
  <c r="DM15" i="14"/>
  <c r="DG15" i="14"/>
  <c r="DA15" i="14"/>
  <c r="CT15" i="14"/>
  <c r="CN15" i="14"/>
  <c r="CH15" i="14"/>
  <c r="CB15" i="14"/>
  <c r="BP15" i="14"/>
  <c r="BA15" i="14"/>
  <c r="BC15" i="14" s="1"/>
  <c r="AQ15" i="14"/>
  <c r="AL15" i="14"/>
  <c r="AG15" i="14"/>
  <c r="O15" i="14"/>
  <c r="GI14" i="14"/>
  <c r="GC14" i="14"/>
  <c r="ES14" i="14"/>
  <c r="DM14" i="14"/>
  <c r="DG14" i="14"/>
  <c r="DA14" i="14"/>
  <c r="CT14" i="14"/>
  <c r="CN14" i="14"/>
  <c r="CH14" i="14"/>
  <c r="CB14" i="14"/>
  <c r="BP14" i="14"/>
  <c r="BI14" i="14"/>
  <c r="BA14" i="14"/>
  <c r="BC14" i="14" s="1"/>
  <c r="AQ14" i="14"/>
  <c r="AL14" i="14"/>
  <c r="AG14" i="14"/>
  <c r="O14" i="14"/>
  <c r="GI13" i="14"/>
  <c r="GC13" i="14"/>
  <c r="FW13" i="14"/>
  <c r="FQ13" i="14"/>
  <c r="ES13" i="14"/>
  <c r="EG13" i="14"/>
  <c r="DM13" i="14"/>
  <c r="DG13" i="14"/>
  <c r="DA13" i="14"/>
  <c r="CT13" i="14"/>
  <c r="CN13" i="14"/>
  <c r="CH13" i="14"/>
  <c r="CB13" i="14"/>
  <c r="BV13" i="14"/>
  <c r="BP13" i="14"/>
  <c r="BA13" i="14"/>
  <c r="BC13" i="14" s="1"/>
  <c r="AW13" i="14"/>
  <c r="AQ13" i="14"/>
  <c r="AL13" i="14"/>
  <c r="AG13" i="14"/>
  <c r="AA13" i="14"/>
  <c r="U13" i="14"/>
  <c r="O13" i="14"/>
  <c r="GI12" i="14"/>
  <c r="GC12" i="14"/>
  <c r="FW12" i="14"/>
  <c r="FQ12" i="14"/>
  <c r="FG12" i="14"/>
  <c r="ES12" i="14"/>
  <c r="EG12" i="14"/>
  <c r="DM12" i="14"/>
  <c r="DG12" i="14"/>
  <c r="DA12" i="14"/>
  <c r="CT12" i="14"/>
  <c r="CN12" i="14"/>
  <c r="CH12" i="14"/>
  <c r="CB12" i="14"/>
  <c r="BV12" i="14"/>
  <c r="BP12" i="14"/>
  <c r="BA12" i="14"/>
  <c r="BC12" i="14" s="1"/>
  <c r="AW12" i="14"/>
  <c r="AQ12" i="14"/>
  <c r="AL12" i="14"/>
  <c r="AG12" i="14"/>
  <c r="AA12" i="14"/>
  <c r="U12" i="14"/>
  <c r="O12" i="14"/>
  <c r="I12" i="14"/>
  <c r="I14" i="14" s="1"/>
  <c r="D12" i="14"/>
  <c r="GI11" i="14"/>
  <c r="GC11" i="14"/>
  <c r="FW11" i="14"/>
  <c r="FQ11" i="14"/>
  <c r="FC11" i="14"/>
  <c r="ES11" i="14"/>
  <c r="EG11" i="14"/>
  <c r="DM11" i="14"/>
  <c r="DG11" i="14"/>
  <c r="DA11" i="14"/>
  <c r="CT11" i="14"/>
  <c r="CN11" i="14"/>
  <c r="CH11" i="14"/>
  <c r="CB11" i="14"/>
  <c r="BV11" i="14"/>
  <c r="BP11" i="14"/>
  <c r="BC11" i="14"/>
  <c r="BA11" i="14"/>
  <c r="AW11" i="14"/>
  <c r="AQ11" i="14"/>
  <c r="AL11" i="14"/>
  <c r="AG11" i="14"/>
  <c r="AA11" i="14"/>
  <c r="U11" i="14"/>
  <c r="O11" i="14"/>
  <c r="I11" i="14"/>
  <c r="D11" i="14"/>
  <c r="GI10" i="14"/>
  <c r="GC10" i="14"/>
  <c r="FW10" i="14"/>
  <c r="FQ10" i="14"/>
  <c r="ES10" i="14"/>
  <c r="EL10" i="14"/>
  <c r="EM10" i="14" s="1"/>
  <c r="EG10" i="14"/>
  <c r="DM10" i="14"/>
  <c r="DG10" i="14"/>
  <c r="DA10" i="14"/>
  <c r="CT10" i="14"/>
  <c r="CN10" i="14"/>
  <c r="CH10" i="14"/>
  <c r="CB10" i="14"/>
  <c r="BV10" i="14"/>
  <c r="BP10" i="14"/>
  <c r="BI10" i="14"/>
  <c r="BC10" i="14"/>
  <c r="BA10" i="14"/>
  <c r="AW10" i="14"/>
  <c r="AQ10" i="14"/>
  <c r="AL10" i="14"/>
  <c r="AG10" i="14"/>
  <c r="AA10" i="14"/>
  <c r="U10" i="14"/>
  <c r="O10" i="14"/>
  <c r="GR9" i="14"/>
  <c r="GI9" i="14"/>
  <c r="GC9" i="14"/>
  <c r="FW9" i="14"/>
  <c r="FQ9" i="14"/>
  <c r="FL9" i="14"/>
  <c r="EY9" i="14"/>
  <c r="ES9" i="14"/>
  <c r="EL9" i="14"/>
  <c r="EM9" i="14" s="1"/>
  <c r="EG9" i="14"/>
  <c r="DZ9" i="14"/>
  <c r="DM9" i="14"/>
  <c r="DG9" i="14"/>
  <c r="DA9" i="14"/>
  <c r="CT9" i="14"/>
  <c r="CN9" i="14"/>
  <c r="CH9" i="14"/>
  <c r="CB9" i="14"/>
  <c r="BV9" i="14"/>
  <c r="BP9" i="14"/>
  <c r="BC9" i="14"/>
  <c r="AW9" i="14"/>
  <c r="AQ9" i="14"/>
  <c r="AL9" i="14"/>
  <c r="AG9" i="14"/>
  <c r="AA9" i="14"/>
  <c r="U9" i="14"/>
  <c r="O9" i="14"/>
  <c r="GI8" i="14"/>
  <c r="GC8" i="14"/>
  <c r="FW8" i="14"/>
  <c r="FQ8" i="14"/>
  <c r="EY8" i="14"/>
  <c r="ES8" i="14"/>
  <c r="EL8" i="14"/>
  <c r="EM8" i="14" s="1"/>
  <c r="EG8" i="14"/>
  <c r="DZ8" i="14"/>
  <c r="DM8" i="14"/>
  <c r="DG8" i="14"/>
  <c r="DA8" i="14"/>
  <c r="CT8" i="14"/>
  <c r="CN8" i="14"/>
  <c r="CH8" i="14"/>
  <c r="CB8" i="14"/>
  <c r="BV8" i="14"/>
  <c r="BP8" i="14"/>
  <c r="AW8" i="14"/>
  <c r="AQ8" i="14"/>
  <c r="AL8" i="14"/>
  <c r="AG8" i="14"/>
  <c r="AA8" i="14"/>
  <c r="U8" i="14"/>
  <c r="O8" i="14"/>
  <c r="GI7" i="14"/>
  <c r="GC7" i="14"/>
  <c r="FW7" i="14"/>
  <c r="FQ7" i="14"/>
  <c r="EY7" i="14"/>
  <c r="EY4" i="14" s="1"/>
  <c r="ES7" i="14"/>
  <c r="EG7" i="14"/>
  <c r="DZ7" i="14"/>
  <c r="DM7" i="14"/>
  <c r="DG7" i="14"/>
  <c r="DA7" i="14"/>
  <c r="CT7" i="14"/>
  <c r="CN7" i="14"/>
  <c r="CH7" i="14"/>
  <c r="CB7" i="14"/>
  <c r="BV7" i="14"/>
  <c r="BP7" i="14"/>
  <c r="AW7" i="14"/>
  <c r="AQ7" i="14"/>
  <c r="AL7" i="14"/>
  <c r="AG7" i="14"/>
  <c r="AA7" i="14"/>
  <c r="U7" i="14"/>
  <c r="O7" i="14"/>
  <c r="GI6" i="14"/>
  <c r="GC6" i="14"/>
  <c r="FW6" i="14"/>
  <c r="FQ6" i="14"/>
  <c r="EY6" i="14"/>
  <c r="ES6" i="14"/>
  <c r="EM6" i="14"/>
  <c r="EG6" i="14"/>
  <c r="DZ6" i="14"/>
  <c r="DM6" i="14"/>
  <c r="DG6" i="14"/>
  <c r="DA6" i="14"/>
  <c r="CT6" i="14"/>
  <c r="CN6" i="14"/>
  <c r="CH6" i="14"/>
  <c r="CB6" i="14"/>
  <c r="BV6" i="14"/>
  <c r="BP6" i="14"/>
  <c r="BI6" i="14"/>
  <c r="BC6" i="14"/>
  <c r="AW6" i="14"/>
  <c r="AQ6" i="14"/>
  <c r="AL6" i="14"/>
  <c r="AG6" i="14"/>
  <c r="AA6" i="14"/>
  <c r="U6" i="14"/>
  <c r="O6" i="14"/>
  <c r="FW5" i="14"/>
  <c r="FQ5" i="14"/>
  <c r="EG5" i="14"/>
  <c r="DZ5" i="14"/>
  <c r="DM5" i="14"/>
  <c r="DG5" i="14"/>
  <c r="DA5" i="14"/>
  <c r="CT5" i="14"/>
  <c r="CN5" i="14"/>
  <c r="CH5" i="14"/>
  <c r="CB5" i="14"/>
  <c r="BV5" i="14"/>
  <c r="BP5" i="14"/>
  <c r="BI5" i="14"/>
  <c r="BC5" i="14"/>
  <c r="AW5" i="14"/>
  <c r="AQ5" i="14"/>
  <c r="AL5" i="14"/>
  <c r="AG5" i="14"/>
  <c r="AA5" i="14"/>
  <c r="U5" i="14"/>
  <c r="O5" i="14"/>
  <c r="I5" i="14"/>
  <c r="D5" i="14"/>
  <c r="FG4" i="14"/>
  <c r="DM4" i="14"/>
  <c r="DG4" i="14"/>
  <c r="DA4" i="14"/>
  <c r="CT4" i="14"/>
  <c r="CN4" i="14"/>
  <c r="AL4" i="14"/>
  <c r="I4" i="14"/>
  <c r="I7" i="14" s="1"/>
  <c r="D4" i="14"/>
  <c r="K168" i="15"/>
  <c r="L168" i="15" s="1"/>
  <c r="K169" i="15"/>
  <c r="L169" i="15" s="1"/>
  <c r="K170" i="15"/>
  <c r="L170" i="15" s="1"/>
  <c r="K171" i="15"/>
  <c r="L171" i="15" s="1"/>
  <c r="K172" i="15"/>
  <c r="L172" i="15" s="1"/>
  <c r="K167" i="15"/>
  <c r="L167" i="15" s="1"/>
  <c r="K157" i="15"/>
  <c r="L157" i="15" s="1"/>
  <c r="K158" i="15"/>
  <c r="L158" i="15" s="1"/>
  <c r="K159" i="15"/>
  <c r="L159" i="15" s="1"/>
  <c r="K160" i="15"/>
  <c r="L160" i="15" s="1"/>
  <c r="K114" i="15"/>
  <c r="L114" i="15" s="1"/>
  <c r="K113" i="15"/>
  <c r="L113" i="15" s="1"/>
  <c r="K112" i="15"/>
  <c r="L112" i="15" s="1"/>
  <c r="K109" i="15"/>
  <c r="L109" i="15" s="1"/>
  <c r="K110" i="15"/>
  <c r="L110" i="15" s="1"/>
  <c r="K111" i="15"/>
  <c r="L111" i="15" s="1"/>
  <c r="K85" i="15"/>
  <c r="L85" i="15" s="1"/>
  <c r="K146" i="15"/>
  <c r="L146" i="15" s="1"/>
  <c r="K147" i="15"/>
  <c r="L147" i="15" s="1"/>
  <c r="K148" i="15"/>
  <c r="L148" i="15" s="1"/>
  <c r="K149" i="15"/>
  <c r="L149" i="15" s="1"/>
  <c r="K150" i="15"/>
  <c r="L150" i="15" s="1"/>
  <c r="K151" i="15"/>
  <c r="L151" i="15" s="1"/>
  <c r="K152" i="15"/>
  <c r="L152" i="15" s="1"/>
  <c r="K153" i="15"/>
  <c r="L153" i="15" s="1"/>
  <c r="K154" i="15"/>
  <c r="L154" i="15" s="1"/>
  <c r="K155" i="15"/>
  <c r="L155" i="15" s="1"/>
  <c r="K156" i="15"/>
  <c r="L156" i="15" s="1"/>
  <c r="K145" i="15"/>
  <c r="L145" i="15" s="1"/>
  <c r="K130" i="15"/>
  <c r="L130" i="15" s="1"/>
  <c r="K131" i="15"/>
  <c r="L131" i="15" s="1"/>
  <c r="K132" i="15"/>
  <c r="L132" i="15" s="1"/>
  <c r="K133" i="15"/>
  <c r="L133" i="15" s="1"/>
  <c r="K134" i="15"/>
  <c r="L134" i="15" s="1"/>
  <c r="K135" i="15"/>
  <c r="L135" i="15" s="1"/>
  <c r="K107" i="15"/>
  <c r="L107" i="15" s="1"/>
  <c r="K106" i="15"/>
  <c r="L106" i="15" s="1"/>
  <c r="K105" i="15"/>
  <c r="L105" i="15" s="1"/>
  <c r="K104" i="15"/>
  <c r="L104" i="15" s="1"/>
  <c r="K103" i="15"/>
  <c r="L103" i="15" s="1"/>
  <c r="K102" i="15"/>
  <c r="L102" i="15" s="1"/>
  <c r="K101" i="15"/>
  <c r="L101" i="15" s="1"/>
  <c r="K100" i="15"/>
  <c r="L100" i="15" s="1"/>
  <c r="K99" i="15"/>
  <c r="L99" i="15" s="1"/>
  <c r="K98" i="15"/>
  <c r="L98" i="15" s="1"/>
  <c r="K97" i="15"/>
  <c r="L97" i="15" s="1"/>
  <c r="B116" i="15"/>
  <c r="K120" i="15"/>
  <c r="L120" i="15" s="1"/>
  <c r="K58" i="15"/>
  <c r="L58" i="15" s="1"/>
  <c r="K53" i="15"/>
  <c r="L53" i="15" s="1"/>
  <c r="K54" i="15"/>
  <c r="L54" i="15" s="1"/>
  <c r="K55" i="15"/>
  <c r="L55" i="15" s="1"/>
  <c r="K56" i="15"/>
  <c r="L56" i="15" s="1"/>
  <c r="K57" i="15"/>
  <c r="L57" i="15" s="1"/>
  <c r="K84" i="15"/>
  <c r="L84" i="15" s="1"/>
  <c r="K83" i="15"/>
  <c r="L83" i="15" s="1"/>
  <c r="L412" i="15" l="1"/>
  <c r="L308" i="15"/>
  <c r="L323" i="15"/>
  <c r="L325" i="15" s="1"/>
  <c r="G47" i="11" s="1"/>
  <c r="H47" i="11" s="1"/>
  <c r="L294" i="15"/>
  <c r="G43" i="11" s="1"/>
  <c r="BD25" i="14"/>
  <c r="BJ25" i="14"/>
  <c r="D14" i="14"/>
  <c r="BD100" i="14"/>
  <c r="EL7" i="14"/>
  <c r="EM7" i="14" s="1"/>
  <c r="D7" i="14"/>
  <c r="D21" i="14"/>
  <c r="EA3" i="14"/>
  <c r="BD3" i="14"/>
  <c r="EA15" i="14"/>
  <c r="BJ3" i="14"/>
  <c r="EL43" i="14"/>
  <c r="L310" i="15"/>
  <c r="G45" i="11" s="1"/>
  <c r="H45" i="11" s="1"/>
  <c r="BD48" i="14"/>
  <c r="ES4" i="14"/>
  <c r="AR25" i="14"/>
  <c r="CB26" i="14"/>
  <c r="CB3" i="14"/>
  <c r="U3" i="14"/>
  <c r="U15" i="14" s="1"/>
  <c r="BV3" i="14"/>
  <c r="EG3" i="14"/>
  <c r="CH3" i="14"/>
  <c r="CH26" i="14" s="1"/>
  <c r="AA3" i="14"/>
  <c r="AA16" i="14" s="1"/>
  <c r="AX3" i="14"/>
  <c r="GJ4" i="14"/>
  <c r="AG25" i="14"/>
  <c r="FR3" i="14"/>
  <c r="GD4" i="14"/>
  <c r="O3" i="14"/>
  <c r="AX15" i="14"/>
  <c r="BV16" i="14"/>
  <c r="O25" i="14"/>
  <c r="L162" i="15"/>
  <c r="L164" i="15" s="1"/>
  <c r="G36" i="11" s="1"/>
  <c r="H36" i="11" s="1"/>
  <c r="DA106" i="14"/>
  <c r="DM107" i="14" s="1"/>
  <c r="AL66" i="14"/>
  <c r="DG26" i="14"/>
  <c r="FX3" i="14"/>
  <c r="FR16" i="14"/>
  <c r="BP25" i="14"/>
  <c r="CN129" i="14"/>
  <c r="DM106" i="14"/>
  <c r="AR3" i="14"/>
  <c r="AG3" i="14"/>
  <c r="CT80" i="14"/>
  <c r="BP3" i="14"/>
  <c r="L50" i="15"/>
  <c r="DM108" i="14" l="1"/>
  <c r="AG80" i="14"/>
  <c r="O80" i="14"/>
  <c r="U18" i="14" s="1"/>
  <c r="AR80" i="14"/>
  <c r="BP81" i="14"/>
  <c r="K73" i="15" l="1"/>
  <c r="L73" i="15" s="1"/>
  <c r="K72" i="15"/>
  <c r="L72" i="15" s="1"/>
  <c r="K71" i="15"/>
  <c r="L71" i="15" s="1"/>
  <c r="K70" i="15"/>
  <c r="L70" i="15" s="1"/>
  <c r="K75" i="15"/>
  <c r="L75" i="15" s="1"/>
  <c r="K69" i="15"/>
  <c r="L69" i="15" s="1"/>
  <c r="K34" i="15"/>
  <c r="L34" i="15" s="1"/>
  <c r="K38" i="15" l="1"/>
  <c r="L38" i="15" s="1"/>
  <c r="I53" i="11" l="1"/>
  <c r="K8" i="13"/>
  <c r="K181" i="15" l="1"/>
  <c r="L181" i="15" s="1"/>
  <c r="K178" i="15"/>
  <c r="L178" i="15" s="1"/>
  <c r="K179" i="15"/>
  <c r="L179" i="15" s="1"/>
  <c r="O142" i="15"/>
  <c r="O162" i="15" s="1"/>
  <c r="P162" i="15" s="1"/>
  <c r="K239" i="15"/>
  <c r="L239" i="15" s="1"/>
  <c r="K238" i="15"/>
  <c r="L238" i="15" s="1"/>
  <c r="K237" i="15"/>
  <c r="L237" i="15" s="1"/>
  <c r="K236" i="15"/>
  <c r="L236" i="15" s="1"/>
  <c r="K235" i="15"/>
  <c r="L235" i="15" s="1"/>
  <c r="K234" i="15"/>
  <c r="L234" i="15" s="1"/>
  <c r="K197" i="15"/>
  <c r="L197" i="15" s="1"/>
  <c r="K198" i="15"/>
  <c r="L198" i="15" s="1"/>
  <c r="K199" i="15"/>
  <c r="L199" i="15" s="1"/>
  <c r="L200" i="15"/>
  <c r="K196" i="15"/>
  <c r="L196" i="15" s="1"/>
  <c r="K195" i="15"/>
  <c r="L195" i="15" s="1"/>
  <c r="K122" i="15"/>
  <c r="K124" i="15"/>
  <c r="L124" i="15" s="1"/>
  <c r="K125" i="15"/>
  <c r="L125" i="15" s="1"/>
  <c r="K126" i="15"/>
  <c r="L126" i="15" s="1"/>
  <c r="K127" i="15"/>
  <c r="L127" i="15" s="1"/>
  <c r="K128" i="15"/>
  <c r="L128" i="15" s="1"/>
  <c r="K129" i="15"/>
  <c r="L129" i="15" s="1"/>
  <c r="K82" i="15"/>
  <c r="L82" i="15" s="1"/>
  <c r="K81" i="15"/>
  <c r="L81" i="15" s="1"/>
  <c r="K79" i="15"/>
  <c r="L79" i="15" s="1"/>
  <c r="K80" i="15"/>
  <c r="L80" i="15" s="1"/>
  <c r="K78" i="15"/>
  <c r="L78" i="15" s="1"/>
  <c r="K77" i="15"/>
  <c r="L77" i="15" s="1"/>
  <c r="K76" i="15"/>
  <c r="L76" i="15" s="1"/>
  <c r="L174" i="15" l="1"/>
  <c r="L176" i="15" s="1"/>
  <c r="G37" i="11" s="1"/>
  <c r="H37" i="11" s="1"/>
  <c r="K269" i="15" l="1"/>
  <c r="L269" i="15" s="1"/>
  <c r="K268" i="15"/>
  <c r="L268" i="15" s="1"/>
  <c r="K233" i="15"/>
  <c r="L233" i="15" s="1"/>
  <c r="K232" i="15"/>
  <c r="L232" i="15" s="1"/>
  <c r="K230" i="15"/>
  <c r="L230" i="15" s="1"/>
  <c r="K229" i="15"/>
  <c r="L229" i="15" s="1"/>
  <c r="K374" i="15"/>
  <c r="L374" i="15" s="1"/>
  <c r="K373" i="15"/>
  <c r="L373" i="15" s="1"/>
  <c r="K194" i="15"/>
  <c r="L194" i="15" s="1"/>
  <c r="K193" i="15"/>
  <c r="L193" i="15" s="1"/>
  <c r="K190" i="15"/>
  <c r="L190" i="15" s="1"/>
  <c r="K191" i="15"/>
  <c r="L191" i="15" s="1"/>
  <c r="K189" i="15"/>
  <c r="L189" i="15" s="1"/>
  <c r="K142" i="15"/>
  <c r="L142" i="15" s="1"/>
  <c r="K141" i="15"/>
  <c r="L141" i="15" s="1"/>
  <c r="K121" i="15"/>
  <c r="L121" i="15" s="1"/>
  <c r="L122" i="15"/>
  <c r="K94" i="15"/>
  <c r="L94" i="15" s="1"/>
  <c r="K93" i="15"/>
  <c r="L93" i="15" s="1"/>
  <c r="K91" i="15"/>
  <c r="L91" i="15" s="1"/>
  <c r="K65" i="15"/>
  <c r="L65" i="15" s="1"/>
  <c r="K66" i="15"/>
  <c r="L66" i="15" s="1"/>
  <c r="K64" i="15"/>
  <c r="L64" i="15" s="1"/>
  <c r="K41" i="15"/>
  <c r="I240" i="11"/>
  <c r="J240" i="11"/>
  <c r="K240" i="11"/>
  <c r="I241" i="11"/>
  <c r="J241" i="11"/>
  <c r="K241" i="11"/>
  <c r="I242" i="11"/>
  <c r="J242" i="11"/>
  <c r="K242" i="11"/>
  <c r="I243" i="11"/>
  <c r="J243" i="11"/>
  <c r="K243" i="11"/>
  <c r="I244" i="11"/>
  <c r="J244" i="11"/>
  <c r="K244" i="11"/>
  <c r="I245" i="11"/>
  <c r="J245" i="11"/>
  <c r="K245" i="11"/>
  <c r="K239" i="11"/>
  <c r="J239" i="11"/>
  <c r="I239" i="11"/>
  <c r="K238" i="11"/>
  <c r="J238" i="11"/>
  <c r="I238" i="11"/>
  <c r="I223" i="11"/>
  <c r="J223" i="11"/>
  <c r="K223" i="11"/>
  <c r="I224" i="11"/>
  <c r="J224" i="11"/>
  <c r="K224" i="11"/>
  <c r="I225" i="11"/>
  <c r="J225" i="11"/>
  <c r="K225" i="11"/>
  <c r="I226" i="11"/>
  <c r="J226" i="11"/>
  <c r="K226" i="11"/>
  <c r="I227" i="11"/>
  <c r="J227" i="11"/>
  <c r="K227" i="11"/>
  <c r="I228" i="11"/>
  <c r="J228" i="11"/>
  <c r="K228" i="11"/>
  <c r="I229" i="11"/>
  <c r="J229" i="11"/>
  <c r="K229" i="11"/>
  <c r="I230" i="11"/>
  <c r="J230" i="11"/>
  <c r="K230" i="11"/>
  <c r="I231" i="11"/>
  <c r="J231" i="11"/>
  <c r="K231" i="11"/>
  <c r="I232" i="11"/>
  <c r="J232" i="11"/>
  <c r="K232" i="11"/>
  <c r="I233" i="11"/>
  <c r="J233" i="11"/>
  <c r="K233" i="11"/>
  <c r="I234" i="11"/>
  <c r="J234" i="11"/>
  <c r="K234" i="11"/>
  <c r="I235" i="11"/>
  <c r="J235" i="11"/>
  <c r="K235" i="11"/>
  <c r="I236" i="11"/>
  <c r="J236" i="11"/>
  <c r="K236" i="11"/>
  <c r="K222" i="11"/>
  <c r="J222" i="11"/>
  <c r="I222" i="11"/>
  <c r="K220" i="11"/>
  <c r="J220" i="11"/>
  <c r="I220" i="11"/>
  <c r="I212" i="11"/>
  <c r="J212" i="11"/>
  <c r="K212" i="11"/>
  <c r="I213" i="11"/>
  <c r="J213" i="11"/>
  <c r="K213" i="11"/>
  <c r="I214" i="11"/>
  <c r="J214" i="11"/>
  <c r="K214" i="11"/>
  <c r="I215" i="11"/>
  <c r="J215" i="11"/>
  <c r="K215" i="11"/>
  <c r="I216" i="11"/>
  <c r="J216" i="11"/>
  <c r="K216" i="11"/>
  <c r="I217" i="11"/>
  <c r="J217" i="11"/>
  <c r="K217" i="11"/>
  <c r="I218" i="11"/>
  <c r="J218" i="11"/>
  <c r="K218" i="11"/>
  <c r="K211" i="11"/>
  <c r="J211" i="11"/>
  <c r="I211" i="11"/>
  <c r="K210" i="11"/>
  <c r="J210" i="11"/>
  <c r="I210" i="11"/>
  <c r="I180" i="11"/>
  <c r="J180" i="11"/>
  <c r="K180" i="11"/>
  <c r="I181" i="11"/>
  <c r="J181" i="11"/>
  <c r="K181" i="11"/>
  <c r="I182" i="11"/>
  <c r="J182" i="11"/>
  <c r="K182" i="11"/>
  <c r="I183" i="11"/>
  <c r="J183" i="11"/>
  <c r="K183" i="11"/>
  <c r="I184" i="11"/>
  <c r="J184" i="11"/>
  <c r="K184" i="11"/>
  <c r="I185" i="11"/>
  <c r="J185" i="11"/>
  <c r="K185" i="11"/>
  <c r="I186" i="11"/>
  <c r="J186" i="11"/>
  <c r="K186" i="11"/>
  <c r="I187" i="11"/>
  <c r="J187" i="11"/>
  <c r="K187" i="11"/>
  <c r="I188" i="11"/>
  <c r="J188" i="11"/>
  <c r="K188" i="11"/>
  <c r="I189" i="11"/>
  <c r="J189" i="11"/>
  <c r="K189" i="11"/>
  <c r="I190" i="11"/>
  <c r="J190" i="11"/>
  <c r="K190" i="11"/>
  <c r="I191" i="11"/>
  <c r="J191" i="11"/>
  <c r="K191" i="11"/>
  <c r="I192" i="11"/>
  <c r="J192" i="11"/>
  <c r="K192" i="11"/>
  <c r="I193" i="11"/>
  <c r="J193" i="11"/>
  <c r="K193" i="11"/>
  <c r="I194" i="11"/>
  <c r="J194" i="11"/>
  <c r="K194" i="11"/>
  <c r="I195" i="11"/>
  <c r="J195" i="11"/>
  <c r="K195" i="11"/>
  <c r="I196" i="11"/>
  <c r="J196" i="11"/>
  <c r="K196" i="11"/>
  <c r="I197" i="11"/>
  <c r="J197" i="11"/>
  <c r="K197" i="11"/>
  <c r="I198" i="11"/>
  <c r="J198" i="11"/>
  <c r="K198" i="11"/>
  <c r="I199" i="11"/>
  <c r="J199" i="11"/>
  <c r="K199" i="11"/>
  <c r="I200" i="11"/>
  <c r="J200" i="11"/>
  <c r="K200" i="11"/>
  <c r="I201" i="11"/>
  <c r="J201" i="11"/>
  <c r="K201" i="11"/>
  <c r="I202" i="11"/>
  <c r="J202" i="11"/>
  <c r="K202" i="11"/>
  <c r="I203" i="11"/>
  <c r="J203" i="11"/>
  <c r="K203" i="11"/>
  <c r="I204" i="11"/>
  <c r="J204" i="11"/>
  <c r="K204" i="11"/>
  <c r="I205" i="11"/>
  <c r="J205" i="11"/>
  <c r="K205" i="11"/>
  <c r="I206" i="11"/>
  <c r="J206" i="11"/>
  <c r="K206" i="11"/>
  <c r="I207" i="11"/>
  <c r="J207" i="11"/>
  <c r="K207" i="11"/>
  <c r="I208" i="11"/>
  <c r="J208" i="11"/>
  <c r="K208" i="11"/>
  <c r="K179" i="11"/>
  <c r="J179" i="11"/>
  <c r="I179" i="11"/>
  <c r="I146" i="11"/>
  <c r="J146" i="11"/>
  <c r="K146" i="11"/>
  <c r="I147" i="11"/>
  <c r="J147" i="11"/>
  <c r="K147" i="11"/>
  <c r="I148" i="11"/>
  <c r="J148" i="11"/>
  <c r="K148" i="11"/>
  <c r="I149" i="11"/>
  <c r="J149" i="11"/>
  <c r="K149" i="11"/>
  <c r="I150" i="11"/>
  <c r="J150" i="11"/>
  <c r="K150" i="11"/>
  <c r="I151" i="11"/>
  <c r="J151" i="11"/>
  <c r="K151" i="11"/>
  <c r="I152" i="11"/>
  <c r="J152" i="11"/>
  <c r="K152" i="11"/>
  <c r="I153" i="11"/>
  <c r="J153" i="11"/>
  <c r="K153" i="11"/>
  <c r="I154" i="11"/>
  <c r="J154" i="11"/>
  <c r="K154" i="11"/>
  <c r="I155" i="11"/>
  <c r="J155" i="11"/>
  <c r="K155" i="11"/>
  <c r="I156" i="11"/>
  <c r="J156" i="11"/>
  <c r="K156" i="11"/>
  <c r="I157" i="11"/>
  <c r="J157" i="11"/>
  <c r="K157" i="11"/>
  <c r="I158" i="11"/>
  <c r="J158" i="11"/>
  <c r="K158" i="11"/>
  <c r="I159" i="11"/>
  <c r="J159" i="11"/>
  <c r="K159" i="11"/>
  <c r="I160" i="11"/>
  <c r="J160" i="11"/>
  <c r="K160" i="11"/>
  <c r="I161" i="11"/>
  <c r="J161" i="11"/>
  <c r="K161" i="11"/>
  <c r="I162" i="11"/>
  <c r="J162" i="11"/>
  <c r="K162" i="11"/>
  <c r="I163" i="11"/>
  <c r="J163" i="11"/>
  <c r="K163" i="11"/>
  <c r="I164" i="11"/>
  <c r="J164" i="11"/>
  <c r="K164" i="11"/>
  <c r="I165" i="11"/>
  <c r="J165" i="11"/>
  <c r="K165" i="11"/>
  <c r="I166" i="11"/>
  <c r="J166" i="11"/>
  <c r="K166" i="11"/>
  <c r="I167" i="11"/>
  <c r="J167" i="11"/>
  <c r="K167" i="11"/>
  <c r="I168" i="11"/>
  <c r="J168" i="11"/>
  <c r="K168" i="11"/>
  <c r="I169" i="11"/>
  <c r="J169" i="11"/>
  <c r="K169" i="11"/>
  <c r="I170" i="11"/>
  <c r="J170" i="11"/>
  <c r="K170" i="11"/>
  <c r="I171" i="11"/>
  <c r="J171" i="11"/>
  <c r="K171" i="11"/>
  <c r="I172" i="11"/>
  <c r="J172" i="11"/>
  <c r="K172" i="11"/>
  <c r="I173" i="11"/>
  <c r="J173" i="11"/>
  <c r="K173" i="11"/>
  <c r="I174" i="11"/>
  <c r="J174" i="11"/>
  <c r="K174" i="11"/>
  <c r="I175" i="11"/>
  <c r="J175" i="11"/>
  <c r="K175" i="11"/>
  <c r="I176" i="11"/>
  <c r="J176" i="11"/>
  <c r="K176" i="11"/>
  <c r="I177" i="11"/>
  <c r="J177" i="11"/>
  <c r="K177" i="11"/>
  <c r="K145" i="11"/>
  <c r="J145" i="11"/>
  <c r="I145" i="11"/>
  <c r="I139" i="11"/>
  <c r="J139" i="11"/>
  <c r="K139" i="11"/>
  <c r="I140" i="11"/>
  <c r="J140" i="11"/>
  <c r="K140" i="11"/>
  <c r="I141" i="11"/>
  <c r="J141" i="11"/>
  <c r="K141" i="11"/>
  <c r="I142" i="11"/>
  <c r="J142" i="11"/>
  <c r="K142" i="11"/>
  <c r="I143" i="11"/>
  <c r="J143" i="11"/>
  <c r="K143" i="11"/>
  <c r="K138" i="11"/>
  <c r="J138" i="11"/>
  <c r="I138" i="11"/>
  <c r="I136" i="11"/>
  <c r="J136" i="11"/>
  <c r="K136" i="11"/>
  <c r="K135" i="11"/>
  <c r="J135" i="11"/>
  <c r="I135" i="11"/>
  <c r="K134" i="11"/>
  <c r="J134" i="11"/>
  <c r="I134" i="11"/>
  <c r="K133" i="11"/>
  <c r="J133" i="11"/>
  <c r="I133" i="11"/>
  <c r="K132" i="11"/>
  <c r="J132" i="11"/>
  <c r="I132" i="11"/>
  <c r="K131" i="11"/>
  <c r="J131" i="11"/>
  <c r="I131" i="11"/>
  <c r="K130" i="11"/>
  <c r="J130" i="11"/>
  <c r="I130" i="11"/>
  <c r="K129" i="11"/>
  <c r="J129" i="11"/>
  <c r="I129" i="11"/>
  <c r="K128" i="11"/>
  <c r="J128" i="11"/>
  <c r="I128" i="11"/>
  <c r="I120" i="11"/>
  <c r="J120" i="11"/>
  <c r="K120" i="11"/>
  <c r="I121" i="11"/>
  <c r="J121" i="11"/>
  <c r="K121" i="11"/>
  <c r="I122" i="11"/>
  <c r="J122" i="11"/>
  <c r="K122" i="11"/>
  <c r="I123" i="11"/>
  <c r="J123" i="11"/>
  <c r="K123" i="11"/>
  <c r="I124" i="11"/>
  <c r="J124" i="11"/>
  <c r="K124" i="11"/>
  <c r="I125" i="11"/>
  <c r="J125" i="11"/>
  <c r="K125" i="11"/>
  <c r="I126" i="11"/>
  <c r="J126" i="11"/>
  <c r="K126" i="11"/>
  <c r="K119" i="11"/>
  <c r="J119" i="11"/>
  <c r="I119" i="11"/>
  <c r="I107" i="11"/>
  <c r="J107" i="11"/>
  <c r="K107" i="11"/>
  <c r="I108" i="11"/>
  <c r="J108" i="11"/>
  <c r="K108" i="11"/>
  <c r="I109" i="11"/>
  <c r="J109" i="11"/>
  <c r="K109" i="11"/>
  <c r="I110" i="11"/>
  <c r="J110" i="11"/>
  <c r="K110" i="11"/>
  <c r="I111" i="11"/>
  <c r="J111" i="11"/>
  <c r="K111" i="11"/>
  <c r="I112" i="11"/>
  <c r="J112" i="11"/>
  <c r="K112" i="11"/>
  <c r="I113" i="11"/>
  <c r="J113" i="11"/>
  <c r="K113" i="11"/>
  <c r="I114" i="11"/>
  <c r="J114" i="11"/>
  <c r="K114" i="11"/>
  <c r="I115" i="11"/>
  <c r="J115" i="11"/>
  <c r="K115" i="11"/>
  <c r="I116" i="11"/>
  <c r="J116" i="11"/>
  <c r="K116" i="11"/>
  <c r="K106" i="11"/>
  <c r="J106" i="11"/>
  <c r="I106" i="11"/>
  <c r="I99" i="11"/>
  <c r="J99" i="11"/>
  <c r="K99" i="11"/>
  <c r="I100" i="11"/>
  <c r="J100" i="11"/>
  <c r="K100" i="11"/>
  <c r="I101" i="11"/>
  <c r="J101" i="11"/>
  <c r="K101" i="11"/>
  <c r="I102" i="11"/>
  <c r="J102" i="11"/>
  <c r="K102" i="11"/>
  <c r="I103" i="11"/>
  <c r="J103" i="11"/>
  <c r="K103" i="11"/>
  <c r="I104" i="11"/>
  <c r="J104" i="11"/>
  <c r="K104" i="11"/>
  <c r="K98" i="11"/>
  <c r="J98" i="11"/>
  <c r="I98" i="11"/>
  <c r="I89" i="11"/>
  <c r="J89" i="11"/>
  <c r="K89" i="11"/>
  <c r="I90" i="11"/>
  <c r="J90" i="11"/>
  <c r="K90" i="11"/>
  <c r="I91" i="11"/>
  <c r="J91" i="11"/>
  <c r="K91" i="11"/>
  <c r="I92" i="11"/>
  <c r="J92" i="11"/>
  <c r="K92" i="11"/>
  <c r="I93" i="11"/>
  <c r="J93" i="11"/>
  <c r="K93" i="11"/>
  <c r="I94" i="11"/>
  <c r="J94" i="11"/>
  <c r="K94" i="11"/>
  <c r="I95" i="11"/>
  <c r="J95" i="11"/>
  <c r="K95" i="11"/>
  <c r="I96" i="11"/>
  <c r="J96" i="11"/>
  <c r="K96" i="11"/>
  <c r="K88" i="11"/>
  <c r="J88" i="11"/>
  <c r="I88" i="11"/>
  <c r="I77" i="11"/>
  <c r="J77" i="11"/>
  <c r="K77" i="11"/>
  <c r="I78" i="11"/>
  <c r="J78" i="11"/>
  <c r="K78" i="11"/>
  <c r="I79" i="11"/>
  <c r="J79" i="11"/>
  <c r="K79" i="11"/>
  <c r="I80" i="11"/>
  <c r="J80" i="11"/>
  <c r="K80" i="11"/>
  <c r="I81" i="11"/>
  <c r="J81" i="11"/>
  <c r="K81" i="11"/>
  <c r="I82" i="11"/>
  <c r="J82" i="11"/>
  <c r="K82" i="11"/>
  <c r="I83" i="11"/>
  <c r="J83" i="11"/>
  <c r="K83" i="11"/>
  <c r="I84" i="11"/>
  <c r="J84" i="11"/>
  <c r="K84" i="11"/>
  <c r="I85" i="11"/>
  <c r="J85" i="11"/>
  <c r="K85" i="11"/>
  <c r="I86" i="11"/>
  <c r="J86" i="11"/>
  <c r="K86" i="11"/>
  <c r="K76" i="11"/>
  <c r="J76" i="11"/>
  <c r="I76" i="11"/>
  <c r="I65" i="11"/>
  <c r="J65" i="11"/>
  <c r="K65" i="11"/>
  <c r="I66" i="11"/>
  <c r="J66" i="11"/>
  <c r="K66" i="11"/>
  <c r="I67" i="11"/>
  <c r="J67" i="11"/>
  <c r="K67" i="11"/>
  <c r="I68" i="11"/>
  <c r="J68" i="11"/>
  <c r="K68" i="11"/>
  <c r="I69" i="11"/>
  <c r="J69" i="11"/>
  <c r="K69" i="11"/>
  <c r="I70" i="11"/>
  <c r="J70" i="11"/>
  <c r="K70" i="11"/>
  <c r="I71" i="11"/>
  <c r="J71" i="11"/>
  <c r="K71" i="11"/>
  <c r="I72" i="11"/>
  <c r="J72" i="11"/>
  <c r="K72" i="11"/>
  <c r="I73" i="11"/>
  <c r="J73" i="11"/>
  <c r="K73" i="11"/>
  <c r="K64" i="11"/>
  <c r="J64" i="11"/>
  <c r="I64" i="11"/>
  <c r="K63" i="11"/>
  <c r="J63" i="11"/>
  <c r="I63" i="11"/>
  <c r="I61" i="11"/>
  <c r="J61" i="11"/>
  <c r="K61" i="11"/>
  <c r="K60" i="11"/>
  <c r="J60" i="11"/>
  <c r="I60" i="11"/>
  <c r="I54" i="11"/>
  <c r="I247" i="11" s="1"/>
  <c r="J54" i="11"/>
  <c r="K54" i="11"/>
  <c r="I55" i="11"/>
  <c r="J55" i="11"/>
  <c r="K55" i="11"/>
  <c r="I56" i="11"/>
  <c r="J56" i="11"/>
  <c r="K56" i="11"/>
  <c r="I57" i="11"/>
  <c r="J57" i="11"/>
  <c r="K57" i="11"/>
  <c r="I58" i="11"/>
  <c r="J58" i="11"/>
  <c r="K58" i="11"/>
  <c r="K53" i="11"/>
  <c r="J53" i="11"/>
  <c r="K51" i="11"/>
  <c r="J51" i="11"/>
  <c r="I51" i="11"/>
  <c r="I44" i="11"/>
  <c r="J44" i="11"/>
  <c r="K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K19" i="11"/>
  <c r="J19" i="11"/>
  <c r="I20" i="11"/>
  <c r="I21" i="11"/>
  <c r="I22" i="11"/>
  <c r="I23" i="11"/>
  <c r="I24" i="11"/>
  <c r="I25" i="11"/>
  <c r="I26" i="11"/>
  <c r="I27" i="11"/>
  <c r="I28" i="11"/>
  <c r="I29" i="11"/>
  <c r="I19" i="11"/>
  <c r="L369" i="15" l="1"/>
  <c r="L264" i="15"/>
  <c r="L266" i="15" s="1"/>
  <c r="G40" i="11" s="1"/>
  <c r="H40" i="11" s="1"/>
  <c r="L224" i="15"/>
  <c r="L226" i="15" s="1"/>
  <c r="G39" i="11" s="1"/>
  <c r="H39" i="11" s="1"/>
  <c r="L185" i="15"/>
  <c r="L187" i="15" s="1"/>
  <c r="G38" i="11" s="1"/>
  <c r="H38" i="11" s="1"/>
  <c r="L137" i="15"/>
  <c r="L139" i="15" s="1"/>
  <c r="G35" i="11" s="1"/>
  <c r="H35" i="11" s="1"/>
  <c r="L60" i="15"/>
  <c r="L62" i="15" s="1"/>
  <c r="G32" i="11" s="1"/>
  <c r="L87" i="15"/>
  <c r="L89" i="15" s="1"/>
  <c r="G33" i="11" s="1"/>
  <c r="H33" i="11" s="1"/>
  <c r="L116" i="15"/>
  <c r="L118" i="15" s="1"/>
  <c r="G34" i="11" s="1"/>
  <c r="H34" i="11" s="1"/>
  <c r="L371" i="15" l="1"/>
  <c r="G48" i="11" s="1"/>
  <c r="H48" i="11" s="1"/>
  <c r="J40" i="11"/>
  <c r="J38" i="11"/>
  <c r="J35" i="11"/>
  <c r="J34" i="11"/>
  <c r="J32" i="11"/>
  <c r="H32" i="11"/>
  <c r="L18" i="15"/>
  <c r="J21" i="11" s="1"/>
  <c r="L15" i="15"/>
  <c r="J20" i="11" s="1"/>
  <c r="B412" i="15"/>
  <c r="A412" i="15"/>
  <c r="B369" i="15"/>
  <c r="A369" i="15"/>
  <c r="B323" i="15"/>
  <c r="A323" i="15"/>
  <c r="L320" i="15"/>
  <c r="M320" i="15"/>
  <c r="B320" i="15"/>
  <c r="A320" i="15"/>
  <c r="B308" i="15"/>
  <c r="A308" i="15"/>
  <c r="L305" i="15"/>
  <c r="M305" i="15"/>
  <c r="B305" i="15"/>
  <c r="A305" i="15"/>
  <c r="B294" i="15"/>
  <c r="A294" i="15"/>
  <c r="B292" i="15"/>
  <c r="A292" i="15"/>
  <c r="B290" i="15"/>
  <c r="A290" i="15"/>
  <c r="B264" i="15"/>
  <c r="A264" i="15"/>
  <c r="A224" i="15"/>
  <c r="B185" i="15"/>
  <c r="A185" i="15"/>
  <c r="B174" i="15"/>
  <c r="A174" i="15"/>
  <c r="B162" i="15"/>
  <c r="A162" i="15"/>
  <c r="B137" i="15"/>
  <c r="A137" i="15"/>
  <c r="A116" i="15"/>
  <c r="J33" i="11"/>
  <c r="B87" i="15"/>
  <c r="A87" i="15"/>
  <c r="B60" i="15"/>
  <c r="A60" i="15"/>
  <c r="B50" i="15"/>
  <c r="A50" i="15"/>
  <c r="B48" i="15"/>
  <c r="A48" i="15"/>
  <c r="L45" i="15"/>
  <c r="M45" i="15"/>
  <c r="B45" i="15"/>
  <c r="A45" i="15"/>
  <c r="L41" i="15"/>
  <c r="L40" i="15" s="1"/>
  <c r="J28" i="11" s="1"/>
  <c r="B40" i="15"/>
  <c r="A40" i="15"/>
  <c r="L37" i="15"/>
  <c r="J27" i="11" s="1"/>
  <c r="M37" i="15"/>
  <c r="B37" i="15"/>
  <c r="A37" i="15"/>
  <c r="L33" i="15"/>
  <c r="M33" i="15"/>
  <c r="B33" i="15"/>
  <c r="A33" i="15"/>
  <c r="K31" i="15"/>
  <c r="L31" i="15" s="1"/>
  <c r="L30" i="15" s="1"/>
  <c r="J25" i="11" s="1"/>
  <c r="M30" i="15"/>
  <c r="B30" i="15"/>
  <c r="A30" i="15"/>
  <c r="M27" i="15"/>
  <c r="B27" i="15"/>
  <c r="A27" i="15"/>
  <c r="M24" i="15"/>
  <c r="B24" i="15"/>
  <c r="A24" i="15"/>
  <c r="L21" i="15"/>
  <c r="J22" i="11" s="1"/>
  <c r="M21" i="15"/>
  <c r="B21" i="15"/>
  <c r="A21" i="15"/>
  <c r="M18" i="15"/>
  <c r="B18" i="15"/>
  <c r="A18" i="15"/>
  <c r="M15" i="15"/>
  <c r="B15" i="15"/>
  <c r="A15" i="15"/>
  <c r="K13" i="15"/>
  <c r="L13" i="15" s="1"/>
  <c r="L12" i="15" s="1"/>
  <c r="M12" i="15"/>
  <c r="B12" i="15"/>
  <c r="A12" i="15"/>
  <c r="B10" i="15"/>
  <c r="A10" i="15"/>
  <c r="J48" i="11" l="1"/>
  <c r="L52" i="15"/>
  <c r="G31" i="11" s="1"/>
  <c r="H31" i="11" s="1"/>
  <c r="J47" i="11"/>
  <c r="L27" i="15"/>
  <c r="J24" i="11" s="1"/>
  <c r="J36" i="11"/>
  <c r="L24" i="15"/>
  <c r="J23" i="11" s="1"/>
  <c r="J39" i="11"/>
  <c r="J37" i="11"/>
  <c r="L414" i="15" l="1"/>
  <c r="G49" i="11" s="1"/>
  <c r="H49" i="11" s="1"/>
  <c r="J31" i="11"/>
  <c r="J49" i="11" l="1"/>
  <c r="J247" i="11" s="1"/>
  <c r="K227" i="13"/>
  <c r="H239" i="11" l="1"/>
  <c r="H240" i="11"/>
  <c r="H241" i="11"/>
  <c r="H242" i="11"/>
  <c r="H243" i="11"/>
  <c r="H244" i="11"/>
  <c r="H245" i="11"/>
  <c r="H238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22" i="11"/>
  <c r="H220" i="11"/>
  <c r="H211" i="11"/>
  <c r="H212" i="11"/>
  <c r="H213" i="11"/>
  <c r="H214" i="11"/>
  <c r="H215" i="11"/>
  <c r="H216" i="11"/>
  <c r="H217" i="11"/>
  <c r="H218" i="11"/>
  <c r="H210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179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45" i="11"/>
  <c r="H139" i="11"/>
  <c r="H140" i="11"/>
  <c r="H141" i="11"/>
  <c r="H142" i="11"/>
  <c r="H143" i="11"/>
  <c r="H138" i="11"/>
  <c r="H129" i="11"/>
  <c r="H130" i="11"/>
  <c r="H131" i="11"/>
  <c r="H132" i="11"/>
  <c r="H133" i="11"/>
  <c r="H134" i="11"/>
  <c r="H135" i="11"/>
  <c r="H136" i="11"/>
  <c r="H128" i="11"/>
  <c r="H120" i="11"/>
  <c r="H121" i="11"/>
  <c r="H122" i="11"/>
  <c r="H123" i="11"/>
  <c r="H124" i="11"/>
  <c r="H125" i="11"/>
  <c r="H126" i="11"/>
  <c r="H119" i="11"/>
  <c r="H108" i="11"/>
  <c r="H109" i="11"/>
  <c r="H110" i="11"/>
  <c r="H111" i="11"/>
  <c r="H112" i="11"/>
  <c r="H113" i="11"/>
  <c r="H114" i="11"/>
  <c r="H115" i="11"/>
  <c r="H116" i="11"/>
  <c r="H107" i="11"/>
  <c r="H106" i="1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H99" i="11"/>
  <c r="H100" i="11"/>
  <c r="H101" i="11"/>
  <c r="H102" i="11"/>
  <c r="H103" i="11"/>
  <c r="H104" i="11"/>
  <c r="H98" i="11"/>
  <c r="D99" i="11"/>
  <c r="D100" i="11"/>
  <c r="D101" i="11"/>
  <c r="D102" i="11"/>
  <c r="D103" i="11"/>
  <c r="D104" i="11"/>
  <c r="D98" i="11"/>
  <c r="H89" i="11"/>
  <c r="H90" i="11"/>
  <c r="H91" i="11"/>
  <c r="H92" i="11"/>
  <c r="H93" i="11"/>
  <c r="H94" i="11"/>
  <c r="H95" i="11"/>
  <c r="H96" i="11"/>
  <c r="H88" i="11"/>
  <c r="D89" i="11"/>
  <c r="D90" i="11"/>
  <c r="D91" i="11"/>
  <c r="D92" i="11"/>
  <c r="D93" i="11"/>
  <c r="D94" i="11"/>
  <c r="D95" i="11"/>
  <c r="D96" i="11"/>
  <c r="D88" i="11"/>
  <c r="H77" i="11"/>
  <c r="H78" i="11"/>
  <c r="H79" i="11"/>
  <c r="H80" i="11"/>
  <c r="H81" i="11"/>
  <c r="H82" i="11"/>
  <c r="H83" i="11"/>
  <c r="H84" i="11"/>
  <c r="H85" i="11"/>
  <c r="H86" i="11"/>
  <c r="H76" i="11"/>
  <c r="D77" i="11"/>
  <c r="D78" i="11"/>
  <c r="D79" i="11"/>
  <c r="D80" i="11"/>
  <c r="D81" i="11"/>
  <c r="D82" i="11"/>
  <c r="D83" i="11"/>
  <c r="D84" i="11"/>
  <c r="D85" i="11"/>
  <c r="D86" i="11"/>
  <c r="D76" i="11"/>
  <c r="H64" i="11"/>
  <c r="H65" i="11"/>
  <c r="H66" i="11"/>
  <c r="H67" i="11"/>
  <c r="H68" i="11"/>
  <c r="H69" i="11"/>
  <c r="H70" i="11"/>
  <c r="H71" i="11"/>
  <c r="H72" i="11"/>
  <c r="H73" i="11"/>
  <c r="H63" i="11"/>
  <c r="D64" i="11"/>
  <c r="D65" i="11"/>
  <c r="D66" i="11"/>
  <c r="D67" i="11"/>
  <c r="D68" i="11"/>
  <c r="D69" i="11"/>
  <c r="D70" i="11"/>
  <c r="D71" i="11"/>
  <c r="D72" i="11"/>
  <c r="D73" i="11"/>
  <c r="D63" i="11"/>
  <c r="H61" i="11"/>
  <c r="H60" i="11"/>
  <c r="D61" i="11"/>
  <c r="D60" i="11"/>
  <c r="H54" i="11"/>
  <c r="H55" i="11"/>
  <c r="H56" i="11"/>
  <c r="H57" i="11"/>
  <c r="H58" i="11"/>
  <c r="H53" i="11"/>
  <c r="D54" i="11"/>
  <c r="D55" i="11"/>
  <c r="D56" i="11"/>
  <c r="D57" i="11"/>
  <c r="D58" i="11"/>
  <c r="D53" i="11"/>
  <c r="H51" i="11"/>
  <c r="D51" i="11"/>
  <c r="H44" i="11"/>
  <c r="K45" i="11"/>
  <c r="K47" i="11"/>
  <c r="K48" i="11"/>
  <c r="K49" i="11"/>
  <c r="H43" i="11"/>
  <c r="K43" i="11" s="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39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H19" i="11"/>
  <c r="D20" i="11"/>
  <c r="D21" i="11"/>
  <c r="D22" i="11"/>
  <c r="D23" i="11"/>
  <c r="D24" i="11"/>
  <c r="D25" i="11"/>
  <c r="D26" i="11"/>
  <c r="D27" i="11"/>
  <c r="D28" i="11"/>
  <c r="D29" i="11"/>
  <c r="D19" i="11"/>
  <c r="O235" i="13"/>
  <c r="F235" i="13" s="1"/>
  <c r="H235" i="13" s="1"/>
  <c r="I235" i="13" s="1"/>
  <c r="O234" i="13"/>
  <c r="F234" i="13" s="1"/>
  <c r="O233" i="13"/>
  <c r="F233" i="13"/>
  <c r="O232" i="13"/>
  <c r="F232" i="13"/>
  <c r="H232" i="13" s="1"/>
  <c r="I232" i="13" s="1"/>
  <c r="O231" i="13"/>
  <c r="F231" i="13" s="1"/>
  <c r="O230" i="13"/>
  <c r="F230" i="13" s="1"/>
  <c r="G230" i="13"/>
  <c r="O229" i="13"/>
  <c r="F229" i="13"/>
  <c r="O228" i="13"/>
  <c r="F228" i="13" s="1"/>
  <c r="O227" i="13"/>
  <c r="O226" i="13"/>
  <c r="F226" i="13" s="1"/>
  <c r="H226" i="13" s="1"/>
  <c r="I226" i="13" s="1"/>
  <c r="O225" i="13"/>
  <c r="F225" i="13" s="1"/>
  <c r="G225" i="13"/>
  <c r="O224" i="13"/>
  <c r="F224" i="13"/>
  <c r="O223" i="13"/>
  <c r="F223" i="13" s="1"/>
  <c r="O222" i="13"/>
  <c r="F222" i="13" s="1"/>
  <c r="H222" i="13" s="1"/>
  <c r="I222" i="13" s="1"/>
  <c r="O221" i="13"/>
  <c r="G221" i="13"/>
  <c r="F221" i="13"/>
  <c r="O220" i="13"/>
  <c r="F220" i="13"/>
  <c r="O219" i="13"/>
  <c r="F219" i="13" s="1"/>
  <c r="O218" i="13"/>
  <c r="F218" i="13" s="1"/>
  <c r="O217" i="13"/>
  <c r="G217" i="13"/>
  <c r="F217" i="13"/>
  <c r="O216" i="13"/>
  <c r="F216" i="13"/>
  <c r="O215" i="13"/>
  <c r="F215" i="13" s="1"/>
  <c r="O214" i="13"/>
  <c r="F214" i="13" s="1"/>
  <c r="O213" i="13"/>
  <c r="G213" i="13"/>
  <c r="F213" i="13"/>
  <c r="O212" i="13"/>
  <c r="F212" i="13"/>
  <c r="O211" i="13"/>
  <c r="O210" i="13"/>
  <c r="F210" i="13" s="1"/>
  <c r="O209" i="13"/>
  <c r="O208" i="13"/>
  <c r="F208" i="13" s="1"/>
  <c r="H208" i="13" s="1"/>
  <c r="I208" i="13" s="1"/>
  <c r="O207" i="13"/>
  <c r="G207" i="13"/>
  <c r="F207" i="13"/>
  <c r="O206" i="13"/>
  <c r="F206" i="13"/>
  <c r="O205" i="13"/>
  <c r="F205" i="13" s="1"/>
  <c r="O204" i="13"/>
  <c r="F204" i="13" s="1"/>
  <c r="O203" i="13"/>
  <c r="G203" i="13"/>
  <c r="F203" i="13"/>
  <c r="O202" i="13"/>
  <c r="F202" i="13"/>
  <c r="O201" i="13"/>
  <c r="F201" i="13" s="1"/>
  <c r="O200" i="13"/>
  <c r="F200" i="13" s="1"/>
  <c r="H200" i="13"/>
  <c r="I200" i="13" s="1"/>
  <c r="O199" i="13"/>
  <c r="O198" i="13"/>
  <c r="G198" i="13"/>
  <c r="F198" i="13"/>
  <c r="O197" i="13"/>
  <c r="F197" i="13"/>
  <c r="O196" i="13"/>
  <c r="F196" i="13" s="1"/>
  <c r="I196" i="13"/>
  <c r="H196" i="13"/>
  <c r="O195" i="13"/>
  <c r="F195" i="13" s="1"/>
  <c r="H195" i="13"/>
  <c r="I195" i="13" s="1"/>
  <c r="G195" i="13"/>
  <c r="O194" i="13"/>
  <c r="J194" i="13"/>
  <c r="K194" i="13" s="1"/>
  <c r="G194" i="13"/>
  <c r="F194" i="13"/>
  <c r="H194" i="13" s="1"/>
  <c r="I194" i="13" s="1"/>
  <c r="O193" i="13"/>
  <c r="F193" i="13"/>
  <c r="O192" i="13"/>
  <c r="F192" i="13" s="1"/>
  <c r="H192" i="13"/>
  <c r="I192" i="13" s="1"/>
  <c r="O191" i="13"/>
  <c r="F191" i="13" s="1"/>
  <c r="H191" i="13"/>
  <c r="I191" i="13" s="1"/>
  <c r="G191" i="13"/>
  <c r="O190" i="13"/>
  <c r="J190" i="13"/>
  <c r="K190" i="13" s="1"/>
  <c r="G190" i="13"/>
  <c r="F190" i="13"/>
  <c r="H190" i="13" s="1"/>
  <c r="I190" i="13" s="1"/>
  <c r="O189" i="13"/>
  <c r="F189" i="13"/>
  <c r="O188" i="13"/>
  <c r="F188" i="13" s="1"/>
  <c r="I188" i="13"/>
  <c r="H188" i="13"/>
  <c r="O187" i="13"/>
  <c r="F187" i="13" s="1"/>
  <c r="H187" i="13"/>
  <c r="I187" i="13" s="1"/>
  <c r="G187" i="13"/>
  <c r="O186" i="13"/>
  <c r="J186" i="13"/>
  <c r="K186" i="13" s="1"/>
  <c r="G186" i="13"/>
  <c r="F186" i="13"/>
  <c r="H186" i="13" s="1"/>
  <c r="I186" i="13" s="1"/>
  <c r="O185" i="13"/>
  <c r="F185" i="13"/>
  <c r="O184" i="13"/>
  <c r="F184" i="13" s="1"/>
  <c r="H184" i="13"/>
  <c r="I184" i="13" s="1"/>
  <c r="O183" i="13"/>
  <c r="F183" i="13" s="1"/>
  <c r="H183" i="13"/>
  <c r="I183" i="13" s="1"/>
  <c r="G183" i="13"/>
  <c r="O182" i="13"/>
  <c r="J182" i="13"/>
  <c r="K182" i="13" s="1"/>
  <c r="G182" i="13"/>
  <c r="F182" i="13"/>
  <c r="H182" i="13" s="1"/>
  <c r="I182" i="13" s="1"/>
  <c r="O181" i="13"/>
  <c r="F181" i="13"/>
  <c r="O180" i="13"/>
  <c r="F180" i="13" s="1"/>
  <c r="I180" i="13"/>
  <c r="H180" i="13"/>
  <c r="O179" i="13"/>
  <c r="F179" i="13" s="1"/>
  <c r="H179" i="13"/>
  <c r="I179" i="13" s="1"/>
  <c r="G179" i="13"/>
  <c r="O178" i="13"/>
  <c r="F178" i="13"/>
  <c r="O177" i="13"/>
  <c r="F177" i="13" s="1"/>
  <c r="H177" i="13"/>
  <c r="I177" i="13" s="1"/>
  <c r="O176" i="13"/>
  <c r="F176" i="13" s="1"/>
  <c r="H176" i="13"/>
  <c r="I176" i="13" s="1"/>
  <c r="G176" i="13"/>
  <c r="O175" i="13"/>
  <c r="J175" i="13"/>
  <c r="K175" i="13" s="1"/>
  <c r="G175" i="13"/>
  <c r="F175" i="13"/>
  <c r="H175" i="13" s="1"/>
  <c r="I175" i="13" s="1"/>
  <c r="O174" i="13"/>
  <c r="F174" i="13"/>
  <c r="O173" i="13"/>
  <c r="F173" i="13" s="1"/>
  <c r="H173" i="13"/>
  <c r="I173" i="13" s="1"/>
  <c r="O172" i="13"/>
  <c r="F172" i="13" s="1"/>
  <c r="H172" i="13"/>
  <c r="I172" i="13" s="1"/>
  <c r="G172" i="13"/>
  <c r="O171" i="13"/>
  <c r="J171" i="13"/>
  <c r="K171" i="13" s="1"/>
  <c r="G171" i="13"/>
  <c r="F171" i="13"/>
  <c r="H171" i="13" s="1"/>
  <c r="I171" i="13" s="1"/>
  <c r="O170" i="13"/>
  <c r="F170" i="13"/>
  <c r="O169" i="13"/>
  <c r="F169" i="13" s="1"/>
  <c r="H169" i="13"/>
  <c r="I169" i="13" s="1"/>
  <c r="O168" i="13"/>
  <c r="O167" i="13"/>
  <c r="F167" i="13" s="1"/>
  <c r="O166" i="13"/>
  <c r="F166" i="13"/>
  <c r="H166" i="13" s="1"/>
  <c r="I166" i="13" s="1"/>
  <c r="O165" i="13"/>
  <c r="F165" i="13"/>
  <c r="O164" i="13"/>
  <c r="F164" i="13" s="1"/>
  <c r="O163" i="13"/>
  <c r="F163" i="13" s="1"/>
  <c r="O162" i="13"/>
  <c r="F162" i="13"/>
  <c r="H162" i="13" s="1"/>
  <c r="I162" i="13" s="1"/>
  <c r="O161" i="13"/>
  <c r="F161" i="13"/>
  <c r="O160" i="13"/>
  <c r="F160" i="13" s="1"/>
  <c r="O159" i="13"/>
  <c r="F159" i="13" s="1"/>
  <c r="O158" i="13"/>
  <c r="F158" i="13"/>
  <c r="H158" i="13" s="1"/>
  <c r="I158" i="13" s="1"/>
  <c r="O157" i="13"/>
  <c r="F157" i="13"/>
  <c r="O156" i="13"/>
  <c r="F156" i="13" s="1"/>
  <c r="O155" i="13"/>
  <c r="F155" i="13" s="1"/>
  <c r="O154" i="13"/>
  <c r="F154" i="13"/>
  <c r="H154" i="13" s="1"/>
  <c r="I154" i="13" s="1"/>
  <c r="O153" i="13"/>
  <c r="F153" i="13"/>
  <c r="O152" i="13"/>
  <c r="F152" i="13" s="1"/>
  <c r="O151" i="13"/>
  <c r="F151" i="13" s="1"/>
  <c r="O150" i="13"/>
  <c r="F150" i="13"/>
  <c r="H150" i="13" s="1"/>
  <c r="I150" i="13" s="1"/>
  <c r="O149" i="13"/>
  <c r="F149" i="13"/>
  <c r="O148" i="13"/>
  <c r="F148" i="13" s="1"/>
  <c r="O147" i="13"/>
  <c r="F147" i="13" s="1"/>
  <c r="O146" i="13"/>
  <c r="F146" i="13"/>
  <c r="H146" i="13" s="1"/>
  <c r="I146" i="13" s="1"/>
  <c r="O145" i="13"/>
  <c r="F145" i="13"/>
  <c r="O144" i="13"/>
  <c r="F144" i="13" s="1"/>
  <c r="O143" i="13"/>
  <c r="F143" i="13" s="1"/>
  <c r="O142" i="13"/>
  <c r="F142" i="13"/>
  <c r="H142" i="13" s="1"/>
  <c r="I142" i="13" s="1"/>
  <c r="O141" i="13"/>
  <c r="F141" i="13"/>
  <c r="O140" i="13"/>
  <c r="F140" i="13" s="1"/>
  <c r="O139" i="13"/>
  <c r="F139" i="13" s="1"/>
  <c r="O138" i="13"/>
  <c r="F138" i="13"/>
  <c r="H138" i="13" s="1"/>
  <c r="I138" i="13" s="1"/>
  <c r="O137" i="13"/>
  <c r="F137" i="13"/>
  <c r="O136" i="13"/>
  <c r="F136" i="13" s="1"/>
  <c r="O135" i="13"/>
  <c r="F135" i="13" s="1"/>
  <c r="O134" i="13"/>
  <c r="O133" i="13"/>
  <c r="F133" i="13"/>
  <c r="O132" i="13"/>
  <c r="F132" i="13" s="1"/>
  <c r="O131" i="13"/>
  <c r="F131" i="13" s="1"/>
  <c r="H131" i="13"/>
  <c r="I131" i="13" s="1"/>
  <c r="G131" i="13"/>
  <c r="O130" i="13"/>
  <c r="F130" i="13"/>
  <c r="O129" i="13"/>
  <c r="I129" i="13"/>
  <c r="G129" i="13"/>
  <c r="F129" i="13"/>
  <c r="H129" i="13" s="1"/>
  <c r="O128" i="13"/>
  <c r="J128" i="13"/>
  <c r="K128" i="13" s="1"/>
  <c r="I128" i="13"/>
  <c r="H128" i="13"/>
  <c r="F128" i="13"/>
  <c r="G128" i="13" s="1"/>
  <c r="O127" i="13"/>
  <c r="O126" i="13"/>
  <c r="F126" i="13" s="1"/>
  <c r="I126" i="13"/>
  <c r="H126" i="13"/>
  <c r="G126" i="13"/>
  <c r="O125" i="13"/>
  <c r="F125" i="13" s="1"/>
  <c r="O124" i="13"/>
  <c r="J124" i="13"/>
  <c r="K124" i="13" s="1"/>
  <c r="I124" i="13"/>
  <c r="G124" i="13"/>
  <c r="F124" i="13"/>
  <c r="H124" i="13" s="1"/>
  <c r="O123" i="13"/>
  <c r="F123" i="13" s="1"/>
  <c r="O122" i="13"/>
  <c r="F122" i="13" s="1"/>
  <c r="H122" i="13" s="1"/>
  <c r="I122" i="13" s="1"/>
  <c r="G122" i="13"/>
  <c r="O121" i="13"/>
  <c r="F121" i="13" s="1"/>
  <c r="G121" i="13" s="1"/>
  <c r="J121" i="13"/>
  <c r="K121" i="13" s="1"/>
  <c r="H121" i="13"/>
  <c r="I121" i="13" s="1"/>
  <c r="O120" i="13"/>
  <c r="G120" i="13"/>
  <c r="F120" i="13"/>
  <c r="O119" i="13"/>
  <c r="H119" i="13"/>
  <c r="I119" i="13" s="1"/>
  <c r="F119" i="13"/>
  <c r="G119" i="13" s="1"/>
  <c r="O118" i="13"/>
  <c r="F118" i="13" s="1"/>
  <c r="I118" i="13"/>
  <c r="H118" i="13"/>
  <c r="G118" i="13"/>
  <c r="O117" i="13"/>
  <c r="O116" i="13"/>
  <c r="F116" i="13"/>
  <c r="O115" i="13"/>
  <c r="I115" i="13"/>
  <c r="G115" i="13"/>
  <c r="F115" i="13"/>
  <c r="H115" i="13" s="1"/>
  <c r="O114" i="13"/>
  <c r="G114" i="13"/>
  <c r="F114" i="13"/>
  <c r="H114" i="13" s="1"/>
  <c r="I114" i="13" s="1"/>
  <c r="O113" i="13"/>
  <c r="F113" i="13"/>
  <c r="O112" i="13"/>
  <c r="F112" i="13" s="1"/>
  <c r="O111" i="13"/>
  <c r="F111" i="13" s="1"/>
  <c r="G111" i="13"/>
  <c r="O110" i="13"/>
  <c r="G110" i="13"/>
  <c r="F110" i="13"/>
  <c r="H110" i="13" s="1"/>
  <c r="I110" i="13" s="1"/>
  <c r="O109" i="13"/>
  <c r="F109" i="13"/>
  <c r="O108" i="13"/>
  <c r="O107" i="13"/>
  <c r="O106" i="13"/>
  <c r="F106" i="13" s="1"/>
  <c r="O105" i="13"/>
  <c r="F105" i="13" s="1"/>
  <c r="G105" i="13"/>
  <c r="O104" i="13"/>
  <c r="G104" i="13"/>
  <c r="F104" i="13"/>
  <c r="H104" i="13" s="1"/>
  <c r="I104" i="13" s="1"/>
  <c r="O103" i="13"/>
  <c r="F103" i="13"/>
  <c r="O102" i="13"/>
  <c r="F102" i="13" s="1"/>
  <c r="H102" i="13" s="1"/>
  <c r="I102" i="13" s="1"/>
  <c r="O101" i="13"/>
  <c r="F101" i="13" s="1"/>
  <c r="O100" i="13"/>
  <c r="F100" i="13"/>
  <c r="H100" i="13" s="1"/>
  <c r="I100" i="13" s="1"/>
  <c r="O99" i="13"/>
  <c r="F99" i="13"/>
  <c r="O98" i="13"/>
  <c r="F98" i="13" s="1"/>
  <c r="O97" i="13"/>
  <c r="F97" i="13" s="1"/>
  <c r="O96" i="13"/>
  <c r="F96" i="13"/>
  <c r="H96" i="13" s="1"/>
  <c r="I96" i="13" s="1"/>
  <c r="O95" i="13"/>
  <c r="O94" i="13"/>
  <c r="F94" i="13"/>
  <c r="O93" i="13"/>
  <c r="F93" i="13" s="1"/>
  <c r="O92" i="13"/>
  <c r="F92" i="13" s="1"/>
  <c r="H92" i="13"/>
  <c r="I92" i="13" s="1"/>
  <c r="O91" i="13"/>
  <c r="J91" i="13"/>
  <c r="K91" i="13" s="1"/>
  <c r="F91" i="13"/>
  <c r="H91" i="13" s="1"/>
  <c r="I91" i="13" s="1"/>
  <c r="O90" i="13"/>
  <c r="F90" i="13"/>
  <c r="O89" i="13"/>
  <c r="F89" i="13" s="1"/>
  <c r="O88" i="13"/>
  <c r="F88" i="13" s="1"/>
  <c r="H88" i="13"/>
  <c r="I88" i="13" s="1"/>
  <c r="O87" i="13"/>
  <c r="O86" i="13"/>
  <c r="J86" i="13"/>
  <c r="K86" i="13" s="1"/>
  <c r="G86" i="13"/>
  <c r="F86" i="13"/>
  <c r="H86" i="13" s="1"/>
  <c r="I86" i="13" s="1"/>
  <c r="O85" i="13"/>
  <c r="F85" i="13"/>
  <c r="O84" i="13"/>
  <c r="F84" i="13" s="1"/>
  <c r="H84" i="13"/>
  <c r="I84" i="13" s="1"/>
  <c r="O83" i="13"/>
  <c r="F83" i="13" s="1"/>
  <c r="H83" i="13"/>
  <c r="I83" i="13" s="1"/>
  <c r="G83" i="13"/>
  <c r="O82" i="13"/>
  <c r="J82" i="13"/>
  <c r="K82" i="13" s="1"/>
  <c r="G82" i="13"/>
  <c r="F82" i="13"/>
  <c r="H82" i="13" s="1"/>
  <c r="I82" i="13" s="1"/>
  <c r="O81" i="13"/>
  <c r="F81" i="13"/>
  <c r="O80" i="13"/>
  <c r="F80" i="13" s="1"/>
  <c r="H80" i="13"/>
  <c r="I80" i="13" s="1"/>
  <c r="O79" i="13"/>
  <c r="F79" i="13" s="1"/>
  <c r="H79" i="13"/>
  <c r="I79" i="13" s="1"/>
  <c r="G79" i="13"/>
  <c r="O78" i="13"/>
  <c r="J78" i="13"/>
  <c r="K78" i="13" s="1"/>
  <c r="G78" i="13"/>
  <c r="F78" i="13"/>
  <c r="H78" i="13" s="1"/>
  <c r="I78" i="13" s="1"/>
  <c r="O77" i="13"/>
  <c r="O76" i="13"/>
  <c r="F76" i="13"/>
  <c r="O75" i="13"/>
  <c r="F75" i="13" s="1"/>
  <c r="H75" i="13"/>
  <c r="I75" i="13" s="1"/>
  <c r="O74" i="13"/>
  <c r="F74" i="13" s="1"/>
  <c r="O73" i="13"/>
  <c r="F73" i="13"/>
  <c r="H73" i="13" s="1"/>
  <c r="I73" i="13" s="1"/>
  <c r="O72" i="13"/>
  <c r="F72" i="13"/>
  <c r="O71" i="13"/>
  <c r="F71" i="13" s="1"/>
  <c r="H71" i="13"/>
  <c r="I71" i="13" s="1"/>
  <c r="O70" i="13"/>
  <c r="F70" i="13" s="1"/>
  <c r="G70" i="13" s="1"/>
  <c r="O69" i="13"/>
  <c r="F69" i="13"/>
  <c r="H69" i="13" s="1"/>
  <c r="I69" i="13" s="1"/>
  <c r="O68" i="13"/>
  <c r="F68" i="13"/>
  <c r="O67" i="13"/>
  <c r="F67" i="13" s="1"/>
  <c r="H67" i="13"/>
  <c r="I67" i="13" s="1"/>
  <c r="O66" i="13"/>
  <c r="F66" i="13" s="1"/>
  <c r="O65" i="13"/>
  <c r="O64" i="13"/>
  <c r="O63" i="13"/>
  <c r="J63" i="13"/>
  <c r="K63" i="13" s="1"/>
  <c r="F63" i="13"/>
  <c r="H63" i="13" s="1"/>
  <c r="I63" i="13" s="1"/>
  <c r="O62" i="13"/>
  <c r="F62" i="13"/>
  <c r="O61" i="13"/>
  <c r="F61" i="13" s="1"/>
  <c r="O60" i="13"/>
  <c r="F60" i="13" s="1"/>
  <c r="H60" i="13"/>
  <c r="I60" i="13" s="1"/>
  <c r="O59" i="13"/>
  <c r="J59" i="13"/>
  <c r="K59" i="13" s="1"/>
  <c r="F59" i="13"/>
  <c r="H59" i="13" s="1"/>
  <c r="I59" i="13" s="1"/>
  <c r="O58" i="13"/>
  <c r="F58" i="13"/>
  <c r="O57" i="13"/>
  <c r="F57" i="13" s="1"/>
  <c r="O56" i="13"/>
  <c r="F56" i="13" s="1"/>
  <c r="H56" i="13"/>
  <c r="I56" i="13" s="1"/>
  <c r="O55" i="13"/>
  <c r="J55" i="13"/>
  <c r="K55" i="13" s="1"/>
  <c r="F55" i="13"/>
  <c r="H55" i="13" s="1"/>
  <c r="I55" i="13" s="1"/>
  <c r="O54" i="13"/>
  <c r="F54" i="13"/>
  <c r="O53" i="13"/>
  <c r="F53" i="13" s="1"/>
  <c r="O52" i="13"/>
  <c r="O51" i="13"/>
  <c r="F51" i="13" s="1"/>
  <c r="H51" i="13" s="1"/>
  <c r="I51" i="13" s="1"/>
  <c r="O50" i="13"/>
  <c r="F50" i="13"/>
  <c r="H50" i="13" s="1"/>
  <c r="I50" i="13" s="1"/>
  <c r="O49" i="13"/>
  <c r="O48" i="13"/>
  <c r="F48" i="13"/>
  <c r="O47" i="13"/>
  <c r="F47" i="13" s="1"/>
  <c r="O46" i="13"/>
  <c r="F46" i="13" s="1"/>
  <c r="O45" i="13"/>
  <c r="F45" i="13"/>
  <c r="H45" i="13" s="1"/>
  <c r="I45" i="13" s="1"/>
  <c r="O44" i="13"/>
  <c r="F44" i="13"/>
  <c r="O43" i="13"/>
  <c r="F43" i="13" s="1"/>
  <c r="H43" i="13" s="1"/>
  <c r="I43" i="13" s="1"/>
  <c r="O42" i="13"/>
  <c r="O41" i="13"/>
  <c r="F41" i="13"/>
  <c r="O40" i="13"/>
  <c r="O39" i="13"/>
  <c r="J39" i="13"/>
  <c r="K39" i="13" s="1"/>
  <c r="I39" i="13"/>
  <c r="F39" i="13"/>
  <c r="H39" i="13" s="1"/>
  <c r="O38" i="13"/>
  <c r="F38" i="13"/>
  <c r="H38" i="13" s="1"/>
  <c r="I38" i="13" s="1"/>
  <c r="O37" i="13"/>
  <c r="F37" i="13"/>
  <c r="H37" i="13" s="1"/>
  <c r="I37" i="13" s="1"/>
  <c r="O36" i="13"/>
  <c r="F36" i="13" s="1"/>
  <c r="O35" i="13"/>
  <c r="F35" i="13" s="1"/>
  <c r="O34" i="13"/>
  <c r="F34" i="13"/>
  <c r="H34" i="13" s="1"/>
  <c r="I34" i="13" s="1"/>
  <c r="O33" i="13"/>
  <c r="I33" i="13"/>
  <c r="F33" i="13"/>
  <c r="H33" i="13" s="1"/>
  <c r="O32" i="13"/>
  <c r="O31" i="13"/>
  <c r="O30" i="13"/>
  <c r="F30" i="13" s="1"/>
  <c r="H30" i="13" s="1"/>
  <c r="I30" i="13" s="1"/>
  <c r="O29" i="13"/>
  <c r="F29" i="13" s="1"/>
  <c r="O28" i="13"/>
  <c r="F28" i="13"/>
  <c r="O27" i="13"/>
  <c r="F27" i="13"/>
  <c r="H27" i="13" s="1"/>
  <c r="I27" i="13" s="1"/>
  <c r="O26" i="13"/>
  <c r="F26" i="13" s="1"/>
  <c r="H26" i="13"/>
  <c r="I26" i="13" s="1"/>
  <c r="O25" i="13"/>
  <c r="F25" i="13" s="1"/>
  <c r="G25" i="13"/>
  <c r="O24" i="13"/>
  <c r="F24" i="13"/>
  <c r="O23" i="13"/>
  <c r="I23" i="13"/>
  <c r="F23" i="13"/>
  <c r="H23" i="13" s="1"/>
  <c r="O22" i="13"/>
  <c r="F22" i="13" s="1"/>
  <c r="O21" i="13"/>
  <c r="F21" i="13" s="1"/>
  <c r="G21" i="13"/>
  <c r="O20" i="13"/>
  <c r="O19" i="13"/>
  <c r="F19" i="13"/>
  <c r="O18" i="13"/>
  <c r="F18" i="13"/>
  <c r="H18" i="13" s="1"/>
  <c r="I18" i="13" s="1"/>
  <c r="O17" i="13"/>
  <c r="F17" i="13" s="1"/>
  <c r="H17" i="13"/>
  <c r="I17" i="13" s="1"/>
  <c r="O16" i="13"/>
  <c r="F16" i="13" s="1"/>
  <c r="G16" i="13"/>
  <c r="O15" i="13"/>
  <c r="F15" i="13"/>
  <c r="O14" i="13"/>
  <c r="I14" i="13"/>
  <c r="F14" i="13"/>
  <c r="H14" i="13" s="1"/>
  <c r="O13" i="13"/>
  <c r="F13" i="13" s="1"/>
  <c r="O12" i="13"/>
  <c r="F12" i="13" s="1"/>
  <c r="G12" i="13"/>
  <c r="O11" i="13"/>
  <c r="F11" i="13"/>
  <c r="O10" i="13"/>
  <c r="F10" i="13"/>
  <c r="H10" i="13" s="1"/>
  <c r="I10" i="13" s="1"/>
  <c r="O9" i="13"/>
  <c r="F9" i="13" s="1"/>
  <c r="H9" i="13"/>
  <c r="I9" i="13" s="1"/>
  <c r="K247" i="11" l="1"/>
  <c r="L129" i="1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49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9" i="11"/>
  <c r="L33" i="11"/>
  <c r="L27" i="11"/>
  <c r="L29" i="11"/>
  <c r="L21" i="11"/>
  <c r="L22" i="11"/>
  <c r="L28" i="11"/>
  <c r="L24" i="11"/>
  <c r="L20" i="11"/>
  <c r="L23" i="11"/>
  <c r="L25" i="11"/>
  <c r="L19" i="11"/>
  <c r="G15" i="13"/>
  <c r="H15" i="13"/>
  <c r="I15" i="13" s="1"/>
  <c r="G22" i="13"/>
  <c r="H29" i="13"/>
  <c r="I29" i="13" s="1"/>
  <c r="J125" i="13"/>
  <c r="K125" i="13" s="1"/>
  <c r="H125" i="13"/>
  <c r="I125" i="13" s="1"/>
  <c r="G125" i="13"/>
  <c r="G132" i="13"/>
  <c r="J132" i="13"/>
  <c r="K132" i="13" s="1"/>
  <c r="H132" i="13"/>
  <c r="I132" i="13" s="1"/>
  <c r="G9" i="13"/>
  <c r="J9" i="13"/>
  <c r="K9" i="13" s="1"/>
  <c r="G11" i="13"/>
  <c r="H11" i="13"/>
  <c r="J16" i="13"/>
  <c r="K16" i="13" s="1"/>
  <c r="H16" i="13"/>
  <c r="I16" i="13" s="1"/>
  <c r="H25" i="13"/>
  <c r="I25" i="13" s="1"/>
  <c r="J41" i="13"/>
  <c r="K41" i="13" s="1"/>
  <c r="K40" i="13" s="1"/>
  <c r="G13" i="13"/>
  <c r="J13" i="13"/>
  <c r="K13" i="13" s="1"/>
  <c r="H12" i="13"/>
  <c r="I12" i="13" s="1"/>
  <c r="J21" i="13"/>
  <c r="K21" i="13" s="1"/>
  <c r="H21" i="13"/>
  <c r="I21" i="13" s="1"/>
  <c r="G29" i="13"/>
  <c r="G30" i="13"/>
  <c r="J30" i="13"/>
  <c r="K30" i="13" s="1"/>
  <c r="G35" i="13"/>
  <c r="H35" i="13"/>
  <c r="I35" i="13" s="1"/>
  <c r="I32" i="13" s="1"/>
  <c r="I31" i="13" s="1"/>
  <c r="I49" i="13"/>
  <c r="G123" i="13"/>
  <c r="H123" i="13"/>
  <c r="I123" i="13" s="1"/>
  <c r="H24" i="13"/>
  <c r="I24" i="13" s="1"/>
  <c r="G24" i="13"/>
  <c r="H13" i="13"/>
  <c r="I13" i="13" s="1"/>
  <c r="G17" i="13"/>
  <c r="J17" i="13"/>
  <c r="K17" i="13" s="1"/>
  <c r="H19" i="13"/>
  <c r="G19" i="13"/>
  <c r="H22" i="13"/>
  <c r="I22" i="13" s="1"/>
  <c r="G26" i="13"/>
  <c r="J26" i="13"/>
  <c r="K26" i="13" s="1"/>
  <c r="H28" i="13"/>
  <c r="G28" i="13"/>
  <c r="G36" i="13"/>
  <c r="J36" i="13"/>
  <c r="K36" i="13" s="1"/>
  <c r="H36" i="13"/>
  <c r="I36" i="13" s="1"/>
  <c r="J34" i="13"/>
  <c r="K34" i="13" s="1"/>
  <c r="G47" i="13"/>
  <c r="H68" i="13"/>
  <c r="I68" i="13" s="1"/>
  <c r="G68" i="13"/>
  <c r="G106" i="13"/>
  <c r="J14" i="13"/>
  <c r="K14" i="13" s="1"/>
  <c r="J18" i="13"/>
  <c r="K18" i="13" s="1"/>
  <c r="J23" i="13"/>
  <c r="K23" i="13" s="1"/>
  <c r="J27" i="13"/>
  <c r="K27" i="13" s="1"/>
  <c r="J33" i="13"/>
  <c r="K33" i="13" s="1"/>
  <c r="G34" i="13"/>
  <c r="J37" i="13"/>
  <c r="K37" i="13" s="1"/>
  <c r="G38" i="13"/>
  <c r="G41" i="13"/>
  <c r="G40" i="13" s="1"/>
  <c r="G43" i="13"/>
  <c r="H44" i="13"/>
  <c r="I44" i="13" s="1"/>
  <c r="I42" i="13" s="1"/>
  <c r="G44" i="13"/>
  <c r="H48" i="13"/>
  <c r="I48" i="13" s="1"/>
  <c r="G48" i="13"/>
  <c r="G50" i="13"/>
  <c r="G49" i="13" s="1"/>
  <c r="G51" i="13"/>
  <c r="G53" i="13"/>
  <c r="J53" i="13"/>
  <c r="K53" i="13" s="1"/>
  <c r="G57" i="13"/>
  <c r="G61" i="13"/>
  <c r="J61" i="13"/>
  <c r="K61" i="13" s="1"/>
  <c r="G66" i="13"/>
  <c r="G69" i="13"/>
  <c r="G73" i="13"/>
  <c r="G74" i="13"/>
  <c r="G89" i="13"/>
  <c r="G93" i="13"/>
  <c r="J93" i="13"/>
  <c r="K93" i="13" s="1"/>
  <c r="H99" i="13"/>
  <c r="I99" i="13" s="1"/>
  <c r="G99" i="13"/>
  <c r="J101" i="13"/>
  <c r="K101" i="13" s="1"/>
  <c r="H103" i="13"/>
  <c r="I103" i="13" s="1"/>
  <c r="G103" i="13"/>
  <c r="H109" i="13"/>
  <c r="I109" i="13" s="1"/>
  <c r="G109" i="13"/>
  <c r="H113" i="13"/>
  <c r="I113" i="13" s="1"/>
  <c r="G113" i="13"/>
  <c r="H120" i="13"/>
  <c r="I120" i="13" s="1"/>
  <c r="H135" i="13"/>
  <c r="I135" i="13" s="1"/>
  <c r="G135" i="13"/>
  <c r="G214" i="13"/>
  <c r="H214" i="13"/>
  <c r="I214" i="13" s="1"/>
  <c r="J38" i="13"/>
  <c r="K38" i="13" s="1"/>
  <c r="H72" i="13"/>
  <c r="I72" i="13" s="1"/>
  <c r="G72" i="13"/>
  <c r="G98" i="13"/>
  <c r="G112" i="13"/>
  <c r="J112" i="13"/>
  <c r="K112" i="13" s="1"/>
  <c r="G10" i="13"/>
  <c r="G14" i="13"/>
  <c r="G18" i="13"/>
  <c r="G23" i="13"/>
  <c r="G20" i="13" s="1"/>
  <c r="G27" i="13"/>
  <c r="G33" i="13"/>
  <c r="G37" i="13"/>
  <c r="H41" i="13"/>
  <c r="I41" i="13" s="1"/>
  <c r="I40" i="13" s="1"/>
  <c r="G45" i="13"/>
  <c r="G46" i="13"/>
  <c r="H47" i="13"/>
  <c r="I47" i="13" s="1"/>
  <c r="J50" i="13"/>
  <c r="K50" i="13" s="1"/>
  <c r="H54" i="13"/>
  <c r="G54" i="13"/>
  <c r="J56" i="13"/>
  <c r="K56" i="13" s="1"/>
  <c r="H58" i="13"/>
  <c r="G58" i="13"/>
  <c r="J60" i="13"/>
  <c r="K60" i="13" s="1"/>
  <c r="H62" i="13"/>
  <c r="G62" i="13"/>
  <c r="H66" i="13"/>
  <c r="I66" i="13" s="1"/>
  <c r="J69" i="13"/>
  <c r="K69" i="13" s="1"/>
  <c r="H70" i="13"/>
  <c r="I70" i="13" s="1"/>
  <c r="J72" i="13"/>
  <c r="K72" i="13" s="1"/>
  <c r="J73" i="13"/>
  <c r="K73" i="13" s="1"/>
  <c r="H74" i="13"/>
  <c r="I74" i="13" s="1"/>
  <c r="G80" i="13"/>
  <c r="J80" i="13"/>
  <c r="K80" i="13" s="1"/>
  <c r="G84" i="13"/>
  <c r="J84" i="13"/>
  <c r="K84" i="13" s="1"/>
  <c r="J88" i="13"/>
  <c r="K88" i="13" s="1"/>
  <c r="H90" i="13"/>
  <c r="G90" i="13"/>
  <c r="J92" i="13"/>
  <c r="K92" i="13" s="1"/>
  <c r="H94" i="13"/>
  <c r="G94" i="13"/>
  <c r="G96" i="13"/>
  <c r="G97" i="13"/>
  <c r="H98" i="13"/>
  <c r="I98" i="13" s="1"/>
  <c r="G100" i="13"/>
  <c r="G101" i="13"/>
  <c r="H106" i="13"/>
  <c r="I106" i="13" s="1"/>
  <c r="H112" i="13"/>
  <c r="I112" i="13" s="1"/>
  <c r="H116" i="13"/>
  <c r="I116" i="13" s="1"/>
  <c r="G116" i="13"/>
  <c r="I117" i="13"/>
  <c r="J122" i="13"/>
  <c r="K122" i="13" s="1"/>
  <c r="H133" i="13"/>
  <c r="I133" i="13" s="1"/>
  <c r="G133" i="13"/>
  <c r="G136" i="13"/>
  <c r="J136" i="13"/>
  <c r="K136" i="13" s="1"/>
  <c r="H136" i="13"/>
  <c r="I136" i="13" s="1"/>
  <c r="G140" i="13"/>
  <c r="J140" i="13"/>
  <c r="K140" i="13" s="1"/>
  <c r="H140" i="13"/>
  <c r="I140" i="13" s="1"/>
  <c r="G144" i="13"/>
  <c r="H144" i="13"/>
  <c r="I144" i="13" s="1"/>
  <c r="G148" i="13"/>
  <c r="J148" i="13"/>
  <c r="K148" i="13" s="1"/>
  <c r="H148" i="13"/>
  <c r="I148" i="13" s="1"/>
  <c r="G152" i="13"/>
  <c r="J152" i="13"/>
  <c r="K152" i="13" s="1"/>
  <c r="H152" i="13"/>
  <c r="I152" i="13" s="1"/>
  <c r="G156" i="13"/>
  <c r="J156" i="13"/>
  <c r="K156" i="13" s="1"/>
  <c r="H156" i="13"/>
  <c r="I156" i="13" s="1"/>
  <c r="G160" i="13"/>
  <c r="H160" i="13"/>
  <c r="I160" i="13" s="1"/>
  <c r="G164" i="13"/>
  <c r="J164" i="13"/>
  <c r="K164" i="13" s="1"/>
  <c r="H164" i="13"/>
  <c r="I164" i="13" s="1"/>
  <c r="J213" i="13"/>
  <c r="K213" i="13" s="1"/>
  <c r="J43" i="13"/>
  <c r="K43" i="13" s="1"/>
  <c r="J51" i="13"/>
  <c r="K51" i="13" s="1"/>
  <c r="H76" i="13"/>
  <c r="I76" i="13" s="1"/>
  <c r="G76" i="13"/>
  <c r="G102" i="13"/>
  <c r="J102" i="13"/>
  <c r="K102" i="13" s="1"/>
  <c r="J10" i="13"/>
  <c r="K10" i="13" s="1"/>
  <c r="G39" i="13"/>
  <c r="J45" i="13"/>
  <c r="K45" i="13" s="1"/>
  <c r="H46" i="13"/>
  <c r="I46" i="13" s="1"/>
  <c r="J48" i="13"/>
  <c r="K48" i="13" s="1"/>
  <c r="H53" i="13"/>
  <c r="I53" i="13" s="1"/>
  <c r="G55" i="13"/>
  <c r="G56" i="13"/>
  <c r="H57" i="13"/>
  <c r="I57" i="13" s="1"/>
  <c r="G59" i="13"/>
  <c r="G60" i="13"/>
  <c r="H61" i="13"/>
  <c r="I61" i="13" s="1"/>
  <c r="G63" i="13"/>
  <c r="G67" i="13"/>
  <c r="J67" i="13"/>
  <c r="K67" i="13" s="1"/>
  <c r="G71" i="13"/>
  <c r="J71" i="13"/>
  <c r="K71" i="13" s="1"/>
  <c r="G75" i="13"/>
  <c r="J75" i="13"/>
  <c r="K75" i="13" s="1"/>
  <c r="J79" i="13"/>
  <c r="K79" i="13" s="1"/>
  <c r="H81" i="13"/>
  <c r="G81" i="13"/>
  <c r="J83" i="13"/>
  <c r="K83" i="13" s="1"/>
  <c r="H85" i="13"/>
  <c r="G85" i="13"/>
  <c r="G88" i="13"/>
  <c r="H89" i="13"/>
  <c r="I89" i="13" s="1"/>
  <c r="G91" i="13"/>
  <c r="G92" i="13"/>
  <c r="H93" i="13"/>
  <c r="I93" i="13" s="1"/>
  <c r="J96" i="13"/>
  <c r="K96" i="13" s="1"/>
  <c r="H97" i="13"/>
  <c r="I97" i="13" s="1"/>
  <c r="I95" i="13" s="1"/>
  <c r="J99" i="13"/>
  <c r="K99" i="13" s="1"/>
  <c r="J100" i="13"/>
  <c r="K100" i="13" s="1"/>
  <c r="H101" i="13"/>
  <c r="I101" i="13" s="1"/>
  <c r="J103" i="13"/>
  <c r="K103" i="13" s="1"/>
  <c r="J104" i="13"/>
  <c r="K104" i="13" s="1"/>
  <c r="H105" i="13"/>
  <c r="I105" i="13" s="1"/>
  <c r="J110" i="13"/>
  <c r="K110" i="13" s="1"/>
  <c r="H111" i="13"/>
  <c r="I111" i="13" s="1"/>
  <c r="J113" i="13"/>
  <c r="K113" i="13" s="1"/>
  <c r="J114" i="13"/>
  <c r="K114" i="13" s="1"/>
  <c r="J116" i="13"/>
  <c r="K116" i="13" s="1"/>
  <c r="H130" i="13"/>
  <c r="G130" i="13"/>
  <c r="G127" i="13" s="1"/>
  <c r="J133" i="13"/>
  <c r="K133" i="13" s="1"/>
  <c r="H202" i="13"/>
  <c r="I202" i="13" s="1"/>
  <c r="G202" i="13"/>
  <c r="H137" i="13"/>
  <c r="I137" i="13" s="1"/>
  <c r="G137" i="13"/>
  <c r="H141" i="13"/>
  <c r="I141" i="13" s="1"/>
  <c r="G141" i="13"/>
  <c r="J143" i="13"/>
  <c r="K143" i="13" s="1"/>
  <c r="H145" i="13"/>
  <c r="I145" i="13" s="1"/>
  <c r="G145" i="13"/>
  <c r="H149" i="13"/>
  <c r="I149" i="13" s="1"/>
  <c r="G149" i="13"/>
  <c r="H153" i="13"/>
  <c r="I153" i="13" s="1"/>
  <c r="G153" i="13"/>
  <c r="H157" i="13"/>
  <c r="I157" i="13" s="1"/>
  <c r="G157" i="13"/>
  <c r="J159" i="13"/>
  <c r="K159" i="13" s="1"/>
  <c r="H161" i="13"/>
  <c r="I161" i="13" s="1"/>
  <c r="G161" i="13"/>
  <c r="H165" i="13"/>
  <c r="I165" i="13" s="1"/>
  <c r="G165" i="13"/>
  <c r="G218" i="13"/>
  <c r="J218" i="13"/>
  <c r="K218" i="13" s="1"/>
  <c r="H218" i="13"/>
  <c r="I218" i="13" s="1"/>
  <c r="H223" i="13"/>
  <c r="I223" i="13" s="1"/>
  <c r="G223" i="13"/>
  <c r="J223" i="13"/>
  <c r="K223" i="13" s="1"/>
  <c r="H228" i="13"/>
  <c r="I228" i="13" s="1"/>
  <c r="G228" i="13"/>
  <c r="J228" i="13"/>
  <c r="K228" i="13" s="1"/>
  <c r="J115" i="13"/>
  <c r="K115" i="13" s="1"/>
  <c r="G117" i="13"/>
  <c r="J118" i="13"/>
  <c r="K118" i="13" s="1"/>
  <c r="J119" i="13"/>
  <c r="K119" i="13" s="1"/>
  <c r="J126" i="13"/>
  <c r="K126" i="13" s="1"/>
  <c r="J129" i="13"/>
  <c r="K129" i="13" s="1"/>
  <c r="G138" i="13"/>
  <c r="G139" i="13"/>
  <c r="G142" i="13"/>
  <c r="G143" i="13"/>
  <c r="G146" i="13"/>
  <c r="G147" i="13"/>
  <c r="G150" i="13"/>
  <c r="G151" i="13"/>
  <c r="G154" i="13"/>
  <c r="G155" i="13"/>
  <c r="G158" i="13"/>
  <c r="G159" i="13"/>
  <c r="G162" i="13"/>
  <c r="G163" i="13"/>
  <c r="G166" i="13"/>
  <c r="G167" i="13"/>
  <c r="G169" i="13"/>
  <c r="J169" i="13"/>
  <c r="K169" i="13" s="1"/>
  <c r="G173" i="13"/>
  <c r="J173" i="13"/>
  <c r="K173" i="13" s="1"/>
  <c r="G177" i="13"/>
  <c r="J177" i="13"/>
  <c r="K177" i="13" s="1"/>
  <c r="G200" i="13"/>
  <c r="J200" i="13"/>
  <c r="K200" i="13" s="1"/>
  <c r="H212" i="13"/>
  <c r="I212" i="13" s="1"/>
  <c r="G212" i="13"/>
  <c r="J212" i="13"/>
  <c r="K212" i="13" s="1"/>
  <c r="H216" i="13"/>
  <c r="G216" i="13"/>
  <c r="H229" i="13"/>
  <c r="I229" i="13" s="1"/>
  <c r="G229" i="13"/>
  <c r="H233" i="13"/>
  <c r="G233" i="13"/>
  <c r="J234" i="13"/>
  <c r="K234" i="13" s="1"/>
  <c r="H234" i="13"/>
  <c r="I234" i="13" s="1"/>
  <c r="G234" i="13"/>
  <c r="J131" i="13"/>
  <c r="K131" i="13" s="1"/>
  <c r="J137" i="13"/>
  <c r="K137" i="13" s="1"/>
  <c r="J138" i="13"/>
  <c r="K138" i="13" s="1"/>
  <c r="H139" i="13"/>
  <c r="I139" i="13" s="1"/>
  <c r="J141" i="13"/>
  <c r="K141" i="13" s="1"/>
  <c r="J142" i="13"/>
  <c r="K142" i="13" s="1"/>
  <c r="H143" i="13"/>
  <c r="I143" i="13" s="1"/>
  <c r="J145" i="13"/>
  <c r="K145" i="13" s="1"/>
  <c r="J146" i="13"/>
  <c r="K146" i="13" s="1"/>
  <c r="H147" i="13"/>
  <c r="I147" i="13" s="1"/>
  <c r="J150" i="13"/>
  <c r="K150" i="13" s="1"/>
  <c r="H151" i="13"/>
  <c r="I151" i="13" s="1"/>
  <c r="J153" i="13"/>
  <c r="K153" i="13" s="1"/>
  <c r="J154" i="13"/>
  <c r="K154" i="13" s="1"/>
  <c r="H155" i="13"/>
  <c r="I155" i="13" s="1"/>
  <c r="J157" i="13"/>
  <c r="K157" i="13" s="1"/>
  <c r="J158" i="13"/>
  <c r="K158" i="13" s="1"/>
  <c r="H159" i="13"/>
  <c r="I159" i="13" s="1"/>
  <c r="J161" i="13"/>
  <c r="K161" i="13" s="1"/>
  <c r="J162" i="13"/>
  <c r="K162" i="13" s="1"/>
  <c r="H163" i="13"/>
  <c r="I163" i="13" s="1"/>
  <c r="J166" i="13"/>
  <c r="K166" i="13" s="1"/>
  <c r="H167" i="13"/>
  <c r="I167" i="13" s="1"/>
  <c r="H170" i="13"/>
  <c r="G170" i="13"/>
  <c r="J172" i="13"/>
  <c r="K172" i="13" s="1"/>
  <c r="H174" i="13"/>
  <c r="G174" i="13"/>
  <c r="J176" i="13"/>
  <c r="K176" i="13" s="1"/>
  <c r="H178" i="13"/>
  <c r="G178" i="13"/>
  <c r="G204" i="13"/>
  <c r="J204" i="13"/>
  <c r="K204" i="13" s="1"/>
  <c r="H204" i="13"/>
  <c r="I204" i="13" s="1"/>
  <c r="G226" i="13"/>
  <c r="J226" i="13"/>
  <c r="K226" i="13" s="1"/>
  <c r="G231" i="13"/>
  <c r="H231" i="13"/>
  <c r="I231" i="13" s="1"/>
  <c r="G180" i="13"/>
  <c r="J180" i="13"/>
  <c r="K180" i="13" s="1"/>
  <c r="G184" i="13"/>
  <c r="J184" i="13"/>
  <c r="K184" i="13" s="1"/>
  <c r="G188" i="13"/>
  <c r="J188" i="13"/>
  <c r="K188" i="13" s="1"/>
  <c r="G192" i="13"/>
  <c r="J192" i="13"/>
  <c r="K192" i="13" s="1"/>
  <c r="G196" i="13"/>
  <c r="J196" i="13"/>
  <c r="K196" i="13" s="1"/>
  <c r="H205" i="13"/>
  <c r="I205" i="13" s="1"/>
  <c r="G205" i="13"/>
  <c r="H210" i="13"/>
  <c r="I210" i="13" s="1"/>
  <c r="I209" i="13" s="1"/>
  <c r="G210" i="13"/>
  <c r="G209" i="13" s="1"/>
  <c r="H219" i="13"/>
  <c r="I219" i="13" s="1"/>
  <c r="G219" i="13"/>
  <c r="J219" i="13"/>
  <c r="K219" i="13" s="1"/>
  <c r="J221" i="13"/>
  <c r="K221" i="13" s="1"/>
  <c r="H224" i="13"/>
  <c r="G224" i="13"/>
  <c r="H230" i="13"/>
  <c r="I230" i="13" s="1"/>
  <c r="J179" i="13"/>
  <c r="K179" i="13" s="1"/>
  <c r="H181" i="13"/>
  <c r="G181" i="13"/>
  <c r="J183" i="13"/>
  <c r="K183" i="13" s="1"/>
  <c r="H185" i="13"/>
  <c r="G185" i="13"/>
  <c r="J187" i="13"/>
  <c r="K187" i="13" s="1"/>
  <c r="H189" i="13"/>
  <c r="G189" i="13"/>
  <c r="J191" i="13"/>
  <c r="K191" i="13" s="1"/>
  <c r="H193" i="13"/>
  <c r="G193" i="13"/>
  <c r="J195" i="13"/>
  <c r="K195" i="13" s="1"/>
  <c r="H197" i="13"/>
  <c r="G197" i="13"/>
  <c r="H201" i="13"/>
  <c r="I201" i="13" s="1"/>
  <c r="G201" i="13"/>
  <c r="J201" i="13"/>
  <c r="K201" i="13" s="1"/>
  <c r="J203" i="13"/>
  <c r="K203" i="13" s="1"/>
  <c r="H206" i="13"/>
  <c r="G206" i="13"/>
  <c r="G208" i="13"/>
  <c r="J208" i="13"/>
  <c r="K208" i="13" s="1"/>
  <c r="H215" i="13"/>
  <c r="I215" i="13" s="1"/>
  <c r="G215" i="13"/>
  <c r="J215" i="13"/>
  <c r="K215" i="13" s="1"/>
  <c r="H220" i="13"/>
  <c r="G220" i="13"/>
  <c r="G222" i="13"/>
  <c r="J222" i="13"/>
  <c r="K222" i="13" s="1"/>
  <c r="J225" i="13"/>
  <c r="K225" i="13" s="1"/>
  <c r="H225" i="13"/>
  <c r="I225" i="13" s="1"/>
  <c r="G235" i="13"/>
  <c r="J235" i="13"/>
  <c r="K235" i="13" s="1"/>
  <c r="H198" i="13"/>
  <c r="I198" i="13" s="1"/>
  <c r="H203" i="13"/>
  <c r="I203" i="13" s="1"/>
  <c r="H207" i="13"/>
  <c r="I207" i="13" s="1"/>
  <c r="H213" i="13"/>
  <c r="I213" i="13" s="1"/>
  <c r="H217" i="13"/>
  <c r="I217" i="13" s="1"/>
  <c r="H221" i="13"/>
  <c r="I221" i="13" s="1"/>
  <c r="J232" i="13"/>
  <c r="K232" i="13" s="1"/>
  <c r="G232" i="13"/>
  <c r="L48" i="11" l="1"/>
  <c r="I130" i="13"/>
  <c r="I127" i="13" s="1"/>
  <c r="J130" i="13"/>
  <c r="K130" i="13" s="1"/>
  <c r="J106" i="13"/>
  <c r="K106" i="13" s="1"/>
  <c r="I19" i="13"/>
  <c r="J19" i="13"/>
  <c r="K19" i="13" s="1"/>
  <c r="J185" i="13"/>
  <c r="K185" i="13" s="1"/>
  <c r="I185" i="13"/>
  <c r="I224" i="13"/>
  <c r="J224" i="13"/>
  <c r="K224" i="13" s="1"/>
  <c r="J207" i="13"/>
  <c r="K207" i="13" s="1"/>
  <c r="K199" i="13" s="1"/>
  <c r="J198" i="13"/>
  <c r="K198" i="13" s="1"/>
  <c r="J231" i="13"/>
  <c r="K231" i="13" s="1"/>
  <c r="J178" i="13"/>
  <c r="K178" i="13" s="1"/>
  <c r="I178" i="13"/>
  <c r="I233" i="13"/>
  <c r="J233" i="13"/>
  <c r="K233" i="13" s="1"/>
  <c r="G168" i="13"/>
  <c r="G227" i="13"/>
  <c r="J163" i="13"/>
  <c r="K163" i="13" s="1"/>
  <c r="J147" i="13"/>
  <c r="K147" i="13" s="1"/>
  <c r="J85" i="13"/>
  <c r="K85" i="13" s="1"/>
  <c r="I85" i="13"/>
  <c r="J160" i="13"/>
  <c r="K160" i="13" s="1"/>
  <c r="J144" i="13"/>
  <c r="K144" i="13" s="1"/>
  <c r="G95" i="13"/>
  <c r="J68" i="13"/>
  <c r="K68" i="13" s="1"/>
  <c r="G32" i="13"/>
  <c r="J214" i="13"/>
  <c r="K214" i="13" s="1"/>
  <c r="K211" i="13" s="1"/>
  <c r="J135" i="13"/>
  <c r="K135" i="13" s="1"/>
  <c r="J105" i="13"/>
  <c r="K105" i="13" s="1"/>
  <c r="G52" i="13"/>
  <c r="G42" i="13"/>
  <c r="J66" i="13"/>
  <c r="K66" i="13" s="1"/>
  <c r="J35" i="13"/>
  <c r="K35" i="13" s="1"/>
  <c r="J12" i="13"/>
  <c r="K12" i="13" s="1"/>
  <c r="J15" i="13"/>
  <c r="K15" i="13" s="1"/>
  <c r="G8" i="13"/>
  <c r="J29" i="13"/>
  <c r="K29" i="13" s="1"/>
  <c r="G211" i="13"/>
  <c r="I62" i="13"/>
  <c r="J62" i="13"/>
  <c r="K62" i="13" s="1"/>
  <c r="I134" i="13"/>
  <c r="I220" i="13"/>
  <c r="J220" i="13"/>
  <c r="K220" i="13" s="1"/>
  <c r="I206" i="13"/>
  <c r="I199" i="13" s="1"/>
  <c r="J206" i="13"/>
  <c r="K206" i="13" s="1"/>
  <c r="J189" i="13"/>
  <c r="K189" i="13" s="1"/>
  <c r="I189" i="13"/>
  <c r="J210" i="13"/>
  <c r="K210" i="13" s="1"/>
  <c r="K209" i="13" s="1"/>
  <c r="J205" i="13"/>
  <c r="K205" i="13" s="1"/>
  <c r="J165" i="13"/>
  <c r="K165" i="13" s="1"/>
  <c r="J149" i="13"/>
  <c r="K149" i="13" s="1"/>
  <c r="J229" i="13"/>
  <c r="K229" i="13" s="1"/>
  <c r="I216" i="13"/>
  <c r="I211" i="13" s="1"/>
  <c r="J216" i="13"/>
  <c r="K216" i="13" s="1"/>
  <c r="K127" i="13"/>
  <c r="I227" i="13"/>
  <c r="J167" i="13"/>
  <c r="K167" i="13" s="1"/>
  <c r="J151" i="13"/>
  <c r="K151" i="13" s="1"/>
  <c r="J202" i="13"/>
  <c r="K202" i="13" s="1"/>
  <c r="J109" i="13"/>
  <c r="K109" i="13" s="1"/>
  <c r="K95" i="13"/>
  <c r="I90" i="13"/>
  <c r="I87" i="13" s="1"/>
  <c r="J90" i="13"/>
  <c r="K90" i="13" s="1"/>
  <c r="I65" i="13"/>
  <c r="I54" i="13"/>
  <c r="I52" i="13" s="1"/>
  <c r="J54" i="13"/>
  <c r="K54" i="13" s="1"/>
  <c r="K52" i="13" s="1"/>
  <c r="J98" i="13"/>
  <c r="K98" i="13" s="1"/>
  <c r="J70" i="13"/>
  <c r="K70" i="13" s="1"/>
  <c r="J120" i="13"/>
  <c r="K120" i="13" s="1"/>
  <c r="K117" i="13" s="1"/>
  <c r="J111" i="13"/>
  <c r="K111" i="13" s="1"/>
  <c r="J89" i="13"/>
  <c r="K89" i="13" s="1"/>
  <c r="J57" i="13"/>
  <c r="K57" i="13" s="1"/>
  <c r="J46" i="13"/>
  <c r="K46" i="13" s="1"/>
  <c r="K32" i="13"/>
  <c r="J74" i="13"/>
  <c r="K74" i="13" s="1"/>
  <c r="J47" i="13"/>
  <c r="K47" i="13" s="1"/>
  <c r="J76" i="13"/>
  <c r="K76" i="13" s="1"/>
  <c r="J25" i="13"/>
  <c r="K25" i="13" s="1"/>
  <c r="I11" i="13"/>
  <c r="I8" i="13" s="1"/>
  <c r="J11" i="13"/>
  <c r="K11" i="13" s="1"/>
  <c r="J22" i="13"/>
  <c r="K22" i="13" s="1"/>
  <c r="J24" i="13"/>
  <c r="K24" i="13" s="1"/>
  <c r="I197" i="13"/>
  <c r="J197" i="13"/>
  <c r="K197" i="13" s="1"/>
  <c r="J181" i="13"/>
  <c r="K181" i="13" s="1"/>
  <c r="I181" i="13"/>
  <c r="J174" i="13"/>
  <c r="K174" i="13" s="1"/>
  <c r="I174" i="13"/>
  <c r="J81" i="13"/>
  <c r="K81" i="13" s="1"/>
  <c r="K77" i="13" s="1"/>
  <c r="I81" i="13"/>
  <c r="I77" i="13" s="1"/>
  <c r="I108" i="13"/>
  <c r="I107" i="13" s="1"/>
  <c r="J217" i="13"/>
  <c r="K217" i="13" s="1"/>
  <c r="J193" i="13"/>
  <c r="K193" i="13" s="1"/>
  <c r="I193" i="13"/>
  <c r="J230" i="13"/>
  <c r="K230" i="13" s="1"/>
  <c r="J170" i="13"/>
  <c r="K170" i="13" s="1"/>
  <c r="K168" i="13" s="1"/>
  <c r="I170" i="13"/>
  <c r="G199" i="13"/>
  <c r="J155" i="13"/>
  <c r="K155" i="13" s="1"/>
  <c r="J139" i="13"/>
  <c r="K139" i="13" s="1"/>
  <c r="G87" i="13"/>
  <c r="J44" i="13"/>
  <c r="K44" i="13" s="1"/>
  <c r="K42" i="13" s="1"/>
  <c r="I94" i="13"/>
  <c r="J94" i="13"/>
  <c r="K94" i="13" s="1"/>
  <c r="K87" i="13"/>
  <c r="G77" i="13"/>
  <c r="I58" i="13"/>
  <c r="J58" i="13"/>
  <c r="K58" i="13" s="1"/>
  <c r="K49" i="13"/>
  <c r="G134" i="13"/>
  <c r="G108" i="13"/>
  <c r="G107" i="13" s="1"/>
  <c r="J97" i="13"/>
  <c r="K97" i="13" s="1"/>
  <c r="G65" i="13"/>
  <c r="G64" i="13" s="1"/>
  <c r="I28" i="13"/>
  <c r="I20" i="13" s="1"/>
  <c r="J28" i="13"/>
  <c r="K28" i="13" s="1"/>
  <c r="J123" i="13"/>
  <c r="K123" i="13" s="1"/>
  <c r="K20" i="13"/>
  <c r="I64" i="13" l="1"/>
  <c r="K236" i="13" s="1"/>
  <c r="K108" i="13"/>
  <c r="K107" i="13" s="1"/>
  <c r="G31" i="13"/>
  <c r="I168" i="13"/>
  <c r="K31" i="13"/>
  <c r="K238" i="13" s="1"/>
  <c r="K237" i="13"/>
  <c r="K65" i="13"/>
  <c r="K64" i="13" s="1"/>
  <c r="K134" i="13"/>
  <c r="I13" i="11" l="1"/>
  <c r="L247" i="11"/>
  <c r="GN6" i="14"/>
</calcChain>
</file>

<file path=xl/sharedStrings.xml><?xml version="1.0" encoding="utf-8"?>
<sst xmlns="http://schemas.openxmlformats.org/spreadsheetml/2006/main" count="3139" uniqueCount="1426">
  <si>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</si>
  <si>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</si>
  <si>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</si>
  <si>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</si>
  <si>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</si>
  <si>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</si>
  <si>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</si>
  <si>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</si>
  <si>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</si>
  <si>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</si>
  <si>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</si>
  <si>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</si>
  <si>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</si>
  <si>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</si>
  <si>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</si>
  <si>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</si>
  <si>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</si>
  <si>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</si>
  <si>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</si>
  <si>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</si>
  <si>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</si>
  <si>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</si>
  <si>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</si>
  <si>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</si>
  <si>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</si>
  <si>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PREFEITURA MUNICIPAL DE SOUSA</t>
  </si>
  <si>
    <t>ESTADO DA PARAÍBA</t>
  </si>
  <si>
    <r>
      <rPr>
        <sz val="7"/>
        <rFont val="Arial"/>
      </rPr>
      <t>1.1</t>
    </r>
  </si>
  <si>
    <r>
      <rPr>
        <sz val="7"/>
        <rFont val="Arial"/>
      </rPr>
      <t>Remoção de árvore, porte médio, com utilização de retro-escavadeira</t>
    </r>
  </si>
  <si>
    <r>
      <rPr>
        <sz val="7"/>
        <rFont val="Arial"/>
      </rPr>
      <t>1.2</t>
    </r>
  </si>
  <si>
    <r>
      <rPr>
        <sz val="7"/>
        <rFont val="Arial"/>
      </rPr>
      <t>REMOÇÃO DE TELHAS, DE FIBROCIMENTO, METÁLICA E CERÂMICA, DE FORMA MANUAL, SEM REAPROVEITAMENTO. AF_12/2017</t>
    </r>
  </si>
  <si>
    <r>
      <rPr>
        <sz val="7"/>
        <rFont val="Arial"/>
      </rPr>
      <t>1.3</t>
    </r>
  </si>
  <si>
    <r>
      <rPr>
        <sz val="7"/>
        <rFont val="Arial"/>
      </rPr>
      <t>REMOÇÃO DE TRAMA DE MADEIRA PARA COBERTURA, DE FORMA MANUAL, SEM REAPROVEITAMENTO. AF_12/2017</t>
    </r>
  </si>
  <si>
    <r>
      <rPr>
        <sz val="7"/>
        <rFont val="Arial"/>
      </rPr>
      <t>1.4</t>
    </r>
  </si>
  <si>
    <r>
      <rPr>
        <sz val="7"/>
        <rFont val="Arial"/>
      </rPr>
      <t>REMOÇÃO DE TESOURAS DE MADEIRA, COM VÃO MENOR QUE 8M, DE FORMA MANUAL, SEM REAPROVEITAMENTO. AF_12/2017</t>
    </r>
  </si>
  <si>
    <r>
      <rPr>
        <sz val="7"/>
        <rFont val="Arial"/>
      </rPr>
      <t>1.5</t>
    </r>
  </si>
  <si>
    <r>
      <rPr>
        <sz val="7"/>
        <rFont val="Arial"/>
      </rPr>
      <t>DEMOLIÇÃO DE ALVENARIA PARA QUALQUER TIPO DE BLOCO, DE FORMA MECANIZADA, SEM REAPROVEITAMENTO. AF_12/2017</t>
    </r>
  </si>
  <si>
    <r>
      <rPr>
        <sz val="7"/>
        <rFont val="Arial"/>
      </rPr>
      <t>1.6</t>
    </r>
  </si>
  <si>
    <r>
      <rPr>
        <sz val="7"/>
        <rFont val="Arial"/>
      </rPr>
      <t>DEMOLIÇÃO DE PILARES E VIGAS EM CONCRETO ARMADO, DE FORMA MECANIZADA COM MARTELETE, SEM REAPROVEITAMENTO. AF_12/2017</t>
    </r>
  </si>
  <si>
    <r>
      <rPr>
        <sz val="7"/>
        <rFont val="Arial"/>
      </rPr>
      <t>1.7</t>
    </r>
  </si>
  <si>
    <r>
      <rPr>
        <sz val="7"/>
        <rFont val="Arial"/>
      </rPr>
      <t>DEMOLIÇÃO DE LAJES, DE FORMA MECANIZADA COM MARTELETE, SEM REAPROVEITAMENTO. AF_12/2017</t>
    </r>
  </si>
  <si>
    <r>
      <rPr>
        <sz val="7"/>
        <rFont val="Arial"/>
      </rPr>
      <t>1.8</t>
    </r>
  </si>
  <si>
    <r>
      <rPr>
        <sz val="7"/>
        <rFont val="Arial"/>
      </rPr>
      <t>Demolição de pavimentação em paralelepípedo ou pré-moldados de concreto c/ reaproveitamento</t>
    </r>
  </si>
  <si>
    <r>
      <rPr>
        <sz val="7"/>
        <rFont val="Arial"/>
      </rPr>
      <t>1.9</t>
    </r>
  </si>
  <si>
    <r>
      <rPr>
        <sz val="7"/>
        <rFont val="Arial"/>
      </rPr>
      <t>DEMOLIÇÃO DE CONCRETO SIMPLES COM MARTELETE</t>
    </r>
  </si>
  <si>
    <r>
      <rPr>
        <sz val="7"/>
        <rFont val="Arial"/>
      </rPr>
      <t>1.10</t>
    </r>
  </si>
  <si>
    <r>
      <rPr>
        <sz val="7"/>
        <rFont val="Arial"/>
      </rPr>
      <t>LOCAÇÃO DA OBRA - EXECUÇÃO DE GABARITO</t>
    </r>
  </si>
  <si>
    <r>
      <rPr>
        <sz val="7"/>
        <rFont val="Arial"/>
      </rPr>
      <t>1.11</t>
    </r>
  </si>
  <si>
    <r>
      <rPr>
        <sz val="7"/>
        <rFont val="Arial"/>
      </rPr>
      <t>Placa de obra em chapa aço galvanizado, instalada</t>
    </r>
  </si>
  <si>
    <r>
      <rPr>
        <sz val="7"/>
        <rFont val="Arial"/>
      </rPr>
      <t>un</t>
    </r>
  </si>
  <si>
    <r>
      <rPr>
        <sz val="7"/>
        <rFont val="Arial"/>
      </rPr>
      <t>M2</t>
    </r>
  </si>
  <si>
    <r>
      <rPr>
        <sz val="7"/>
        <rFont val="Arial"/>
      </rPr>
      <t>UN</t>
    </r>
  </si>
  <si>
    <r>
      <rPr>
        <sz val="7"/>
        <rFont val="Arial"/>
      </rPr>
      <t>M3</t>
    </r>
  </si>
  <si>
    <r>
      <rPr>
        <sz val="7"/>
        <rFont val="Arial"/>
      </rPr>
      <t>m2</t>
    </r>
  </si>
  <si>
    <t>PLANILHA DE QUANTITATIVOS</t>
  </si>
  <si>
    <t>REFORMA E AMPLIAÇÃO DA SECRETARIA DE EDUCAÇÃO</t>
  </si>
  <si>
    <t>BDI</t>
  </si>
  <si>
    <r>
      <rPr>
        <b/>
        <sz val="7"/>
        <rFont val="Arial"/>
      </rPr>
      <t>ITEM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</si>
  <si>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</si>
  <si>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</si>
  <si>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</si>
  <si>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</si>
  <si>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</si>
  <si>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
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</si>
  <si>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</si>
  <si>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</si>
  <si>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</si>
  <si>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</si>
  <si>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sz val="7"/>
        <rFont val="Arial"/>
      </rPr>
      <t>ORSE</t>
    </r>
  </si>
  <si>
    <r>
      <rPr>
        <sz val="7"/>
        <rFont val="Arial"/>
      </rPr>
      <t>89,19</t>
    </r>
  </si>
  <si>
    <r>
      <rPr>
        <sz val="7"/>
        <rFont val="Arial"/>
      </rPr>
      <t>SINAPI</t>
    </r>
  </si>
  <si>
    <r>
      <rPr>
        <sz val="7"/>
        <rFont val="Arial"/>
      </rPr>
      <t>2,34</t>
    </r>
  </si>
  <si>
    <r>
      <rPr>
        <sz val="7"/>
        <rFont val="Arial"/>
      </rPr>
      <t>5,02</t>
    </r>
  </si>
  <si>
    <r>
      <rPr>
        <sz val="7"/>
        <rFont val="Arial"/>
      </rPr>
      <t>55,69</t>
    </r>
  </si>
  <si>
    <r>
      <rPr>
        <sz val="7"/>
        <rFont val="Arial"/>
      </rPr>
      <t>42,08</t>
    </r>
  </si>
  <si>
    <r>
      <rPr>
        <sz val="7"/>
        <rFont val="Arial"/>
      </rPr>
      <t>185,44</t>
    </r>
  </si>
  <si>
    <r>
      <rPr>
        <sz val="7"/>
        <rFont val="Arial"/>
      </rPr>
      <t>78,90</t>
    </r>
  </si>
  <si>
    <r>
      <rPr>
        <sz val="7"/>
        <rFont val="Arial"/>
      </rPr>
      <t>8,45</t>
    </r>
  </si>
  <si>
    <r>
      <rPr>
        <sz val="7"/>
        <rFont val="Arial"/>
      </rPr>
      <t>PRÓPRIA</t>
    </r>
  </si>
  <si>
    <r>
      <rPr>
        <sz val="7"/>
        <rFont val="Arial"/>
      </rPr>
      <t>64,11</t>
    </r>
  </si>
  <si>
    <r>
      <rPr>
        <sz val="7"/>
        <rFont val="Arial"/>
      </rPr>
      <t>SEINFRA</t>
    </r>
  </si>
  <si>
    <r>
      <rPr>
        <sz val="7"/>
        <rFont val="Arial"/>
      </rPr>
      <t>6,09</t>
    </r>
  </si>
  <si>
    <r>
      <rPr>
        <sz val="7"/>
        <rFont val="Arial"/>
      </rPr>
      <t>344,82</t>
    </r>
  </si>
  <si>
    <r>
      <rPr>
        <b/>
        <sz val="7"/>
        <rFont val="Arial"/>
      </rPr>
      <t>2</t>
    </r>
  </si>
  <si>
    <r>
      <rPr>
        <sz val="7"/>
        <rFont val="Arial"/>
      </rPr>
      <t>2.1</t>
    </r>
  </si>
  <si>
    <r>
      <rPr>
        <sz val="7"/>
        <rFont val="Arial"/>
      </rPr>
      <t>ATERRO MANUAL DE VALAS COM SOLO ARGILO-ARENOSO E COMPACTAÇÃO MECANIZADA. AF_05/2016</t>
    </r>
  </si>
  <si>
    <r>
      <rPr>
        <sz val="7"/>
        <rFont val="Arial"/>
      </rPr>
      <t>32,74</t>
    </r>
  </si>
  <si>
    <r>
      <rPr>
        <sz val="7"/>
        <rFont val="Arial"/>
      </rPr>
      <t>2.2</t>
    </r>
  </si>
  <si>
    <r>
      <rPr>
        <sz val="7"/>
        <rFont val="Arial"/>
      </rPr>
      <t>ESCAVAÇÃO MANUAL PARA BLOCO DE COROAMENTO OU SAPATA (INCLUINDO ESCAVAÇÃO PARA COLOCAÇÃO DE FÔRMAS). AF_06/2017</t>
    </r>
  </si>
  <si>
    <r>
      <rPr>
        <sz val="7"/>
        <rFont val="Arial"/>
      </rPr>
      <t>63,46</t>
    </r>
  </si>
  <si>
    <r>
      <rPr>
        <sz val="7"/>
        <rFont val="Arial"/>
      </rPr>
      <t>2.3</t>
    </r>
  </si>
  <si>
    <r>
      <rPr>
        <sz val="7"/>
        <rFont val="Arial"/>
      </rPr>
      <t>REATERRO MANUAL DE VALAS COM COMPACTAÇÃO MECANIZADA. AF_04/2016</t>
    </r>
  </si>
  <si>
    <r>
      <rPr>
        <sz val="7"/>
        <rFont val="Arial"/>
      </rPr>
      <t>20,68</t>
    </r>
  </si>
  <si>
    <r>
      <rPr>
        <sz val="7"/>
        <rFont val="Arial"/>
      </rPr>
      <t>2.4</t>
    </r>
  </si>
  <si>
    <r>
      <rPr>
        <sz val="7"/>
        <rFont val="Arial"/>
      </rPr>
      <t>LASTRO DE CONCRETO MAGRO, APLICADO EM PISOS, LAJES SOBRE SOLO OU RADIERS, ESPESSURA DE 5 CM. AF_07/2016</t>
    </r>
  </si>
  <si>
    <r>
      <rPr>
        <sz val="7"/>
        <rFont val="Arial"/>
      </rPr>
      <t>21,85</t>
    </r>
  </si>
  <si>
    <r>
      <rPr>
        <sz val="7"/>
        <rFont val="Arial"/>
      </rPr>
      <t>2.5</t>
    </r>
  </si>
  <si>
    <r>
      <rPr>
        <sz val="7"/>
        <rFont val="Arial"/>
      </rPr>
      <t>ALVENARIA DE EMBASAMENTO EM TIJOLO CERÂMICO FURADO C/ ARGAMASSA CIMENTO E AREIA 1:4</t>
    </r>
  </si>
  <si>
    <r>
      <rPr>
        <sz val="7"/>
        <rFont val="Arial"/>
      </rPr>
      <t>612,00</t>
    </r>
  </si>
  <si>
    <r>
      <rPr>
        <sz val="7"/>
        <rFont val="Arial"/>
      </rPr>
      <t>2.6</t>
    </r>
  </si>
  <si>
    <r>
      <rPr>
        <sz val="7"/>
        <rFont val="Arial"/>
      </rPr>
      <t>Forma plana para fundações, em compensado resinado 12mm, 07 usos</t>
    </r>
  </si>
  <si>
    <r>
      <rPr>
        <sz val="7"/>
        <rFont val="Arial"/>
      </rPr>
      <t>66,55</t>
    </r>
  </si>
  <si>
    <r>
      <rPr>
        <sz val="7"/>
        <rFont val="Arial"/>
      </rPr>
      <t>2.7</t>
    </r>
  </si>
  <si>
    <r>
      <rPr>
        <sz val="7"/>
        <rFont val="Arial"/>
      </rPr>
      <t>ARMAÇÃO DE BLOCO, VIGA BALDRAME OU SAPATA UTILIZANDO AÇO CA-50 DE 10 MM - MONTAGEM. AF_06/2017</t>
    </r>
  </si>
  <si>
    <r>
      <rPr>
        <sz val="7"/>
        <rFont val="Arial"/>
      </rPr>
      <t>KG</t>
    </r>
  </si>
  <si>
    <r>
      <rPr>
        <sz val="7"/>
        <rFont val="Arial"/>
      </rPr>
      <t>16,13</t>
    </r>
  </si>
  <si>
    <r>
      <rPr>
        <sz val="7"/>
        <rFont val="Arial"/>
      </rPr>
      <t>2.8</t>
    </r>
  </si>
  <si>
    <r>
      <rPr>
        <sz val="7"/>
        <rFont val="Arial"/>
      </rPr>
      <t>CONCRETO FCK = 25MPA, TRAÇO 1:2,3:2,7 (EM MASSA SECA DE CIMENTO/ AREIA MÉDIA/ BRITA 1) - PREPARO MECÂNICO COM BETONEIRA 400 L. AF_05/2021</t>
    </r>
  </si>
  <si>
    <r>
      <rPr>
        <sz val="7"/>
        <rFont val="Arial"/>
      </rPr>
      <t>358,06</t>
    </r>
  </si>
  <si>
    <r>
      <rPr>
        <sz val="7"/>
        <rFont val="Arial"/>
      </rPr>
      <t>2.9</t>
    </r>
  </si>
  <si>
    <r>
      <rPr>
        <sz val="7"/>
        <rFont val="Arial"/>
      </rPr>
      <t>LANÇAMENTO COM USO DE BALDES, ADENSAMENTO E ACABAMENTO DE CONCRETO EM ESTRUTURAS. AF_12/2015</t>
    </r>
  </si>
  <si>
    <r>
      <rPr>
        <sz val="7"/>
        <rFont val="Arial"/>
      </rPr>
      <t>143,16</t>
    </r>
  </si>
  <si>
    <r>
      <rPr>
        <sz val="7"/>
        <rFont val="Arial"/>
      </rPr>
      <t>2.10</t>
    </r>
  </si>
  <si>
    <r>
      <rPr>
        <sz val="7"/>
        <rFont val="Arial"/>
      </rPr>
      <t>Impermeabilização de alicerce e viga baldrame com 2 demãos de tinta asfáltica tipo Neutrol da Vedacit ou similar, exceto argamassa impermeabilização</t>
    </r>
  </si>
  <si>
    <r>
      <rPr>
        <sz val="7"/>
        <rFont val="Arial"/>
      </rPr>
      <t>21,73</t>
    </r>
  </si>
  <si>
    <r>
      <rPr>
        <b/>
        <sz val="7"/>
        <rFont val="Arial"/>
      </rPr>
      <t>3</t>
    </r>
  </si>
  <si>
    <r>
      <rPr>
        <b/>
        <sz val="7"/>
        <rFont val="Arial"/>
      </rPr>
      <t>3.1</t>
    </r>
  </si>
  <si>
    <r>
      <rPr>
        <sz val="7"/>
        <rFont val="Arial"/>
      </rPr>
      <t>3.1.1</t>
    </r>
  </si>
  <si>
    <r>
      <rPr>
        <sz val="7"/>
        <rFont val="Arial"/>
      </rPr>
      <t>ARMAÇÃO DE PILAR OU VIGA DE UMA ESTRUTURA CONVENCIONAL DE CONCRETO ARMADO EM UMA EDIFICAÇÃO TÉRREA OU SOBRADO UTILIZANDO AÇO CA-60 DE 5,0 MM - MONTAGEM. AF_12/2015</t>
    </r>
  </si>
  <si>
    <r>
      <rPr>
        <sz val="7"/>
        <rFont val="Arial"/>
      </rPr>
      <t>18,84</t>
    </r>
  </si>
  <si>
    <r>
      <rPr>
        <sz val="7"/>
        <rFont val="Arial"/>
      </rPr>
      <t>3.1.2</t>
    </r>
  </si>
  <si>
    <r>
      <rPr>
        <sz val="7"/>
        <rFont val="Arial"/>
      </rPr>
      <t>ARMAÇÃO DE PILAR OU VIGA DE UMA ESTRUTURA CONVENCIONAL DE CONCRETO ARMADO EM UMA EDIFICAÇÃO TÉRREA OU SOBRADO UTILIZANDO AÇO CA-50 DE 6,3 MM - MONTAGEM. AF_12/2015</t>
    </r>
  </si>
  <si>
    <r>
      <rPr>
        <sz val="7"/>
        <rFont val="Arial"/>
      </rPr>
      <t>18,47</t>
    </r>
  </si>
  <si>
    <r>
      <rPr>
        <sz val="7"/>
        <rFont val="Arial"/>
      </rPr>
      <t>3.1.3</t>
    </r>
  </si>
  <si>
    <r>
      <rPr>
        <sz val="7"/>
        <rFont val="Arial"/>
      </rPr>
      <t>ARMAÇÃO DE PILAR OU VIGA DE UMA ESTRUTURA CONVENCIONAL DE CONCRETO ARMADO EM UMA EDIFICAÇÃO TÉRREA OU SOBRADO UTILIZANDO AÇO CA-50 DE 10,0 MM - MONTAGEM. AF_12/2015</t>
    </r>
  </si>
  <si>
    <r>
      <rPr>
        <sz val="7"/>
        <rFont val="Arial"/>
      </rPr>
      <t>16,09</t>
    </r>
  </si>
  <si>
    <r>
      <rPr>
        <sz val="7"/>
        <rFont val="Arial"/>
      </rPr>
      <t>3.1.4</t>
    </r>
  </si>
  <si>
    <r>
      <rPr>
        <sz val="7"/>
        <rFont val="Arial"/>
      </rPr>
      <t>ARMAÇÃO DE PILAR OU VIGA DE UMA ESTRUTURA CONVENCIONAL DE CONCRETO ARMADO EM UMA EDIFICAÇÃO TÉRREA OU SOBRADO UTILIZANDO AÇO CA-50 DE 12,5 MM - MONTAGEM. AF_12/2015</t>
    </r>
  </si>
  <si>
    <r>
      <rPr>
        <sz val="7"/>
        <rFont val="Arial"/>
      </rPr>
      <t>13,68</t>
    </r>
  </si>
  <si>
    <r>
      <rPr>
        <sz val="7"/>
        <rFont val="Arial"/>
      </rPr>
      <t>3.1.5</t>
    </r>
  </si>
  <si>
    <r>
      <rPr>
        <sz val="7"/>
        <rFont val="Arial"/>
      </rPr>
      <t>Forma plana para estruturas, em compensado plastificado de 12mm, 12 usos, inclusive escoramento - Revisada 07.2015</t>
    </r>
  </si>
  <si>
    <r>
      <rPr>
        <sz val="7"/>
        <rFont val="Arial"/>
      </rPr>
      <t>39,21</t>
    </r>
  </si>
  <si>
    <r>
      <rPr>
        <sz val="7"/>
        <rFont val="Arial"/>
      </rPr>
      <t>3.1.6</t>
    </r>
  </si>
  <si>
    <r>
      <rPr>
        <sz val="7"/>
        <rFont val="Arial"/>
      </rPr>
      <t>3.1.7</t>
    </r>
  </si>
  <si>
    <r>
      <rPr>
        <b/>
        <sz val="7"/>
        <rFont val="Arial"/>
      </rPr>
      <t>3.2</t>
    </r>
  </si>
  <si>
    <r>
      <rPr>
        <sz val="7"/>
        <rFont val="Arial"/>
      </rPr>
      <t>3.2.1</t>
    </r>
  </si>
  <si>
    <r>
      <rPr>
        <sz val="7"/>
        <rFont val="Arial"/>
      </rPr>
      <t>LAJE PRÉ-MOLDADA UNIDIRECIONAL, BIAPOIADA, PARA PISO, ENCHIMENTO EM CERÂMICA, VIGOTA CONVENCIONAL, ALTURA TOTAL DA LAJE (ENCHIMENTO+CAPA) = (8+4). AF_11/2020</t>
    </r>
  </si>
  <si>
    <r>
      <rPr>
        <sz val="7"/>
        <rFont val="Arial"/>
      </rPr>
      <t>153,07</t>
    </r>
  </si>
  <si>
    <r>
      <rPr>
        <b/>
        <sz val="7"/>
        <rFont val="Arial"/>
      </rPr>
      <t>3.3</t>
    </r>
  </si>
  <si>
    <r>
      <rPr>
        <sz val="7"/>
        <rFont val="Arial"/>
      </rPr>
      <t>3.3.1</t>
    </r>
  </si>
  <si>
    <r>
      <rPr>
        <sz val="7"/>
        <rFont val="Arial"/>
      </rPr>
      <t>VERGA PRÉ-MOLDADA PARA PORTAS COM ATÉ 1,5 M DE VÃO. AF_03/2016</t>
    </r>
  </si>
  <si>
    <r>
      <rPr>
        <sz val="7"/>
        <rFont val="Arial"/>
      </rPr>
      <t>M</t>
    </r>
  </si>
  <si>
    <r>
      <rPr>
        <sz val="7"/>
        <rFont val="Arial"/>
      </rPr>
      <t>30,08</t>
    </r>
  </si>
  <si>
    <r>
      <rPr>
        <sz val="7"/>
        <rFont val="Arial"/>
      </rPr>
      <t>3.3.2</t>
    </r>
  </si>
  <si>
    <r>
      <rPr>
        <sz val="7"/>
        <rFont val="Arial"/>
      </rPr>
      <t>VERGA PRÉ-MOLDADA PARA PORTAS COM MAIS DE 1,5 M DE VÃO. AF_03/2016</t>
    </r>
  </si>
  <si>
    <r>
      <rPr>
        <sz val="7"/>
        <rFont val="Arial"/>
      </rPr>
      <t>53,15</t>
    </r>
  </si>
  <si>
    <r>
      <rPr>
        <sz val="7"/>
        <rFont val="Arial"/>
      </rPr>
      <t>3.3.3</t>
    </r>
  </si>
  <si>
    <r>
      <rPr>
        <sz val="7"/>
        <rFont val="Arial"/>
      </rPr>
      <t>VERGA PRÉ-MOLDADA PARA JANELAS COM ATÉ 1,5 M DE VÃO. AF_03/2016</t>
    </r>
  </si>
  <si>
    <r>
      <rPr>
        <sz val="7"/>
        <rFont val="Arial"/>
      </rPr>
      <t>41,28</t>
    </r>
  </si>
  <si>
    <r>
      <rPr>
        <sz val="7"/>
        <rFont val="Arial"/>
      </rPr>
      <t>3.3.4</t>
    </r>
  </si>
  <si>
    <r>
      <rPr>
        <sz val="7"/>
        <rFont val="Arial"/>
      </rPr>
      <t>VERGA PRÉ-MOLDADA PARA JANELAS COM MAIS DE 1,5 M DE VÃO. AF_03/2016</t>
    </r>
  </si>
  <si>
    <r>
      <rPr>
        <sz val="7"/>
        <rFont val="Arial"/>
      </rPr>
      <t>53,85</t>
    </r>
  </si>
  <si>
    <r>
      <rPr>
        <sz val="7"/>
        <rFont val="Arial"/>
      </rPr>
      <t>3.3.5</t>
    </r>
  </si>
  <si>
    <r>
      <rPr>
        <sz val="7"/>
        <rFont val="Arial"/>
      </rPr>
      <t>CONTRAVERGA PRÉ-MOLDADA PARA VÃOS DE ATÉ 1,5 M DE COMPRIMENTO. AF_03/2016</t>
    </r>
  </si>
  <si>
    <r>
      <rPr>
        <sz val="7"/>
        <rFont val="Arial"/>
      </rPr>
      <t>40,46</t>
    </r>
  </si>
  <si>
    <r>
      <rPr>
        <sz val="7"/>
        <rFont val="Arial"/>
      </rPr>
      <t>3.3.6</t>
    </r>
  </si>
  <si>
    <r>
      <rPr>
        <sz val="7"/>
        <rFont val="Arial"/>
      </rPr>
      <t>CONTRAVERGA PRÉ-MOLDADA PARA VÃOS DE MAIS DE 1,5 M DE COMPRIMENTO. AF_03/2016</t>
    </r>
  </si>
  <si>
    <r>
      <rPr>
        <sz val="7"/>
        <rFont val="Arial"/>
      </rPr>
      <t>48,82</t>
    </r>
  </si>
  <si>
    <r>
      <rPr>
        <b/>
        <sz val="7"/>
        <rFont val="Arial"/>
      </rPr>
      <t>4</t>
    </r>
  </si>
  <si>
    <r>
      <rPr>
        <sz val="7"/>
        <rFont val="Arial"/>
      </rPr>
      <t>4.1</t>
    </r>
  </si>
  <si>
    <r>
      <rPr>
        <sz val="7"/>
        <rFont val="Arial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</si>
  <si>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7"/>
        <rFont val="Arial"/>
      </rPr>
      <t>56,65</t>
    </r>
  </si>
  <si>
    <r>
      <rPr>
        <sz val="7"/>
        <rFont val="Arial"/>
      </rPr>
      <t>4.2</t>
    </r>
  </si>
  <si>
    <r>
      <rPr>
        <sz val="7"/>
        <rFont val="Arial"/>
      </rPr>
      <t>ALVENARIA DE VEDAÇÃO DE BLOCOS CERÂMICOS FURADOS 9x19x19 CM (ESPESSURA 19CM) E ARGAMASSA DE ASSENTAMENTO COM PREPARO EM BETONEIRA</t>
    </r>
  </si>
  <si>
    <r>
      <rPr>
        <sz val="7"/>
        <rFont val="Arial"/>
      </rPr>
      <t>72,46</t>
    </r>
  </si>
  <si>
    <r>
      <rPr>
        <b/>
        <sz val="7"/>
        <rFont val="Arial"/>
      </rPr>
      <t>5</t>
    </r>
  </si>
  <si>
    <r>
      <rPr>
        <sz val="7"/>
        <rFont val="Arial"/>
      </rPr>
      <t>5.1</t>
    </r>
  </si>
  <si>
    <r>
      <rPr>
        <sz val="7"/>
        <rFont val="Arial"/>
      </rPr>
      <t>ESTRUTURA METÁLICA P/ COBERTURA C/ VIGAS - TRELIÇADAS E TERÇAS</t>
    </r>
  </si>
  <si>
    <r>
      <rPr>
        <sz val="7"/>
        <rFont val="Arial"/>
      </rPr>
      <t>115,85</t>
    </r>
  </si>
  <si>
    <r>
      <rPr>
        <sz val="7"/>
        <rFont val="Arial"/>
      </rPr>
      <t>5.2</t>
    </r>
  </si>
  <si>
    <r>
      <rPr>
        <sz val="7"/>
        <rFont val="Arial"/>
      </rPr>
      <t>TELHA TERMOACÚSTICA TRAPEZOIDAL INCLINAÇÃO 17.6%</t>
    </r>
  </si>
  <si>
    <r>
      <rPr>
        <sz val="7"/>
        <rFont val="Arial"/>
      </rPr>
      <t>129,90</t>
    </r>
  </si>
  <si>
    <r>
      <rPr>
        <sz val="7"/>
        <rFont val="Arial"/>
      </rPr>
      <t>5.3</t>
    </r>
  </si>
  <si>
    <r>
      <rPr>
        <sz val="7"/>
        <rFont val="Arial"/>
      </rPr>
      <t>TELHA DE ALUMÍNIO ONDULADA, ESP.=0,7MM</t>
    </r>
  </si>
  <si>
    <r>
      <rPr>
        <sz val="7"/>
        <rFont val="Arial"/>
      </rPr>
      <t>61,09</t>
    </r>
  </si>
  <si>
    <r>
      <rPr>
        <sz val="7"/>
        <rFont val="Arial"/>
      </rPr>
      <t>5.4</t>
    </r>
  </si>
  <si>
    <r>
      <rPr>
        <sz val="7"/>
        <rFont val="Arial"/>
      </rPr>
      <t>TELHAMENTO COM TELHA CERÂMICA CAPA-CANAL, TIPO COLONIAL, COM ATÉ 2 ÁGUAS, INCLUSO TRANSPORTE VERTICAL. AF_07/2019</t>
    </r>
  </si>
  <si>
    <r>
      <rPr>
        <sz val="7"/>
        <rFont val="Arial"/>
      </rPr>
      <t>29,17</t>
    </r>
  </si>
  <si>
    <r>
      <rPr>
        <sz val="7"/>
        <rFont val="Arial"/>
      </rPr>
      <t>5.5</t>
    </r>
  </si>
  <si>
    <r>
      <rPr>
        <sz val="7"/>
        <rFont val="Arial"/>
      </rPr>
      <t>Cumeeira em alumínio - 30cm de cada lado, e= 0,8mm</t>
    </r>
  </si>
  <si>
    <r>
      <rPr>
        <sz val="7"/>
        <rFont val="Arial"/>
      </rPr>
      <t>m</t>
    </r>
  </si>
  <si>
    <r>
      <rPr>
        <sz val="7"/>
        <rFont val="Arial"/>
      </rPr>
      <t>88,59</t>
    </r>
  </si>
  <si>
    <r>
      <rPr>
        <sz val="7"/>
        <rFont val="Arial"/>
      </rPr>
      <t>5.6</t>
    </r>
  </si>
  <si>
    <r>
      <rPr>
        <sz val="7"/>
        <rFont val="Arial"/>
      </rPr>
      <t>CUMEEIRA TERMOACÚSTICA</t>
    </r>
  </si>
  <si>
    <r>
      <rPr>
        <sz val="7"/>
        <rFont val="Arial"/>
      </rPr>
      <t>61,36</t>
    </r>
  </si>
  <si>
    <r>
      <rPr>
        <sz val="7"/>
        <rFont val="Arial"/>
      </rPr>
      <t>5.7</t>
    </r>
  </si>
  <si>
    <r>
      <rPr>
        <sz val="7"/>
        <rFont val="Arial"/>
      </rPr>
      <t>Rufo de concreto armado fck=20mpa l=30cm e h=5cm</t>
    </r>
  </si>
  <si>
    <r>
      <rPr>
        <sz val="7"/>
        <rFont val="Arial"/>
      </rPr>
      <t>35,96</t>
    </r>
  </si>
  <si>
    <r>
      <rPr>
        <sz val="7"/>
        <rFont val="Arial"/>
      </rPr>
      <t>5.8</t>
    </r>
  </si>
  <si>
    <r>
      <rPr>
        <sz val="7"/>
        <rFont val="Arial"/>
      </rPr>
      <t>RUFO EXTERNO/INTERNO EM CHAPA DE AÇO GALVANIZADO NÚMERO 26, CORTE DE 33 CM, INCLUSO IÇAMENTO. AF_07/2019</t>
    </r>
  </si>
  <si>
    <r>
      <rPr>
        <sz val="7"/>
        <rFont val="Arial"/>
      </rPr>
      <t>56,18</t>
    </r>
  </si>
  <si>
    <r>
      <rPr>
        <sz val="7"/>
        <rFont val="Arial"/>
      </rPr>
      <t>5.9</t>
    </r>
  </si>
  <si>
    <r>
      <rPr>
        <sz val="7"/>
        <rFont val="Arial"/>
      </rPr>
      <t>CALHA EM CHAPA DE AÇO GALVANIZADO NÚMERO 24, DESENVOLVIMENTO DE 100 CM, INCLUSO TRANSPORTE VERTICAL. AF_07/2019</t>
    </r>
  </si>
  <si>
    <r>
      <rPr>
        <sz val="7"/>
        <rFont val="Arial"/>
      </rPr>
      <t>162,62</t>
    </r>
  </si>
  <si>
    <r>
      <rPr>
        <sz val="7"/>
        <rFont val="Arial"/>
      </rPr>
      <t>5.10</t>
    </r>
  </si>
  <si>
    <r>
      <rPr>
        <sz val="7"/>
        <rFont val="Arial"/>
      </rPr>
      <t>FORRO EM DRYWALL, PARA AMBIENTES COMERCIAIS, INCLUSIVE ESTRUTURA DE FIXAÇÃO. AF_05/2017_P</t>
    </r>
  </si>
  <si>
    <r>
      <rPr>
        <sz val="7"/>
        <rFont val="Arial"/>
      </rPr>
      <t>71,08</t>
    </r>
  </si>
  <si>
    <r>
      <rPr>
        <sz val="7"/>
        <rFont val="Arial"/>
      </rPr>
      <t>5.11</t>
    </r>
  </si>
  <si>
    <r>
      <rPr>
        <sz val="7"/>
        <rFont val="Arial"/>
      </rPr>
      <t>IMPERMEABILIZAÇÃO DE SUPERFÍCIE COM MANTA ASFÁLTICA, DUAS CAMADAS, INCLUSIVE APLICAÇÃO DE PRIMER ASFÁLTICO, E=3MM E E=4MM. AF_06/2018</t>
    </r>
  </si>
  <si>
    <r>
      <rPr>
        <sz val="7"/>
        <rFont val="Arial"/>
      </rPr>
      <t>138,60</t>
    </r>
  </si>
  <si>
    <r>
      <rPr>
        <b/>
        <sz val="7"/>
        <rFont val="Arial"/>
      </rPr>
      <t>6</t>
    </r>
  </si>
  <si>
    <r>
      <rPr>
        <b/>
        <sz val="7"/>
        <rFont val="Arial"/>
      </rPr>
      <t>6.1</t>
    </r>
  </si>
  <si>
    <r>
      <rPr>
        <sz val="7"/>
        <rFont val="Arial"/>
      </rPr>
      <t>6.1.1</t>
    </r>
  </si>
  <si>
    <r>
      <rPr>
        <sz val="7"/>
        <rFont val="Arial"/>
      </rPr>
      <t>EXECUÇÃO DE PÁTIO/ESTACIONAMENTO EM PISO INTERTRAVADO, COM BLOCO RETANGULAR COLORIDO DE 20 X 10 CM, ESPESSURA 6 CM. AF_12/2015</t>
    </r>
  </si>
  <si>
    <r>
      <rPr>
        <sz val="7"/>
        <rFont val="Arial"/>
      </rPr>
      <t>45,48</t>
    </r>
  </si>
  <si>
    <r>
      <rPr>
        <sz val="7"/>
        <rFont val="Arial"/>
      </rPr>
      <t>6.1.2</t>
    </r>
  </si>
  <si>
    <r>
      <rPr>
        <sz val="7"/>
        <rFont val="Arial"/>
      </rPr>
      <t>EXECUÇÃO DE PÁTIO/ESTACIONAMENTO EM PISO INTERTRAVADO, COM BLOCO RETANGULAR COR NATURAL DE 20 X 10 CM, ESPESSURA 6 CM. AF_12/2015</t>
    </r>
  </si>
  <si>
    <r>
      <rPr>
        <sz val="7"/>
        <rFont val="Arial"/>
      </rPr>
      <t>40,71</t>
    </r>
  </si>
  <si>
    <r>
      <rPr>
        <sz val="7"/>
        <rFont val="Arial"/>
      </rPr>
      <t>6.1.3</t>
    </r>
  </si>
  <si>
    <r>
      <rPr>
        <sz val="7"/>
        <rFont val="Arial"/>
      </rPr>
      <t>EXECUÇÃO DE PAVIMENTO EM PISO INTERTRAVADO, COM BLOCO SEXTAVADO DE 25 X 25 CM, ESPESSURA 8 CM. AF_12/2015</t>
    </r>
  </si>
  <si>
    <r>
      <rPr>
        <sz val="7"/>
        <rFont val="Arial"/>
      </rPr>
      <t>50,40</t>
    </r>
  </si>
  <si>
    <r>
      <rPr>
        <sz val="7"/>
        <rFont val="Arial"/>
      </rPr>
      <t>6.1.4</t>
    </r>
  </si>
  <si>
    <r>
      <rPr>
        <sz val="7"/>
        <rFont val="Arial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</si>
  <si>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7"/>
        <rFont val="Arial"/>
      </rPr>
      <t>142,54</t>
    </r>
  </si>
  <si>
    <r>
      <rPr>
        <sz val="7"/>
        <rFont val="Arial"/>
      </rPr>
      <t>6.1.5</t>
    </r>
  </si>
  <si>
    <r>
      <rPr>
        <sz val="7"/>
        <rFont val="Arial"/>
      </rPr>
      <t>PLANTIO DE GRAMA EM PLACAS. AF_05/2018</t>
    </r>
  </si>
  <si>
    <r>
      <rPr>
        <sz val="7"/>
        <rFont val="Arial"/>
      </rPr>
      <t>12,48</t>
    </r>
  </si>
  <si>
    <r>
      <rPr>
        <sz val="7"/>
        <rFont val="Arial"/>
      </rPr>
      <t>6.1.6</t>
    </r>
  </si>
  <si>
    <r>
      <rPr>
        <sz val="7"/>
        <rFont val="Arial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</si>
  <si>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7"/>
        <rFont val="Arial"/>
      </rPr>
      <t>82,34</t>
    </r>
  </si>
  <si>
    <r>
      <rPr>
        <sz val="7"/>
        <rFont val="Arial"/>
      </rPr>
      <t>6.1.7</t>
    </r>
  </si>
  <si>
    <r>
      <rPr>
        <sz val="7"/>
        <rFont val="Arial"/>
      </rPr>
      <t>Rampa padrão para acesso de deficientes a passeio público, em concreto simples Fck=25MPa, desempolada, pintada em novacor, 02 demãos e piso tátil de alerta/direcional.</t>
    </r>
  </si>
  <si>
    <r>
      <rPr>
        <sz val="7"/>
        <rFont val="Arial"/>
      </rPr>
      <t>373,66</t>
    </r>
  </si>
  <si>
    <r>
      <rPr>
        <sz val="7"/>
        <rFont val="Arial"/>
      </rPr>
      <t>6.1.8</t>
    </r>
  </si>
  <si>
    <r>
      <rPr>
        <sz val="7"/>
        <rFont val="Arial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</si>
  <si>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7"/>
        <rFont val="Arial"/>
      </rPr>
      <t>47,10</t>
    </r>
  </si>
  <si>
    <r>
      <rPr>
        <sz val="7"/>
        <rFont val="Arial"/>
      </rPr>
      <t>6.1.9</t>
    </r>
  </si>
  <si>
    <r>
      <rPr>
        <sz val="7"/>
        <rFont val="Arial"/>
      </rPr>
      <t>EXECUÇÃO DE PASSEIO (CALÇADA) OU PISO DE CONCRETO COM CONCRETO MOLDADO IN LOCO, FEITO EM OBRA, ACABAMENTO CONVENCIONAL, NÃO ARMADO. AF_07/2016</t>
    </r>
  </si>
  <si>
    <r>
      <rPr>
        <sz val="7"/>
        <rFont val="Arial"/>
      </rPr>
      <t>577,64</t>
    </r>
  </si>
  <si>
    <r>
      <rPr>
        <sz val="7"/>
        <rFont val="Arial"/>
      </rPr>
      <t>6.1.10</t>
    </r>
  </si>
  <si>
    <r>
      <rPr>
        <sz val="7"/>
        <rFont val="Arial"/>
      </rPr>
      <t>6.1.11</t>
    </r>
  </si>
  <si>
    <r>
      <rPr>
        <sz val="7"/>
        <rFont val="Arial"/>
      </rPr>
      <t>Fornecimento e instalação de tela aço soldada nervurada CA-60, Q-92, malha 15x15cm, ferro 4.2mm (1.48 kg/m2), painel 2,45x6,0m, Telcon ou similar</t>
    </r>
  </si>
  <si>
    <r>
      <rPr>
        <sz val="7"/>
        <rFont val="Arial"/>
      </rPr>
      <t>35,47</t>
    </r>
  </si>
  <si>
    <r>
      <rPr>
        <b/>
        <sz val="7"/>
        <rFont val="Arial"/>
      </rPr>
      <t>6.2</t>
    </r>
  </si>
  <si>
    <r>
      <rPr>
        <sz val="7"/>
        <rFont val="Arial"/>
      </rPr>
      <t>6.2.1</t>
    </r>
  </si>
  <si>
    <r>
      <rPr>
        <sz val="7"/>
        <rFont val="Arial"/>
      </rPr>
      <t>CAMADA SEPARADORA PARA EXECUÇÃO DE RADIER, PISO DE CONCRETO OU LAJE SOBRE SOLO, EM LONA PLÁSTICA. AF_09/2021</t>
    </r>
  </si>
  <si>
    <r>
      <rPr>
        <sz val="7"/>
        <rFont val="Arial"/>
      </rPr>
      <t>2,28</t>
    </r>
  </si>
  <si>
    <r>
      <rPr>
        <sz val="7"/>
        <rFont val="Arial"/>
      </rPr>
      <t>6.2.2</t>
    </r>
  </si>
  <si>
    <r>
      <rPr>
        <sz val="7"/>
        <rFont val="Arial"/>
      </rPr>
      <t>6.2.3</t>
    </r>
  </si>
  <si>
    <r>
      <rPr>
        <sz val="7"/>
        <rFont val="Arial"/>
      </rPr>
      <t>6.2.4</t>
    </r>
  </si>
  <si>
    <r>
      <rPr>
        <sz val="7"/>
        <rFont val="Arial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</si>
  <si>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7"/>
        <rFont val="Arial"/>
      </rPr>
      <t>26,87</t>
    </r>
  </si>
  <si>
    <r>
      <rPr>
        <sz val="7"/>
        <rFont val="Arial"/>
      </rPr>
      <t>6.2.5</t>
    </r>
  </si>
  <si>
    <r>
      <rPr>
        <sz val="7"/>
        <rFont val="Arial"/>
      </rPr>
      <t>REVESTIMENTO CERÂMICA PARA PISO COM PLACAS TIPO ESMALTADA EXTRA DE DIMENSÕES 60X60CM, NA COR BRANCA PEI 5</t>
    </r>
  </si>
  <si>
    <r>
      <rPr>
        <sz val="7"/>
        <rFont val="Arial"/>
      </rPr>
      <t>61,66</t>
    </r>
  </si>
  <si>
    <r>
      <rPr>
        <sz val="7"/>
        <rFont val="Arial"/>
      </rPr>
      <t>6.2.6</t>
    </r>
  </si>
  <si>
    <r>
      <rPr>
        <sz val="7"/>
        <rFont val="Arial"/>
      </rPr>
      <t>RODAPÉ CERÂMICO DE 7CM DE ALTURA COM PLACAS TIPO ESMALTADA EXTRA DE DIMENSÕES 60X60CM. AF_06/2014</t>
    </r>
  </si>
  <si>
    <r>
      <rPr>
        <sz val="7"/>
        <rFont val="Arial"/>
      </rPr>
      <t>16,35</t>
    </r>
  </si>
  <si>
    <r>
      <rPr>
        <sz val="7"/>
        <rFont val="Arial"/>
      </rPr>
      <t>6.2.7</t>
    </r>
  </si>
  <si>
    <r>
      <rPr>
        <sz val="7"/>
        <rFont val="Arial"/>
      </rPr>
      <t>SOLEIRA EM GRANITO, LARGURA 15 CM, ESPESSURA 2,0 CM. AF_09/2020</t>
    </r>
  </si>
  <si>
    <r>
      <rPr>
        <sz val="7"/>
        <rFont val="Arial"/>
      </rPr>
      <t>74,29</t>
    </r>
  </si>
  <si>
    <r>
      <rPr>
        <sz val="7"/>
        <rFont val="Arial"/>
      </rPr>
      <t>6.2.8</t>
    </r>
  </si>
  <si>
    <r>
      <rPr>
        <sz val="7"/>
        <rFont val="Arial"/>
      </rPr>
      <t>PISO EM GRANITO APLICADO EM CALÇADAS OU PISOS EXTERNOS. AF_05/2020</t>
    </r>
  </si>
  <si>
    <r>
      <rPr>
        <sz val="7"/>
        <rFont val="Arial"/>
      </rPr>
      <t>294,34</t>
    </r>
  </si>
  <si>
    <r>
      <rPr>
        <sz val="7"/>
        <rFont val="Arial"/>
      </rPr>
      <t>6.2.9</t>
    </r>
  </si>
  <si>
    <r>
      <rPr>
        <sz val="7"/>
        <rFont val="Arial"/>
      </rPr>
      <t>PISO TÊXTIL (CARPETE) EM MANTA (ROLO) E = 6 A 7 MM. AF_09/2020</t>
    </r>
  </si>
  <si>
    <r>
      <rPr>
        <sz val="7"/>
        <rFont val="Arial"/>
      </rPr>
      <t>125,00</t>
    </r>
  </si>
  <si>
    <r>
      <rPr>
        <b/>
        <sz val="7"/>
        <rFont val="Arial"/>
      </rPr>
      <t>7</t>
    </r>
  </si>
  <si>
    <r>
      <rPr>
        <sz val="7"/>
        <rFont val="Arial"/>
      </rPr>
      <t>7.1</t>
    </r>
  </si>
  <si>
    <r>
      <rPr>
        <sz val="7"/>
        <rFont val="Arial"/>
      </rPr>
      <t>CHAPISCO APLICADO EM ALVENARIAS E ESTRUTURAS DE CONCRETO INTERNAS, COM COLHER DE PEDREIRO. ARGAMASSA TRAÇO 1:3 COM PREPARO EM BETONEIRA 400L. AF_06/2014</t>
    </r>
  </si>
  <si>
    <r>
      <rPr>
        <sz val="7"/>
        <rFont val="Arial"/>
      </rPr>
      <t>2,88</t>
    </r>
  </si>
  <si>
    <r>
      <rPr>
        <sz val="7"/>
        <rFont val="Arial"/>
      </rPr>
      <t>7.2</t>
    </r>
  </si>
  <si>
    <r>
      <rPr>
        <sz val="7"/>
        <rFont val="Arial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</si>
  <si>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7"/>
        <rFont val="Arial"/>
      </rPr>
      <t>24,17</t>
    </r>
  </si>
  <si>
    <r>
      <rPr>
        <sz val="7"/>
        <rFont val="Arial"/>
      </rPr>
      <t>7.3</t>
    </r>
  </si>
  <si>
    <r>
      <rPr>
        <sz val="7"/>
        <rFont val="Arial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</si>
  <si>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7"/>
        <rFont val="Arial"/>
      </rPr>
      <t>44,14</t>
    </r>
  </si>
  <si>
    <r>
      <rPr>
        <sz val="7"/>
        <rFont val="Arial"/>
      </rPr>
      <t>7.4</t>
    </r>
  </si>
  <si>
    <r>
      <rPr>
        <sz val="7"/>
        <rFont val="Arial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</si>
  <si>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7"/>
        <rFont val="Arial"/>
      </rPr>
      <t>23,29</t>
    </r>
  </si>
  <si>
    <r>
      <rPr>
        <sz val="7"/>
        <rFont val="Arial"/>
      </rPr>
      <t>7.5</t>
    </r>
  </si>
  <si>
    <r>
      <rPr>
        <sz val="7"/>
        <rFont val="Arial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</si>
  <si>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7"/>
        <rFont val="Arial"/>
      </rPr>
      <t>66,06</t>
    </r>
  </si>
  <si>
    <r>
      <rPr>
        <sz val="7"/>
        <rFont val="Arial"/>
      </rPr>
      <t>7.6</t>
    </r>
  </si>
  <si>
    <r>
      <rPr>
        <sz val="7"/>
        <rFont val="Arial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</si>
  <si>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7"/>
        <rFont val="Arial"/>
      </rPr>
      <t>73,39</t>
    </r>
  </si>
  <si>
    <r>
      <rPr>
        <sz val="7"/>
        <rFont val="Arial"/>
      </rPr>
      <t>7.7</t>
    </r>
  </si>
  <si>
    <r>
      <rPr>
        <sz val="7"/>
        <rFont val="Arial"/>
      </rPr>
      <t>CARPETE DE NYLON EM MANTA PARA TRAFEGO COMERCIAL PESADO, E = 6 A 7 MM (INSTALADO)</t>
    </r>
  </si>
  <si>
    <r>
      <rPr>
        <b/>
        <sz val="7"/>
        <rFont val="Arial"/>
      </rPr>
      <t>8</t>
    </r>
  </si>
  <si>
    <r>
      <rPr>
        <sz val="7"/>
        <rFont val="Arial"/>
      </rPr>
      <t>8.1</t>
    </r>
  </si>
  <si>
    <r>
      <rPr>
        <sz val="7"/>
        <rFont val="Arial"/>
      </rPr>
      <t>APLICAÇÃO DE FUNDO SELADOR ACRÍLICO EM PAREDES, UMA DEMÃO. AF_06/2014</t>
    </r>
  </si>
  <si>
    <r>
      <rPr>
        <sz val="7"/>
        <rFont val="Arial"/>
      </rPr>
      <t>2,10</t>
    </r>
  </si>
  <si>
    <r>
      <rPr>
        <sz val="7"/>
        <rFont val="Arial"/>
      </rPr>
      <t>8.2</t>
    </r>
  </si>
  <si>
    <r>
      <rPr>
        <sz val="7"/>
        <rFont val="Arial"/>
      </rPr>
      <t>APLICAÇÃO DE FUNDO SELADOR ACRÍLICO EM TETO, UMA DEMÃO. AF_06/2014</t>
    </r>
  </si>
  <si>
    <r>
      <rPr>
        <sz val="7"/>
        <rFont val="Arial"/>
      </rPr>
      <t>2,39</t>
    </r>
  </si>
  <si>
    <r>
      <rPr>
        <sz val="7"/>
        <rFont val="Arial"/>
      </rPr>
      <t>8.3</t>
    </r>
  </si>
  <si>
    <r>
      <rPr>
        <sz val="7"/>
        <rFont val="Arial"/>
      </rPr>
      <t>Emassamento de superfície, com aplicação de 02 demãos de massa acrílica, lixamento e retoques - Rev 01</t>
    </r>
  </si>
  <si>
    <r>
      <rPr>
        <sz val="7"/>
        <rFont val="Arial"/>
      </rPr>
      <t>14,77</t>
    </r>
  </si>
  <si>
    <r>
      <rPr>
        <sz val="7"/>
        <rFont val="Arial"/>
      </rPr>
      <t>8.4</t>
    </r>
  </si>
  <si>
    <r>
      <rPr>
        <sz val="7"/>
        <rFont val="Arial"/>
      </rPr>
      <t>APLICAÇÃO E LIXAMENTO DE MASSA LÁTEX EM PAREDES, DUAS DEMÃOS. AF_06/2014</t>
    </r>
  </si>
  <si>
    <r>
      <rPr>
        <sz val="7"/>
        <rFont val="Arial"/>
      </rPr>
      <t>10,53</t>
    </r>
  </si>
  <si>
    <r>
      <rPr>
        <sz val="7"/>
        <rFont val="Arial"/>
      </rPr>
      <t>8.5</t>
    </r>
  </si>
  <si>
    <r>
      <rPr>
        <sz val="7"/>
        <rFont val="Arial"/>
      </rPr>
      <t>APLICAÇÃO E LIXAMENTO DE MASSA LÁTEX EM TETO, UMA DEMÃO. AF_06/2014</t>
    </r>
  </si>
  <si>
    <r>
      <rPr>
        <sz val="7"/>
        <rFont val="Arial"/>
      </rPr>
      <t>14,04</t>
    </r>
  </si>
  <si>
    <r>
      <rPr>
        <sz val="7"/>
        <rFont val="Arial"/>
      </rPr>
      <t>8.6</t>
    </r>
  </si>
  <si>
    <r>
      <rPr>
        <sz val="7"/>
        <rFont val="Arial"/>
      </rPr>
      <t>APLICAÇÃO MANUAL DE PINTURA COM TINTA LÁTEX ACRÍLICA EM TETO, DUAS DEMÃOS. AF_06/2014</t>
    </r>
  </si>
  <si>
    <r>
      <rPr>
        <sz val="7"/>
        <rFont val="Arial"/>
      </rPr>
      <t>12,43</t>
    </r>
  </si>
  <si>
    <r>
      <rPr>
        <sz val="7"/>
        <rFont val="Arial"/>
      </rPr>
      <t>8.7</t>
    </r>
  </si>
  <si>
    <r>
      <rPr>
        <sz val="7"/>
        <rFont val="Arial"/>
      </rPr>
      <t>APLICAÇÃO MANUAL DE PINTURA COM TINTA LÁTEX ACRÍLICA EM PAREDES, DUAS DEMÃOS. AF_06/2014</t>
    </r>
  </si>
  <si>
    <r>
      <rPr>
        <sz val="7"/>
        <rFont val="Arial"/>
      </rPr>
      <t>11,09</t>
    </r>
  </si>
  <si>
    <r>
      <rPr>
        <sz val="7"/>
        <rFont val="Arial"/>
      </rPr>
      <t>8.8</t>
    </r>
  </si>
  <si>
    <r>
      <rPr>
        <sz val="7"/>
        <rFont val="Arial"/>
      </rPr>
      <t>PINTURA COM TINTA ALQUÍDICA DE FUNDO E ACABAMENTO (ESMALTE SINTÉTICO GRAFITE) PULVERIZADA SOBRE SUPERFÍCIES METÁLICAS (EXCETO PERFIL) EXECUTADO EM OBRA (POR DEMÃO). AF_01/2020_P</t>
    </r>
  </si>
  <si>
    <r>
      <rPr>
        <sz val="7"/>
        <rFont val="Arial"/>
      </rPr>
      <t>16,54</t>
    </r>
  </si>
  <si>
    <r>
      <rPr>
        <sz val="7"/>
        <rFont val="Arial"/>
      </rPr>
      <t>8.9</t>
    </r>
  </si>
  <si>
    <r>
      <rPr>
        <sz val="7"/>
        <rFont val="Arial"/>
      </rPr>
      <t>PINTURA FUNDO NIVELADOR ALQUÍDICO BRANCO EM MADEIRA. AF_01/2021</t>
    </r>
  </si>
  <si>
    <r>
      <rPr>
        <sz val="7"/>
        <rFont val="Arial"/>
      </rPr>
      <t>14,45</t>
    </r>
  </si>
  <si>
    <r>
      <rPr>
        <sz val="7"/>
        <rFont val="Arial"/>
      </rPr>
      <t>8.10</t>
    </r>
  </si>
  <si>
    <r>
      <rPr>
        <sz val="7"/>
        <rFont val="Arial"/>
      </rPr>
      <t>PINTURA TINTA DE ACABAMENTO (PIGMENTADA) ESMALTE SINTÉTICO BRILHANTE EM MADEIRA, 2 DEMÃOS. AF_01/2021</t>
    </r>
  </si>
  <si>
    <r>
      <rPr>
        <sz val="7"/>
        <rFont val="Arial"/>
      </rPr>
      <t>10,44</t>
    </r>
  </si>
  <si>
    <r>
      <rPr>
        <sz val="7"/>
        <rFont val="Arial"/>
      </rPr>
      <t>8.11</t>
    </r>
  </si>
  <si>
    <r>
      <rPr>
        <sz val="7"/>
        <rFont val="Arial"/>
      </rPr>
      <t>PINTURA DE PISO COM TINTA ACRÍLICA, APLICAÇÃO MANUAL, 2 DEMÃOS, INCLUSO FUNDO PREPARADOR. AF_05/2021</t>
    </r>
  </si>
  <si>
    <r>
      <rPr>
        <sz val="7"/>
        <rFont val="Arial"/>
      </rPr>
      <t>13,72</t>
    </r>
  </si>
  <si>
    <r>
      <rPr>
        <b/>
        <sz val="7"/>
        <rFont val="Arial"/>
      </rPr>
      <t>9</t>
    </r>
  </si>
  <si>
    <r>
      <rPr>
        <b/>
        <sz val="7"/>
        <rFont val="Arial"/>
      </rPr>
      <t>9.1</t>
    </r>
  </si>
  <si>
    <r>
      <rPr>
        <sz val="7"/>
        <rFont val="Arial"/>
      </rPr>
      <t>9.1.1</t>
    </r>
  </si>
  <si>
    <r>
      <rPr>
        <sz val="7"/>
        <rFont val="Arial"/>
      </rPr>
      <t>PONTO DE CONSUMO TERMINAL DE ÁGUA FRIA (SUBRAMAL) COM TUBULAÇÃO DE PVC, DN 25 MM, INSTALADO EM RAMAL DE ÁGUA, INCLUSOS RASGO E CHUMBAMENTO EM ALVENARIA. AF_12/2014</t>
    </r>
  </si>
  <si>
    <r>
      <rPr>
        <sz val="7"/>
        <rFont val="Arial"/>
      </rPr>
      <t>101,02</t>
    </r>
  </si>
  <si>
    <r>
      <rPr>
        <sz val="7"/>
        <rFont val="Arial"/>
      </rPr>
      <t>9.1.2</t>
    </r>
  </si>
  <si>
    <r>
      <rPr>
        <sz val="7"/>
        <rFont val="Arial"/>
      </rPr>
      <t>REGISTRO DE GAVETA BRUTO, LATÃO, ROSCÁVEL, 3/4", COM ACABAMENTO E CANOPLA CROMADOS - FORNECIMENTO E INSTALAÇÃO. AF_08/2021</t>
    </r>
  </si>
  <si>
    <r>
      <rPr>
        <sz val="7"/>
        <rFont val="Arial"/>
      </rPr>
      <t>90,78</t>
    </r>
  </si>
  <si>
    <r>
      <rPr>
        <sz val="7"/>
        <rFont val="Arial"/>
      </rPr>
      <t>9.1.3</t>
    </r>
  </si>
  <si>
    <r>
      <rPr>
        <sz val="7"/>
        <rFont val="Arial"/>
      </rPr>
      <t>TUBO, PVC, SOLDÁVEL, DN 32MM, INSTALADO EM RAMAL DE DISTRIBUIÇÃO DE ÁGUA - FORNECIMENTO E INSTALAÇÃO. AF_12/2014</t>
    </r>
  </si>
  <si>
    <r>
      <rPr>
        <sz val="7"/>
        <rFont val="Arial"/>
      </rPr>
      <t>14,90</t>
    </r>
  </si>
  <si>
    <r>
      <rPr>
        <sz val="7"/>
        <rFont val="Arial"/>
      </rPr>
      <t>9.1.4</t>
    </r>
  </si>
  <si>
    <r>
      <rPr>
        <sz val="7"/>
        <rFont val="Arial"/>
      </rPr>
      <t>JOELHO 90 GRAUS, PVC, SOLDÁVEL, DN 25MM, INSTALADO EM PRUMADA DE ÁGUA - FORNECIMENTO E INSTALAÇÃO. AF_12/2014</t>
    </r>
  </si>
  <si>
    <r>
      <rPr>
        <sz val="7"/>
        <rFont val="Arial"/>
      </rPr>
      <t>3,42</t>
    </r>
  </si>
  <si>
    <r>
      <rPr>
        <sz val="7"/>
        <rFont val="Arial"/>
      </rPr>
      <t>9.1.5</t>
    </r>
  </si>
  <si>
    <r>
      <rPr>
        <sz val="7"/>
        <rFont val="Arial"/>
      </rPr>
      <t>JOELHO 90 GRAUS, PVC, SOLDÁVEL, DN 32MM, INSTALADO EM PRUMADA DE ÁGUA - FORNECIMENTO E INSTALAÇÃO. AF_12/2014</t>
    </r>
  </si>
  <si>
    <r>
      <rPr>
        <sz val="7"/>
        <rFont val="Arial"/>
      </rPr>
      <t>5,85</t>
    </r>
  </si>
  <si>
    <r>
      <rPr>
        <sz val="7"/>
        <rFont val="Arial"/>
      </rPr>
      <t>9.1.6</t>
    </r>
  </si>
  <si>
    <r>
      <rPr>
        <sz val="7"/>
        <rFont val="Arial"/>
      </rPr>
      <t>TE, PVC, SOLDÁVEL, DN 32MM, INSTALADO EM PRUMADA DE ÁGUA - FORNECIMENTO E INSTALAÇÃO. AF_12/2014</t>
    </r>
  </si>
  <si>
    <r>
      <rPr>
        <sz val="7"/>
        <rFont val="Arial"/>
      </rPr>
      <t>9,52</t>
    </r>
  </si>
  <si>
    <r>
      <rPr>
        <sz val="7"/>
        <rFont val="Arial"/>
      </rPr>
      <t>9.1.7</t>
    </r>
  </si>
  <si>
    <r>
      <rPr>
        <sz val="7"/>
        <rFont val="Arial"/>
      </rPr>
      <t>TE, PVC, SOLDÁVEL, DN 25MM, INSTALADO EM RAMAL DE DISTRIBUIÇÃO DE ÁGUA - FORNECIMENTO E INSTALAÇÃO. AF_12/2014</t>
    </r>
  </si>
  <si>
    <r>
      <rPr>
        <sz val="7"/>
        <rFont val="Arial"/>
      </rPr>
      <t>6,29</t>
    </r>
  </si>
  <si>
    <r>
      <rPr>
        <sz val="7"/>
        <rFont val="Arial"/>
      </rPr>
      <t>9.1.8</t>
    </r>
  </si>
  <si>
    <r>
      <rPr>
        <sz val="7"/>
        <rFont val="Arial"/>
      </rPr>
      <t>ADAPTADOR CURTO COM BOLSA E ROSCA PARA REGISTRO, PVC, SOLDÁVEL, DN 25MM X 3/4?, INSTALADO EM RAMAL OU SUB-RAMAL DE ÁGUA - FORNECIMENTO E INSTALAÇÃO. AF_12/2014</t>
    </r>
  </si>
  <si>
    <r>
      <rPr>
        <sz val="7"/>
        <rFont val="Arial"/>
      </rPr>
      <t>4,87</t>
    </r>
  </si>
  <si>
    <r>
      <rPr>
        <b/>
        <sz val="7"/>
        <rFont val="Arial"/>
      </rPr>
      <t>9.2</t>
    </r>
  </si>
  <si>
    <r>
      <rPr>
        <sz val="7"/>
        <rFont val="Arial"/>
      </rPr>
      <t>9.2.1</t>
    </r>
  </si>
  <si>
    <r>
      <rPr>
        <sz val="7"/>
        <rFont val="Arial"/>
      </rPr>
      <t>Ponto de esgoto com tubo de pvc rígido soldável de Ø 100 mm (vaso sanitário)</t>
    </r>
  </si>
  <si>
    <r>
      <rPr>
        <sz val="7"/>
        <rFont val="Arial"/>
      </rPr>
      <t>pt</t>
    </r>
  </si>
  <si>
    <r>
      <rPr>
        <sz val="7"/>
        <rFont val="Arial"/>
      </rPr>
      <t>119,93</t>
    </r>
  </si>
  <si>
    <r>
      <rPr>
        <sz val="7"/>
        <rFont val="Arial"/>
      </rPr>
      <t>9.2.2</t>
    </r>
  </si>
  <si>
    <r>
      <rPr>
        <sz val="7"/>
        <rFont val="Arial"/>
      </rPr>
      <t>Ponto de esgoto com tubo de pvc rígido soldável de Ø 50 mm (pias de cozinha, máquinas de lavar, etc...)</t>
    </r>
  </si>
  <si>
    <r>
      <rPr>
        <sz val="7"/>
        <rFont val="Arial"/>
      </rPr>
      <t>117,32</t>
    </r>
  </si>
  <si>
    <r>
      <rPr>
        <sz val="7"/>
        <rFont val="Arial"/>
      </rPr>
      <t>9.2.3</t>
    </r>
  </si>
  <si>
    <r>
      <rPr>
        <sz val="7"/>
        <rFont val="Arial"/>
      </rPr>
      <t>Ponto de esgoto com tubo de pvc rígido soldável de Ø 40 mm (lavatórios, mictórios, ralos sifonados, etc...)</t>
    </r>
  </si>
  <si>
    <r>
      <rPr>
        <sz val="7"/>
        <rFont val="Arial"/>
      </rPr>
      <t>73,34</t>
    </r>
  </si>
  <si>
    <r>
      <rPr>
        <sz val="7"/>
        <rFont val="Arial"/>
      </rPr>
      <t>9.2.4</t>
    </r>
  </si>
  <si>
    <r>
      <rPr>
        <sz val="7"/>
        <rFont val="Arial"/>
      </rPr>
      <t>CAIXA DE GORDURA PEQUENA (CAPACIDADE: 19 L), CIRCULAR, EM PVC, DIÂMETRO INTERNO= 0,3 M. AF_12/2020</t>
    </r>
  </si>
  <si>
    <r>
      <rPr>
        <sz val="7"/>
        <rFont val="Arial"/>
      </rPr>
      <t>262,44</t>
    </r>
  </si>
  <si>
    <r>
      <rPr>
        <sz val="7"/>
        <rFont val="Arial"/>
      </rPr>
      <t>9.2.5</t>
    </r>
  </si>
  <si>
    <r>
      <rPr>
        <sz val="7"/>
        <rFont val="Arial"/>
      </rPr>
      <t>CAIXA ENTERRADA HIDRÁULICA RETANGULAR, EM ALVENARIA COM BLOCOS DE CONCRETO, DIMENSÕES INTERNAS: 0,6X0,6X0,6 M PARA REDE DE ESGOTO. AF_12/2020</t>
    </r>
  </si>
  <si>
    <r>
      <rPr>
        <sz val="7"/>
        <rFont val="Arial"/>
      </rPr>
      <t>334,04</t>
    </r>
  </si>
  <si>
    <r>
      <rPr>
        <sz val="7"/>
        <rFont val="Arial"/>
      </rPr>
      <t>9.2.6</t>
    </r>
  </si>
  <si>
    <r>
      <rPr>
        <sz val="7"/>
        <rFont val="Arial"/>
      </rPr>
      <t>CAIXA SIFONADA, PVC, DN 100 X 100 X 50 MM, JUNTA ELÁSTICA, FORNECIDA E INSTALADA EM RAMAL DE DESCARGA OU EM RAMAL DE ESGOTO SANITÁRIO. AF_12/2014</t>
    </r>
  </si>
  <si>
    <r>
      <rPr>
        <sz val="7"/>
        <rFont val="Arial"/>
      </rPr>
      <t>27,17</t>
    </r>
  </si>
  <si>
    <r>
      <rPr>
        <sz val="7"/>
        <rFont val="Arial"/>
      </rPr>
      <t>9.2.7</t>
    </r>
  </si>
  <si>
    <r>
      <rPr>
        <sz val="7"/>
        <rFont val="Arial"/>
      </rPr>
      <t>TUBO PVC, SERIE NORMAL, ESGOTO PREDIAL, DN 50 MM, FORNECIDO E INSTALADO EM PRUMADA DE ESGOTO SANITÁRIO OU VENTILAÇÃO. AF_12/2014</t>
    </r>
  </si>
  <si>
    <r>
      <rPr>
        <sz val="7"/>
        <rFont val="Arial"/>
      </rPr>
      <t>12,55</t>
    </r>
  </si>
  <si>
    <r>
      <rPr>
        <sz val="7"/>
        <rFont val="Arial"/>
      </rPr>
      <t>9.2.8</t>
    </r>
  </si>
  <si>
    <r>
      <rPr>
        <sz val="7"/>
        <rFont val="Arial"/>
      </rPr>
      <t>Terminal de ventilação em pvc rígido soldável, para esgoto primário, diâm = 50mm</t>
    </r>
  </si>
  <si>
    <r>
      <rPr>
        <sz val="7"/>
        <rFont val="Arial"/>
      </rPr>
      <t>9,36</t>
    </r>
  </si>
  <si>
    <r>
      <rPr>
        <sz val="7"/>
        <rFont val="Arial"/>
      </rPr>
      <t>9.2.9</t>
    </r>
  </si>
  <si>
    <r>
      <rPr>
        <sz val="7"/>
        <rFont val="Arial"/>
      </rPr>
      <t>TUBO PVC, SERIE NORMAL, ESGOTO PREDIAL, DN 100 MM, FORNECIDO E INSTALADO EM PRUMADA DE ESGOTO SANITÁRIO OU VENTILAÇÃO. AF_12/2014</t>
    </r>
  </si>
  <si>
    <r>
      <rPr>
        <sz val="7"/>
        <rFont val="Arial"/>
      </rPr>
      <t>23,72</t>
    </r>
  </si>
  <si>
    <r>
      <rPr>
        <b/>
        <sz val="7"/>
        <rFont val="Arial"/>
      </rPr>
      <t>9.3</t>
    </r>
  </si>
  <si>
    <r>
      <rPr>
        <sz val="7"/>
        <rFont val="Arial"/>
      </rPr>
      <t>9.3.1</t>
    </r>
  </si>
  <si>
    <r>
      <rPr>
        <sz val="7"/>
        <rFont val="Arial"/>
      </rPr>
      <t>TUBO PVC, SÉRIE R, ÁGUA PLUVIAL, DN 75 MM, FORNECIDO E INSTALADO EM CONDUTORES VERTICAIS DE ÁGUAS PLUVIAIS. AF_12/2014</t>
    </r>
  </si>
  <si>
    <r>
      <rPr>
        <sz val="7"/>
        <rFont val="Arial"/>
      </rPr>
      <t>26,70</t>
    </r>
  </si>
  <si>
    <r>
      <rPr>
        <sz val="7"/>
        <rFont val="Arial"/>
      </rPr>
      <t>9.3.2</t>
    </r>
  </si>
  <si>
    <r>
      <rPr>
        <sz val="7"/>
        <rFont val="Arial"/>
      </rPr>
      <t>JOELHO 90 GRAUS, PVC, SERIE R, ÁGUA PLUVIAL, DN 75 MM, JUNTA ELÁSTICA, FORNECIDO E INSTALADO EM CONDUTORES VERTICAIS DE ÁGUAS PLUVIAIS. AF_12/2014</t>
    </r>
  </si>
  <si>
    <r>
      <rPr>
        <sz val="7"/>
        <rFont val="Arial"/>
      </rPr>
      <t>27,34</t>
    </r>
  </si>
  <si>
    <r>
      <rPr>
        <sz val="7"/>
        <rFont val="Arial"/>
      </rPr>
      <t>9.3.3</t>
    </r>
  </si>
  <si>
    <r>
      <rPr>
        <sz val="7"/>
        <rFont val="Arial"/>
      </rPr>
      <t>LUVA SIMPLES, PVC, SERIE R, ÁGUA PLUVIAL, DN 100 MM, JUNTA ELÁSTICA, FORNECIDO E INSTALADO EM CONDUTORES VERTICAIS DE ÁGUAS PLUVIAIS. AF_12/2014</t>
    </r>
  </si>
  <si>
    <r>
      <rPr>
        <sz val="7"/>
        <rFont val="Arial"/>
      </rPr>
      <t>22,15</t>
    </r>
  </si>
  <si>
    <r>
      <rPr>
        <sz val="7"/>
        <rFont val="Arial"/>
      </rPr>
      <t>9.3.4</t>
    </r>
  </si>
  <si>
    <r>
      <rPr>
        <sz val="7"/>
        <rFont val="Arial"/>
      </rPr>
      <t>TÊ, PVC, SERIE R, ÁGUA PLUVIAL, DN 75 X 75 MM, JUNTA ELÁSTICA, FORNECIDO E INSTALADO EM CONDUTORES VERTICAIS DE ÁGUAS PLUVIAIS. AF_12/2014</t>
    </r>
  </si>
  <si>
    <r>
      <rPr>
        <sz val="7"/>
        <rFont val="Arial"/>
      </rPr>
      <t>42,88</t>
    </r>
  </si>
  <si>
    <r>
      <rPr>
        <sz val="7"/>
        <rFont val="Arial"/>
      </rPr>
      <t>9.3.5</t>
    </r>
  </si>
  <si>
    <r>
      <rPr>
        <sz val="7"/>
        <rFont val="Arial"/>
      </rPr>
      <t>9.3.6</t>
    </r>
  </si>
  <si>
    <r>
      <rPr>
        <sz val="7"/>
        <rFont val="Arial"/>
      </rPr>
      <t>CAIXA ENTERRADA HIDRÁULICA RETANGULAR EM ALVENARIA COM TIJOLOS CERÂMICOS MACIÇOS, DIMENSÕES INTERNAS: 0,8X0,8X0,6 M PARA REDE DE DRENAGEM. AF_12/2020</t>
    </r>
  </si>
  <si>
    <r>
      <rPr>
        <sz val="7"/>
        <rFont val="Arial"/>
      </rPr>
      <t>614,06</t>
    </r>
  </si>
  <si>
    <r>
      <rPr>
        <b/>
        <sz val="7"/>
        <rFont val="Arial"/>
      </rPr>
      <t>10</t>
    </r>
  </si>
  <si>
    <r>
      <rPr>
        <sz val="7"/>
        <rFont val="Arial"/>
      </rPr>
      <t>10.1</t>
    </r>
  </si>
  <si>
    <r>
      <rPr>
        <sz val="7"/>
        <rFont val="Arial"/>
      </rPr>
      <t>ELETRODUTO FLEXÍVEL CORRUGADO, PVC, DN 25 MM (3/4"), PARA CIRCUITOS TERMINAIS, INSTALADO EM LAJE - FORNECIMENTO E INSTALAÇÃO. AF_12/2015</t>
    </r>
  </si>
  <si>
    <r>
      <rPr>
        <sz val="7"/>
        <rFont val="Arial"/>
      </rPr>
      <t>4,32</t>
    </r>
  </si>
  <si>
    <r>
      <rPr>
        <sz val="7"/>
        <rFont val="Arial"/>
      </rPr>
      <t>10.2</t>
    </r>
  </si>
  <si>
    <r>
      <rPr>
        <sz val="7"/>
        <rFont val="Arial"/>
      </rPr>
      <t>ELETRODUTO FLEXÍVEL CORRUGADO, PVC, DN 32 MM (1"), PARA CIRCUITOS TERMINAIS, INSTALADO EM LAJE - FORNECIMENTO E INSTALAÇÃO. AF_12/2015</t>
    </r>
  </si>
  <si>
    <r>
      <rPr>
        <sz val="7"/>
        <rFont val="Arial"/>
      </rPr>
      <t>6,06</t>
    </r>
  </si>
  <si>
    <r>
      <rPr>
        <sz val="7"/>
        <rFont val="Arial"/>
      </rPr>
      <t>10.3</t>
    </r>
  </si>
  <si>
    <r>
      <rPr>
        <sz val="7"/>
        <rFont val="Arial"/>
      </rPr>
      <t>ELETRODUTO FLEXÍVEL CORRUGADO, PEAD, DN 50 (1 ½?) - FORNECIMENTO E INSTALAÇÃO. AF_04/2016</t>
    </r>
  </si>
  <si>
    <r>
      <rPr>
        <sz val="7"/>
        <rFont val="Arial"/>
      </rPr>
      <t>7,13</t>
    </r>
  </si>
  <si>
    <r>
      <rPr>
        <sz val="7"/>
        <rFont val="Arial"/>
      </rPr>
      <t>10.4</t>
    </r>
  </si>
  <si>
    <r>
      <rPr>
        <sz val="7"/>
        <rFont val="Arial"/>
      </rPr>
      <t>ELETRODUTO RÍGIDO ROSCÁVEL, PVC, DN 50 MM (1 1/2") - FORNECIMENTO E INSTALAÇÃO. AF_12/2015</t>
    </r>
  </si>
  <si>
    <r>
      <rPr>
        <sz val="7"/>
        <rFont val="Arial"/>
      </rPr>
      <t>10,32</t>
    </r>
  </si>
  <si>
    <r>
      <rPr>
        <sz val="7"/>
        <rFont val="Arial"/>
      </rPr>
      <t>10.5</t>
    </r>
  </si>
  <si>
    <r>
      <rPr>
        <sz val="7"/>
        <rFont val="Arial"/>
      </rPr>
      <t>LUVA PARA ELETRODUTO, PVC, ROSCÁVEL, DN 50 MM (1 1/2") - FORNECIMENTO E INSTALAÇÃO. AF_12/2015</t>
    </r>
  </si>
  <si>
    <r>
      <rPr>
        <sz val="7"/>
        <rFont val="Arial"/>
      </rPr>
      <t>9,53</t>
    </r>
  </si>
  <si>
    <r>
      <rPr>
        <sz val="7"/>
        <rFont val="Arial"/>
      </rPr>
      <t>10.6</t>
    </r>
  </si>
  <si>
    <r>
      <rPr>
        <sz val="7"/>
        <rFont val="Arial"/>
      </rPr>
      <t>CAIXA RETANGULAR 4" X 2" MÉDIA (1,30 M DO PISO), PVC, INSTALADA EM PAREDE - FORNECIMENTO E INSTALAÇÃO. AF_12/2015</t>
    </r>
  </si>
  <si>
    <r>
      <rPr>
        <sz val="7"/>
        <rFont val="Arial"/>
      </rPr>
      <t>9,83</t>
    </r>
  </si>
  <si>
    <r>
      <rPr>
        <sz val="7"/>
        <rFont val="Arial"/>
      </rPr>
      <t>10.7</t>
    </r>
  </si>
  <si>
    <r>
      <rPr>
        <sz val="7"/>
        <rFont val="Arial"/>
      </rPr>
      <t>CAIXA RETANGULAR 4" X 4" MÉDIA (1,30 M DO PISO), PVC, INSTALADA EM PAREDE - FORNECIMENTO E INSTALAÇÃO. AF_12/2015</t>
    </r>
  </si>
  <si>
    <r>
      <rPr>
        <sz val="7"/>
        <rFont val="Arial"/>
      </rPr>
      <t>12,77</t>
    </r>
  </si>
  <si>
    <r>
      <rPr>
        <sz val="7"/>
        <rFont val="Arial"/>
      </rPr>
      <t>10.8</t>
    </r>
  </si>
  <si>
    <r>
      <rPr>
        <sz val="7"/>
        <rFont val="Arial"/>
      </rPr>
      <t>CAIXA OCTOGONAL 4" X 4", PVC, INSTALADA EM LAJE - FORNECIMENTO E INSTALAÇÃO. AF_12/2015</t>
    </r>
  </si>
  <si>
    <r>
      <rPr>
        <sz val="7"/>
        <rFont val="Arial"/>
      </rPr>
      <t>8,83</t>
    </r>
  </si>
  <si>
    <r>
      <rPr>
        <sz val="7"/>
        <rFont val="Arial"/>
      </rPr>
      <t>10.9</t>
    </r>
  </si>
  <si>
    <r>
      <rPr>
        <sz val="7"/>
        <rFont val="Arial"/>
      </rPr>
      <t>Caixa de passagem pvc 15x15x8cm p/eletrica, tipo Aquatic ou similar</t>
    </r>
  </si>
  <si>
    <r>
      <rPr>
        <sz val="7"/>
        <rFont val="Arial"/>
      </rPr>
      <t>36,61</t>
    </r>
  </si>
  <si>
    <r>
      <rPr>
        <sz val="7"/>
        <rFont val="Arial"/>
      </rPr>
      <t>10.10</t>
    </r>
  </si>
  <si>
    <r>
      <rPr>
        <sz val="7"/>
        <rFont val="Arial"/>
      </rPr>
      <t>CABO DE COBRE FLEXÍVEL ISOLADO, 1,5 MM², ANTI-CHAMA 450/750 V, PARA CIRCUITOS TERMINAIS - FORNECIMENTO E INSTALAÇÃO. AF_12/2015</t>
    </r>
  </si>
  <si>
    <r>
      <rPr>
        <sz val="7"/>
        <rFont val="Arial"/>
      </rPr>
      <t>2,45</t>
    </r>
  </si>
  <si>
    <r>
      <rPr>
        <sz val="7"/>
        <rFont val="Arial"/>
      </rPr>
      <t>10.11</t>
    </r>
  </si>
  <si>
    <r>
      <rPr>
        <sz val="7"/>
        <rFont val="Arial"/>
      </rPr>
      <t>CABO DE COBRE FLEXÍVEL ISOLADO, 2,5 MM², ANTI-CHAMA 450/750 V, PARA CIRCUITOS TERMINAIS - FORNECIMENTO E INSTALAÇÃO. AF_12/2015</t>
    </r>
  </si>
  <si>
    <r>
      <rPr>
        <sz val="7"/>
        <rFont val="Arial"/>
      </rPr>
      <t>3,66</t>
    </r>
  </si>
  <si>
    <r>
      <rPr>
        <sz val="7"/>
        <rFont val="Arial"/>
      </rPr>
      <t>10.12</t>
    </r>
  </si>
  <si>
    <r>
      <rPr>
        <sz val="7"/>
        <rFont val="Arial"/>
      </rPr>
      <t>CABO DE COBRE FLEXÍVEL ISOLADO, 4 MM², ANTI-CHAMA 450/750 V, PARA CIRCUITOS TERMINAIS - FORNECIMENTO E INSTALAÇÃO. AF_12/2015</t>
    </r>
  </si>
  <si>
    <r>
      <rPr>
        <sz val="7"/>
        <rFont val="Arial"/>
      </rPr>
      <t>6,11</t>
    </r>
  </si>
  <si>
    <r>
      <rPr>
        <sz val="7"/>
        <rFont val="Arial"/>
      </rPr>
      <t>10.13</t>
    </r>
  </si>
  <si>
    <r>
      <rPr>
        <sz val="7"/>
        <rFont val="Arial"/>
      </rPr>
      <t>Cabo de cobre isolado em EPR flexível unipolar 10mm² - 0,6Kv/1Kv/90°</t>
    </r>
  </si>
  <si>
    <r>
      <rPr>
        <sz val="7"/>
        <rFont val="Arial"/>
      </rPr>
      <t>17,00</t>
    </r>
  </si>
  <si>
    <r>
      <rPr>
        <sz val="7"/>
        <rFont val="Arial"/>
      </rPr>
      <t>10.14</t>
    </r>
  </si>
  <si>
    <r>
      <rPr>
        <sz val="7"/>
        <rFont val="Arial"/>
      </rPr>
      <t>INTERRUPTOR SIMPLES (1 MÓDULO), 10A/250V, INCLUINDO SUPORTE E PLACA - FORNECIMENTO E INSTALAÇÃO. AF_12/2015</t>
    </r>
  </si>
  <si>
    <r>
      <rPr>
        <sz val="7"/>
        <rFont val="Arial"/>
      </rPr>
      <t>18,95</t>
    </r>
  </si>
  <si>
    <r>
      <rPr>
        <sz val="7"/>
        <rFont val="Arial"/>
      </rPr>
      <t>10.15</t>
    </r>
  </si>
  <si>
    <r>
      <rPr>
        <sz val="7"/>
        <rFont val="Arial"/>
      </rPr>
      <t>INTERRUPTOR SIMPLES (2 MÓDULOS), 10A/250V, INCLUINDO SUPORTE E PLACA - FORNECIMENTO E INSTALAÇÃO. AF_12/2015</t>
    </r>
  </si>
  <si>
    <r>
      <rPr>
        <sz val="7"/>
        <rFont val="Arial"/>
      </rPr>
      <t>30,04</t>
    </r>
  </si>
  <si>
    <r>
      <rPr>
        <sz val="7"/>
        <rFont val="Arial"/>
      </rPr>
      <t>10.16</t>
    </r>
  </si>
  <si>
    <r>
      <rPr>
        <sz val="7"/>
        <rFont val="Arial"/>
      </rPr>
      <t>INTERRUPTOR SIMPLES (3 MÓDULOS), 10A/250V, INCLUINDO SUPORTE E PLACA - FORNECIMENTO E INSTALAÇÃO. AF_12/2015</t>
    </r>
  </si>
  <si>
    <r>
      <rPr>
        <sz val="7"/>
        <rFont val="Arial"/>
      </rPr>
      <t>41,12</t>
    </r>
  </si>
  <si>
    <r>
      <rPr>
        <sz val="7"/>
        <rFont val="Arial"/>
      </rPr>
      <t>10.17</t>
    </r>
  </si>
  <si>
    <r>
      <rPr>
        <sz val="7"/>
        <rFont val="Arial"/>
      </rPr>
      <t>INTERRUPTOR PARALELO (2 MÓDULOS), 10A/250V, INCLUINDO SUPORTE E PLACA - FORNECIMENTO E INSTALAÇÃO. AF_12/2015</t>
    </r>
  </si>
  <si>
    <r>
      <rPr>
        <sz val="7"/>
        <rFont val="Arial"/>
      </rPr>
      <t>38,77</t>
    </r>
  </si>
  <si>
    <r>
      <rPr>
        <sz val="7"/>
        <rFont val="Arial"/>
      </rPr>
      <t>10.18</t>
    </r>
  </si>
  <si>
    <r>
      <rPr>
        <sz val="7"/>
        <rFont val="Arial"/>
      </rPr>
      <t>TOMADA BAIXA DE EMBUTIR (1 MÓDULO), 2P+T 10 A, INCLUINDO SUPORTE E PLACA - FORNECIMENTO E INSTALAÇÃO. AF_12/2015</t>
    </r>
  </si>
  <si>
    <r>
      <rPr>
        <sz val="7"/>
        <rFont val="Arial"/>
      </rPr>
      <t>20,08</t>
    </r>
  </si>
  <si>
    <r>
      <rPr>
        <sz val="7"/>
        <rFont val="Arial"/>
      </rPr>
      <t>10.19</t>
    </r>
  </si>
  <si>
    <r>
      <rPr>
        <sz val="7"/>
        <rFont val="Arial"/>
      </rPr>
      <t>TOMADA ALTA DE EMBUTIR (1 MÓDULO), 2P+T 20 A, INCLUINDO SUPORTE E PLACA - FORNECIMENTO E INSTALAÇÃO. AF_12/2015</t>
    </r>
  </si>
  <si>
    <r>
      <rPr>
        <sz val="7"/>
        <rFont val="Arial"/>
      </rPr>
      <t>30,14</t>
    </r>
  </si>
  <si>
    <r>
      <rPr>
        <sz val="7"/>
        <rFont val="Arial"/>
      </rPr>
      <t>10.20</t>
    </r>
  </si>
  <si>
    <r>
      <rPr>
        <sz val="7"/>
        <rFont val="Arial"/>
      </rPr>
      <t>LUMINÁRIA PLAFON DE TETO TIPO EMBUTIR RETÂNGULAR BRANCA COM LUZ QUENTE 24W</t>
    </r>
  </si>
  <si>
    <r>
      <rPr>
        <sz val="7"/>
        <rFont val="Arial"/>
      </rPr>
      <t>127,03</t>
    </r>
  </si>
  <si>
    <r>
      <rPr>
        <sz val="7"/>
        <rFont val="Arial"/>
      </rPr>
      <t>10.21</t>
    </r>
  </si>
  <si>
    <r>
      <rPr>
        <sz val="7"/>
        <rFont val="Arial"/>
      </rPr>
      <t>LUMINÁRIA DE PISO DE EMBUTIR COM LÂMPADA DE 5W, COM TEMPERATURA DE COR FRIA ÂMBA</t>
    </r>
  </si>
  <si>
    <r>
      <rPr>
        <sz val="7"/>
        <rFont val="Arial"/>
      </rPr>
      <t>77,09</t>
    </r>
  </si>
  <si>
    <r>
      <rPr>
        <sz val="7"/>
        <rFont val="Arial"/>
      </rPr>
      <t>10.22</t>
    </r>
  </si>
  <si>
    <r>
      <rPr>
        <sz val="7"/>
        <rFont val="Arial"/>
      </rPr>
      <t>Luminária tipo plafon (sobrepor), quadrada, 24x24cm, em aluminio pintado na cor branca, c/difusor em vidro, Aladin ou similar</t>
    </r>
  </si>
  <si>
    <r>
      <rPr>
        <sz val="7"/>
        <rFont val="Arial"/>
      </rPr>
      <t>103,03</t>
    </r>
  </si>
  <si>
    <r>
      <rPr>
        <sz val="7"/>
        <rFont val="Arial"/>
      </rPr>
      <t>10.23</t>
    </r>
  </si>
  <si>
    <r>
      <rPr>
        <sz val="7"/>
        <rFont val="Arial"/>
      </rPr>
      <t>Luminária tipo balizador para ambiente aberto, corpo em alumínio fundido pintado, difusor em vidro frisado temperado, ref. EX02-S, da Lumicenter ou simiular (tipo tartaruga)</t>
    </r>
  </si>
  <si>
    <r>
      <rPr>
        <sz val="7"/>
        <rFont val="Arial"/>
      </rPr>
      <t>115,63</t>
    </r>
  </si>
  <si>
    <r>
      <rPr>
        <sz val="7"/>
        <rFont val="Arial"/>
      </rPr>
      <t>10.24</t>
    </r>
  </si>
  <si>
    <r>
      <rPr>
        <sz val="7"/>
        <rFont val="Arial"/>
      </rPr>
      <t>LUMINÁRIA TIPO SPOT SIMPLES C/ LÂMPADA INCANDESCENTE</t>
    </r>
  </si>
  <si>
    <r>
      <rPr>
        <sz val="7"/>
        <rFont val="Arial"/>
      </rPr>
      <t>45,32</t>
    </r>
  </si>
  <si>
    <r>
      <rPr>
        <sz val="7"/>
        <rFont val="Arial"/>
      </rPr>
      <t>10.25</t>
    </r>
  </si>
  <si>
    <r>
      <rPr>
        <sz val="7"/>
        <rFont val="Arial"/>
      </rPr>
      <t>POSTE DE ILUMINAÇÃO TIPO GLOBO/BOLA COM TRÊS PÉTALAS</t>
    </r>
  </si>
  <si>
    <r>
      <rPr>
        <sz val="7"/>
        <rFont val="Arial"/>
      </rPr>
      <t>650,09</t>
    </r>
  </si>
  <si>
    <r>
      <rPr>
        <sz val="7"/>
        <rFont val="Arial"/>
      </rPr>
      <t>10.26</t>
    </r>
  </si>
  <si>
    <r>
      <rPr>
        <sz val="7"/>
        <rFont val="Arial"/>
      </rPr>
      <t>CALHA LUMINOSA EM LED</t>
    </r>
  </si>
  <si>
    <r>
      <rPr>
        <sz val="7"/>
        <rFont val="Arial"/>
      </rPr>
      <t>84,51</t>
    </r>
  </si>
  <si>
    <r>
      <rPr>
        <sz val="7"/>
        <rFont val="Arial"/>
      </rPr>
      <t>10.27</t>
    </r>
  </si>
  <si>
    <r>
      <rPr>
        <sz val="7"/>
        <rFont val="Arial"/>
      </rPr>
      <t>DISJUNTOR MONOPOLAR TIPO DIN, CORRENTE NOMINAL DE 10A - FORNECIMENTO E INSTALAÇÃO. AF_10/2020</t>
    </r>
  </si>
  <si>
    <r>
      <rPr>
        <sz val="7"/>
        <rFont val="Arial"/>
      </rPr>
      <t>8,58</t>
    </r>
  </si>
  <si>
    <r>
      <rPr>
        <sz val="7"/>
        <rFont val="Arial"/>
      </rPr>
      <t>10.28</t>
    </r>
  </si>
  <si>
    <r>
      <rPr>
        <sz val="7"/>
        <rFont val="Arial"/>
      </rPr>
      <t>DISJUNTOR MONOPOLAR TIPO DIN, CORRENTE NOMINAL DE 16A - FORNECIMENTO E INSTALAÇÃO. AF_10/2020</t>
    </r>
  </si>
  <si>
    <r>
      <rPr>
        <sz val="7"/>
        <rFont val="Arial"/>
      </rPr>
      <t>8,97</t>
    </r>
  </si>
  <si>
    <r>
      <rPr>
        <sz val="7"/>
        <rFont val="Arial"/>
      </rPr>
      <t>10.29</t>
    </r>
  </si>
  <si>
    <r>
      <rPr>
        <sz val="7"/>
        <rFont val="Arial"/>
      </rPr>
      <t>DISJUNTOR MONOPOLAR TIPO DIN, CORRENTE NOMINAL DE 20A - FORNECIMENTO E INSTALAÇÃO. AF_10/2020</t>
    </r>
  </si>
  <si>
    <r>
      <rPr>
        <sz val="7"/>
        <rFont val="Arial"/>
      </rPr>
      <t>9,73</t>
    </r>
  </si>
  <si>
    <r>
      <rPr>
        <sz val="7"/>
        <rFont val="Arial"/>
      </rPr>
      <t>10.30</t>
    </r>
  </si>
  <si>
    <r>
      <rPr>
        <sz val="7"/>
        <rFont val="Arial"/>
      </rPr>
      <t>DISJUNTOR MONOPOLAR TIPO DIN, CORRENTE NOMINAL DE 32A - FORNECIMENTO E INSTALAÇÃO. AF_10/2020</t>
    </r>
  </si>
  <si>
    <r>
      <rPr>
        <sz val="7"/>
        <rFont val="Arial"/>
      </rPr>
      <t>10,64</t>
    </r>
  </si>
  <si>
    <r>
      <rPr>
        <sz val="7"/>
        <rFont val="Arial"/>
      </rPr>
      <t>10.31</t>
    </r>
  </si>
  <si>
    <r>
      <rPr>
        <sz val="7"/>
        <rFont val="Arial"/>
      </rPr>
      <t>QUADRO DE DISTRIBUIÇÃO DE LUZ EMBUTIR ATÉ 24 DIVISÕES 332X332X95mm, C/BARRAMENTO</t>
    </r>
  </si>
  <si>
    <r>
      <rPr>
        <sz val="7"/>
        <rFont val="Arial"/>
      </rPr>
      <t>310,47</t>
    </r>
  </si>
  <si>
    <r>
      <rPr>
        <sz val="7"/>
        <rFont val="Arial"/>
      </rPr>
      <t>10.32</t>
    </r>
  </si>
  <si>
    <r>
      <rPr>
        <sz val="7"/>
        <rFont val="Arial"/>
      </rPr>
      <t>Ponto seco de tomada p/ lógica, com eletroduto pvc rígido embutido, Ø 3/4"</t>
    </r>
  </si>
  <si>
    <r>
      <rPr>
        <sz val="7"/>
        <rFont val="Arial"/>
      </rPr>
      <t>149,23</t>
    </r>
  </si>
  <si>
    <r>
      <rPr>
        <sz val="7"/>
        <rFont val="Arial"/>
      </rPr>
      <t>10.33</t>
    </r>
  </si>
  <si>
    <r>
      <rPr>
        <sz val="7"/>
        <rFont val="Arial"/>
      </rPr>
      <t>Ponto de som (sem fiação) com eletroduto condulete pvc 3/4" (aparente) - Rev. 01</t>
    </r>
  </si>
  <si>
    <r>
      <rPr>
        <sz val="7"/>
        <rFont val="Arial"/>
      </rPr>
      <t>141,25</t>
    </r>
  </si>
  <si>
    <r>
      <rPr>
        <b/>
        <sz val="7"/>
        <rFont val="Arial"/>
      </rPr>
      <t>11</t>
    </r>
  </si>
  <si>
    <r>
      <rPr>
        <sz val="7"/>
        <rFont val="Arial"/>
      </rPr>
      <t>11.1</t>
    </r>
  </si>
  <si>
    <r>
      <rPr>
        <sz val="7"/>
        <rFont val="Arial"/>
      </rPr>
      <t>CAIXA D´ÁGUA EM POLIÉSTER REFORÇADO COM FIBRA DE VIDRO, 10000 LITROS - FORNECIMENTO E INSTALAÇÃO. AF_06/2021</t>
    </r>
  </si>
  <si>
    <r>
      <rPr>
        <sz val="7"/>
        <rFont val="Arial"/>
      </rPr>
      <t>5.421,88</t>
    </r>
  </si>
  <si>
    <r>
      <rPr>
        <sz val="7"/>
        <rFont val="Arial"/>
      </rPr>
      <t>11.2</t>
    </r>
  </si>
  <si>
    <r>
      <rPr>
        <sz val="7"/>
        <rFont val="Arial"/>
      </rPr>
      <t>Extintor de pó químico ABC, capacidade 6 kg, alcance médio do jato 5m , tempo de descarga 12s, NBR9443, 9444, 10721</t>
    </r>
  </si>
  <si>
    <r>
      <rPr>
        <sz val="7"/>
        <rFont val="Arial"/>
      </rPr>
      <t>178,40</t>
    </r>
  </si>
  <si>
    <r>
      <rPr>
        <sz val="7"/>
        <rFont val="Arial"/>
      </rPr>
      <t>11.3</t>
    </r>
  </si>
  <si>
    <r>
      <rPr>
        <sz val="7"/>
        <rFont val="Arial"/>
      </rPr>
      <t>EXTINTOR DE INCÊNDIO PORTÁTIL COM CARGA DE PQS DE 12 KG, CLASSE BC - FORNECIMENTO E INSTALAÇÃO. AF_10/2020_P</t>
    </r>
  </si>
  <si>
    <r>
      <rPr>
        <sz val="7"/>
        <rFont val="Arial"/>
      </rPr>
      <t>346,68</t>
    </r>
  </si>
  <si>
    <r>
      <rPr>
        <sz val="7"/>
        <rFont val="Arial"/>
      </rPr>
      <t>11.4</t>
    </r>
  </si>
  <si>
    <r>
      <rPr>
        <sz val="7"/>
        <rFont val="Arial"/>
      </rPr>
      <t>EXTINTOR DE INCÊNDIO PORTÁTIL COM CARGA DE ÁGUA PRESSURIZADA DE 10 L, CLASSE A - FORNECIMENTO E INSTALAÇÃO. AF_10/2020_P</t>
    </r>
  </si>
  <si>
    <r>
      <rPr>
        <sz val="7"/>
        <rFont val="Arial"/>
      </rPr>
      <t>224,38</t>
    </r>
  </si>
  <si>
    <r>
      <rPr>
        <sz val="7"/>
        <rFont val="Arial"/>
      </rPr>
      <t>11.5</t>
    </r>
  </si>
  <si>
    <r>
      <rPr>
        <sz val="7"/>
        <rFont val="Arial"/>
      </rPr>
      <t>PLACA DE SINALIZACAO DE SEGURANCA CONTRA INCENDIO, FOTOLUMINESCENTE, RETANGULAR, *20 X 40* CM, EM PVC *2* MM ANTI-CHAMAS (SIMBOLOS, CORES E PICTOGRAMAS CONFORME NBR 16820)</t>
    </r>
  </si>
  <si>
    <r>
      <rPr>
        <sz val="7"/>
        <rFont val="Arial"/>
      </rPr>
      <t>27,96</t>
    </r>
  </si>
  <si>
    <r>
      <rPr>
        <sz val="7"/>
        <rFont val="Arial"/>
      </rPr>
      <t>11.6</t>
    </r>
  </si>
  <si>
    <r>
      <rPr>
        <sz val="7"/>
        <rFont val="Arial"/>
      </rPr>
      <t>PLACA DE SINALIZACAO DE SEGURANCA CONTRA INCENDIO, FOTOLUMINESCENTE, QUADRADA, *20 X 20* CM, EM PVC *2* MM ANTI-CHAMAS (SIMBOLOS, CORES E PICTOGRAMAS CONFORME NBR 16820)</t>
    </r>
  </si>
  <si>
    <r>
      <rPr>
        <sz val="7"/>
        <rFont val="Arial"/>
      </rPr>
      <t>17,35</t>
    </r>
  </si>
  <si>
    <r>
      <rPr>
        <sz val="7"/>
        <rFont val="Arial"/>
      </rPr>
      <t>11.7</t>
    </r>
  </si>
  <si>
    <r>
      <rPr>
        <sz val="7"/>
        <rFont val="Arial"/>
      </rPr>
      <t>Luminária de emergência, de sobrepor, tipo bloco autônomo, com autonomia de 1h, modelo LLE-LLEDDF, da KBR ou si</t>
    </r>
  </si>
  <si>
    <r>
      <rPr>
        <sz val="7"/>
        <rFont val="Arial"/>
      </rPr>
      <t>145,30</t>
    </r>
  </si>
  <si>
    <r>
      <rPr>
        <sz val="7"/>
        <rFont val="Arial"/>
      </rPr>
      <t>11.8</t>
    </r>
  </si>
  <si>
    <r>
      <rPr>
        <sz val="7"/>
        <rFont val="Arial"/>
      </rPr>
      <t>LUMINÁRIA DE EMERGÊNCIA, COM 30 LÂMPADAS LED DE 2 W, SEM REATOR - FORNECIMENTO E INSTALAÇÃO. AF_02/2020</t>
    </r>
  </si>
  <si>
    <r>
      <rPr>
        <sz val="7"/>
        <rFont val="Arial"/>
      </rPr>
      <t>25,54</t>
    </r>
  </si>
  <si>
    <r>
      <rPr>
        <sz val="7"/>
        <rFont val="Arial"/>
      </rPr>
      <t>11.9</t>
    </r>
  </si>
  <si>
    <r>
      <rPr>
        <sz val="7"/>
        <rFont val="Arial"/>
      </rPr>
      <t>CAIXA DE INCÊNDIO 45X75X17CM - FORNECIMENTO E INSTALAÇÃO. AF_10/2020</t>
    </r>
  </si>
  <si>
    <r>
      <rPr>
        <sz val="7"/>
        <rFont val="Arial"/>
      </rPr>
      <t>579,27</t>
    </r>
  </si>
  <si>
    <r>
      <rPr>
        <sz val="7"/>
        <rFont val="Arial"/>
      </rPr>
      <t>11.10</t>
    </r>
  </si>
  <si>
    <r>
      <rPr>
        <sz val="7"/>
        <rFont val="Arial"/>
      </rPr>
      <t>MANGUEIRA DE INCENDIO, TIPO 2, DE 1 1/2", COMPRIMENTO = 15 M, TECIDO EM FIO DE POLIESTER E TUBO INTERNO EM BORRACHA SINTETICA, COM UNIOES ENGATE RAPIDO</t>
    </r>
  </si>
  <si>
    <r>
      <rPr>
        <sz val="7"/>
        <rFont val="Arial"/>
      </rPr>
      <t>444,05</t>
    </r>
  </si>
  <si>
    <r>
      <rPr>
        <sz val="7"/>
        <rFont val="Arial"/>
      </rPr>
      <t>11.11</t>
    </r>
  </si>
  <si>
    <r>
      <rPr>
        <sz val="7"/>
        <rFont val="Arial"/>
      </rPr>
      <t>ESGUICHO JATO REGULAVEL, TIPO ELKHART, ENGATE RAPIDO 1 1/2", PARA COMBATE A INCENDIO</t>
    </r>
  </si>
  <si>
    <r>
      <rPr>
        <sz val="7"/>
        <rFont val="Arial"/>
      </rPr>
      <t>234,87</t>
    </r>
  </si>
  <si>
    <r>
      <rPr>
        <sz val="7"/>
        <rFont val="Arial"/>
      </rPr>
      <t>11.12</t>
    </r>
  </si>
  <si>
    <r>
      <rPr>
        <sz val="7"/>
        <rFont val="Arial"/>
      </rPr>
      <t>CHAVE DUPLA PARA CONEXOES TIPO STORZ, ENGATE RAPIDO 1 1/2" X 2 1/2", EM LATAO, PARA INSTALACAO PREDIAL COMBATE A INCENDIO</t>
    </r>
  </si>
  <si>
    <r>
      <rPr>
        <sz val="7"/>
        <rFont val="Arial"/>
      </rPr>
      <t>19,04</t>
    </r>
  </si>
  <si>
    <r>
      <rPr>
        <sz val="7"/>
        <rFont val="Arial"/>
      </rPr>
      <t>11.13</t>
    </r>
  </si>
  <si>
    <r>
      <rPr>
        <sz val="7"/>
        <rFont val="Arial"/>
      </rPr>
      <t>REGISTRO OU VALVULA GLOBO ANGULAR EM LATAO, PARA HIDRANTES EM INSTALACAO PREDIAL DE INCENDIO, 45 GRAUS, DIAMETRO DE 2 1/2", COM VOLANTE, CLASSE DE PRESSAO DE ATE 200 PSI</t>
    </r>
  </si>
  <si>
    <r>
      <rPr>
        <sz val="7"/>
        <rFont val="Arial"/>
      </rPr>
      <t>200,00</t>
    </r>
  </si>
  <si>
    <r>
      <rPr>
        <sz val="7"/>
        <rFont val="Arial"/>
      </rPr>
      <t>11.14</t>
    </r>
  </si>
  <si>
    <r>
      <rPr>
        <sz val="7"/>
        <rFont val="Arial"/>
      </rPr>
      <t>Fornecimento e instalação de adaptador storz para engate rápido 2 1/2" x 2 1/2" com tampão e corrente (incêndio)</t>
    </r>
  </si>
  <si>
    <r>
      <rPr>
        <sz val="7"/>
        <rFont val="Arial"/>
      </rPr>
      <t>189,42</t>
    </r>
  </si>
  <si>
    <r>
      <rPr>
        <sz val="7"/>
        <rFont val="Arial"/>
      </rPr>
      <t>11.15</t>
    </r>
  </si>
  <si>
    <r>
      <rPr>
        <sz val="7"/>
        <rFont val="Arial"/>
      </rPr>
      <t>ADAPTADOR, EM LATAO, ENGATE RAPIDO1 1/2" X ROSCA INTERNA 5 FIOS 2 1/2", PARA INSTALACAO PREDIAL DE COMBATE A INCENDIO</t>
    </r>
  </si>
  <si>
    <r>
      <rPr>
        <sz val="7"/>
        <rFont val="Arial"/>
      </rPr>
      <t>68,57</t>
    </r>
  </si>
  <si>
    <r>
      <rPr>
        <sz val="7"/>
        <rFont val="Arial"/>
      </rPr>
      <t>11.16</t>
    </r>
  </si>
  <si>
    <r>
      <rPr>
        <sz val="7"/>
        <rFont val="Arial"/>
      </rPr>
      <t>TAMPAO COM CORRENTE, EM LATAO, ENGATE RAPIDO 2 1/2", PARA INSTALACAO PREDIAL DE COMBATE A INCENDIO</t>
    </r>
  </si>
  <si>
    <r>
      <rPr>
        <sz val="7"/>
        <rFont val="Arial"/>
      </rPr>
      <t>104,76</t>
    </r>
  </si>
  <si>
    <r>
      <rPr>
        <sz val="7"/>
        <rFont val="Arial"/>
      </rPr>
      <t>11.17</t>
    </r>
  </si>
  <si>
    <r>
      <rPr>
        <sz val="7"/>
        <rFont val="Arial"/>
      </rPr>
      <t>Conjunto moto-bomba centrífuga, trifasica, motor 7.5 cv, Schneider BC-21 ou similar</t>
    </r>
  </si>
  <si>
    <r>
      <rPr>
        <sz val="7"/>
        <rFont val="Arial"/>
      </rPr>
      <t>5.610,64</t>
    </r>
  </si>
  <si>
    <r>
      <rPr>
        <sz val="7"/>
        <rFont val="Arial"/>
      </rPr>
      <t>11.18</t>
    </r>
  </si>
  <si>
    <r>
      <rPr>
        <sz val="7"/>
        <rFont val="Arial"/>
      </rPr>
      <t>Painel elétrico p/ bomba, com chave de partida direta (manual/automática), 15 cv, trifásico</t>
    </r>
  </si>
  <si>
    <r>
      <rPr>
        <sz val="7"/>
        <rFont val="Arial"/>
      </rPr>
      <t>1.927,25</t>
    </r>
  </si>
  <si>
    <r>
      <rPr>
        <sz val="7"/>
        <rFont val="Arial"/>
      </rPr>
      <t>11.19</t>
    </r>
  </si>
  <si>
    <r>
      <rPr>
        <sz val="7"/>
        <rFont val="Arial"/>
      </rPr>
      <t>MANÔMETRO 0 A 200 PSI (0 A 14 KGF/CM2), D = 50MM - FORNECIMENTO E INSTALAÇÃO. AF_10/2020</t>
    </r>
  </si>
  <si>
    <r>
      <rPr>
        <sz val="7"/>
        <rFont val="Arial"/>
      </rPr>
      <t>113,73</t>
    </r>
  </si>
  <si>
    <r>
      <rPr>
        <sz val="7"/>
        <rFont val="Arial"/>
      </rPr>
      <t>11.20</t>
    </r>
  </si>
  <si>
    <r>
      <rPr>
        <sz val="7"/>
        <rFont val="Arial"/>
      </rPr>
      <t>TANQUE DE PRESSÃO - 560x167mm 9 LITROS</t>
    </r>
  </si>
  <si>
    <r>
      <rPr>
        <sz val="7"/>
        <rFont val="Arial"/>
      </rPr>
      <t>194,41</t>
    </r>
  </si>
  <si>
    <r>
      <rPr>
        <sz val="7"/>
        <rFont val="Arial"/>
      </rPr>
      <t>11.21</t>
    </r>
  </si>
  <si>
    <r>
      <rPr>
        <sz val="7"/>
        <rFont val="Arial"/>
      </rPr>
      <t>Fornecimento e instalação de pressostato 0 a 10 kgf/cm2</t>
    </r>
  </si>
  <si>
    <r>
      <rPr>
        <sz val="7"/>
        <rFont val="Arial"/>
      </rPr>
      <t>169,11</t>
    </r>
  </si>
  <si>
    <r>
      <rPr>
        <sz val="7"/>
        <rFont val="Arial"/>
      </rPr>
      <t>11.22</t>
    </r>
  </si>
  <si>
    <r>
      <rPr>
        <sz val="7"/>
        <rFont val="Arial"/>
      </rPr>
      <t>REGISTRO DE GAVETA BRUTO, LATÃO, ROSCÁVEL, 2 1/2" - FORNECIMENTO E INSTALAÇÃO. AF_08/2021</t>
    </r>
  </si>
  <si>
    <r>
      <rPr>
        <sz val="7"/>
        <rFont val="Arial"/>
      </rPr>
      <t>284,17</t>
    </r>
  </si>
  <si>
    <r>
      <rPr>
        <sz val="7"/>
        <rFont val="Arial"/>
      </rPr>
      <t>11.23</t>
    </r>
  </si>
  <si>
    <r>
      <rPr>
        <sz val="7"/>
        <rFont val="Arial"/>
      </rPr>
      <t>VALVULA DE RETENCAO VERTICAL, DE BRONZE (PN-16), 2 1/2", 200 PSI, EXTREMIDADES COM ROSCA</t>
    </r>
  </si>
  <si>
    <r>
      <rPr>
        <sz val="7"/>
        <rFont val="Arial"/>
      </rPr>
      <t>265,27</t>
    </r>
  </si>
  <si>
    <r>
      <rPr>
        <sz val="7"/>
        <rFont val="Arial"/>
      </rPr>
      <t>11.24</t>
    </r>
  </si>
  <si>
    <r>
      <rPr>
        <sz val="7"/>
        <rFont val="Arial"/>
      </rPr>
      <t>VALVULA DE RETENCAO HORIZONTAL, DE BRONZE (PN-25), 2 1/2", 400 PSI, TAMPA DE PORCA DE UNIAO, EXTREMIDADES COM ROSCA</t>
    </r>
  </si>
  <si>
    <r>
      <rPr>
        <sz val="7"/>
        <rFont val="Arial"/>
      </rPr>
      <t>427,57</t>
    </r>
  </si>
  <si>
    <r>
      <rPr>
        <sz val="7"/>
        <rFont val="Arial"/>
      </rPr>
      <t>11.25</t>
    </r>
  </si>
  <si>
    <r>
      <rPr>
        <sz val="7"/>
        <rFont val="Arial"/>
      </rPr>
      <t>Fornecimento e assentamento de união de ferro galvanizado assento bronze de 2 1/2"</t>
    </r>
  </si>
  <si>
    <r>
      <rPr>
        <sz val="7"/>
        <rFont val="Arial"/>
      </rPr>
      <t>262,95</t>
    </r>
  </si>
  <si>
    <r>
      <rPr>
        <sz val="7"/>
        <rFont val="Arial"/>
      </rPr>
      <t>11.26</t>
    </r>
  </si>
  <si>
    <r>
      <rPr>
        <sz val="7"/>
        <rFont val="Arial"/>
      </rPr>
      <t>COTOVELO 90 GRAUS DE FERRO GALVANIZADO, COM ROSCA BSP MACHO/FEMEA, DE 2 1/2"</t>
    </r>
  </si>
  <si>
    <r>
      <rPr>
        <sz val="7"/>
        <rFont val="Arial"/>
      </rPr>
      <t>114,45</t>
    </r>
  </si>
  <si>
    <r>
      <rPr>
        <sz val="7"/>
        <rFont val="Arial"/>
      </rPr>
      <t>11.27</t>
    </r>
  </si>
  <si>
    <r>
      <rPr>
        <sz val="7"/>
        <rFont val="Arial"/>
      </rPr>
      <t>NIPLE, EM FERRO GALVANIZADO, DN 65 (2 1/2"), CONEXÃO ROSQUEADA, INSTALADO EM PRUMADAS - FORNECIMENTO E INSTALAÇÃO. AF_10/2020</t>
    </r>
  </si>
  <si>
    <r>
      <rPr>
        <sz val="7"/>
        <rFont val="Arial"/>
      </rPr>
      <t>73,70</t>
    </r>
  </si>
  <si>
    <r>
      <rPr>
        <sz val="7"/>
        <rFont val="Arial"/>
      </rPr>
      <t>11.28</t>
    </r>
  </si>
  <si>
    <r>
      <rPr>
        <sz val="7"/>
        <rFont val="Arial"/>
      </rPr>
      <t>TÊ, EM FERRO GALVANIZADO, DN 65 (2 1/2"), CONEXÃO ROSQUEADA, INSTALADO EM PRUMADAS - FORNECIMENTO E INSTALAÇÃO. AF_10/2020</t>
    </r>
  </si>
  <si>
    <r>
      <rPr>
        <sz val="7"/>
        <rFont val="Arial"/>
      </rPr>
      <t>164,87</t>
    </r>
  </si>
  <si>
    <r>
      <rPr>
        <sz val="7"/>
        <rFont val="Arial"/>
      </rPr>
      <t>11.29</t>
    </r>
  </si>
  <si>
    <r>
      <rPr>
        <sz val="7"/>
        <rFont val="Arial"/>
      </rPr>
      <t>TUBO DE AÇO GALVANIZADO COM COSTURA, CLASSE MÉDIA, DN 65 (2 1/2"), CONEXÃO ROSQUEADA, INSTALADO EM REDE DE ALIMENTAÇÃO PARA HIDRANTE - FORNECIMENTO E INSTALAÇÃO. AF_10/2020</t>
    </r>
  </si>
  <si>
    <r>
      <rPr>
        <sz val="7"/>
        <rFont val="Arial"/>
      </rPr>
      <t>138,78</t>
    </r>
  </si>
  <si>
    <r>
      <rPr>
        <sz val="7"/>
        <rFont val="Arial"/>
      </rPr>
      <t>11.30</t>
    </r>
  </si>
  <si>
    <r>
      <rPr>
        <sz val="7"/>
        <rFont val="Arial"/>
      </rPr>
      <t>Tampa de ferro fundido 60X40cm</t>
    </r>
  </si>
  <si>
    <r>
      <rPr>
        <sz val="7"/>
        <rFont val="Arial"/>
      </rPr>
      <t>453,47</t>
    </r>
  </si>
  <si>
    <r>
      <rPr>
        <b/>
        <sz val="7"/>
        <rFont val="Arial"/>
      </rPr>
      <t>12</t>
    </r>
  </si>
  <si>
    <r>
      <rPr>
        <sz val="7"/>
        <rFont val="Arial"/>
      </rPr>
      <t>12.1</t>
    </r>
  </si>
  <si>
    <r>
      <rPr>
        <sz val="7"/>
        <rFont val="Arial"/>
      </rPr>
      <t>Bandeira fixa em madeira para vidro</t>
    </r>
  </si>
  <si>
    <r>
      <rPr>
        <sz val="7"/>
        <rFont val="Arial"/>
      </rPr>
      <t>464,65</t>
    </r>
  </si>
  <si>
    <r>
      <rPr>
        <sz val="7"/>
        <rFont val="Arial"/>
      </rPr>
      <t>12.2</t>
    </r>
  </si>
  <si>
    <r>
      <rPr>
        <sz val="7"/>
        <rFont val="Arial"/>
      </rPr>
      <t>INSTALAÇÃO DE VIDRO LISO INCOLOR, E = 8 MM, EM ESQUADRIA DE MADEIRA, FIXADO COM BAGUETE. AF_01/2021</t>
    </r>
  </si>
  <si>
    <r>
      <rPr>
        <sz val="7"/>
        <rFont val="Arial"/>
      </rPr>
      <t>379,77</t>
    </r>
  </si>
  <si>
    <r>
      <rPr>
        <sz val="7"/>
        <rFont val="Arial"/>
      </rPr>
      <t>12.3</t>
    </r>
  </si>
  <si>
    <r>
      <rPr>
        <sz val="7"/>
        <rFont val="Arial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</si>
  <si>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828,70</t>
    </r>
  </si>
  <si>
    <r>
      <rPr>
        <sz val="7"/>
        <rFont val="Arial"/>
      </rPr>
      <t>12.4</t>
    </r>
  </si>
  <si>
    <r>
      <rPr>
        <sz val="7"/>
        <rFont val="Arial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</si>
  <si>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881,33</t>
    </r>
  </si>
  <si>
    <r>
      <rPr>
        <sz val="7"/>
        <rFont val="Arial"/>
      </rPr>
      <t>12.5</t>
    </r>
  </si>
  <si>
    <r>
      <rPr>
        <sz val="7"/>
        <rFont val="Arial"/>
      </rPr>
      <t>Batente em madeira de lei l = 0,14 m (caixão), incluindo 02 jogos de alizar</t>
    </r>
  </si>
  <si>
    <r>
      <rPr>
        <sz val="7"/>
        <rFont val="Arial"/>
      </rPr>
      <t>64,80</t>
    </r>
  </si>
  <si>
    <r>
      <rPr>
        <sz val="7"/>
        <rFont val="Arial"/>
      </rPr>
      <t>12.6</t>
    </r>
  </si>
  <si>
    <r>
      <rPr>
        <sz val="7"/>
        <rFont val="Arial"/>
      </rPr>
      <t>PORTA ACÚSTICA EM MADEIRA 0,80 x 2,50, ESPESSURA 60mm</t>
    </r>
  </si>
  <si>
    <r>
      <rPr>
        <sz val="7"/>
        <rFont val="Arial"/>
      </rPr>
      <t>3.417,89</t>
    </r>
  </si>
  <si>
    <r>
      <rPr>
        <sz val="7"/>
        <rFont val="Arial"/>
      </rPr>
      <t>12.7</t>
    </r>
  </si>
  <si>
    <r>
      <rPr>
        <sz val="7"/>
        <rFont val="Arial"/>
      </rPr>
      <t>PORTA EM AÇO DE ABRIR TIPO VENEZIANA SEM GUARNIÇÃO, 87X210CM, FIXAÇÃO COM PARAFUSOS - FORNECIMENTO E INSTALAÇÃO. AF_12/2019</t>
    </r>
  </si>
  <si>
    <r>
      <rPr>
        <sz val="7"/>
        <rFont val="Arial"/>
      </rPr>
      <t>623,13</t>
    </r>
  </si>
  <si>
    <r>
      <rPr>
        <sz val="7"/>
        <rFont val="Arial"/>
      </rPr>
      <t>12.8</t>
    </r>
  </si>
  <si>
    <r>
      <rPr>
        <sz val="7"/>
        <rFont val="Arial"/>
      </rPr>
      <t>Janela em alumínio, cor N/P/B, tipo moldura-vidro, max-ar, exclusive vidro</t>
    </r>
  </si>
  <si>
    <r>
      <rPr>
        <sz val="7"/>
        <rFont val="Arial"/>
      </rPr>
      <t>297,97</t>
    </r>
  </si>
  <si>
    <r>
      <rPr>
        <sz val="7"/>
        <rFont val="Arial"/>
      </rPr>
      <t>12.9</t>
    </r>
  </si>
  <si>
    <r>
      <rPr>
        <sz val="7"/>
        <rFont val="Arial"/>
      </rPr>
      <t>INSTALAÇÃO DE VIDRO TEMPERADO REFLETIVO E=8mm</t>
    </r>
  </si>
  <si>
    <r>
      <rPr>
        <sz val="7"/>
        <rFont val="Arial"/>
      </rPr>
      <t>506,80</t>
    </r>
  </si>
  <si>
    <r>
      <rPr>
        <b/>
        <sz val="7"/>
        <rFont val="Arial"/>
      </rPr>
      <t>13</t>
    </r>
  </si>
  <si>
    <r>
      <rPr>
        <sz val="7"/>
        <rFont val="Arial"/>
      </rPr>
      <t>13.1</t>
    </r>
  </si>
  <si>
    <r>
      <rPr>
        <sz val="7"/>
        <rFont val="Arial"/>
      </rPr>
      <t>Fornecimento e instalação de fachada em pele de vidro, em vidro laminado 3+3 refletivo</t>
    </r>
  </si>
  <si>
    <r>
      <rPr>
        <sz val="7"/>
        <rFont val="Arial"/>
      </rPr>
      <t>1.250,00</t>
    </r>
  </si>
  <si>
    <r>
      <rPr>
        <b/>
        <sz val="7"/>
        <rFont val="Arial"/>
      </rPr>
      <t>14</t>
    </r>
  </si>
  <si>
    <r>
      <rPr>
        <sz val="7"/>
        <rFont val="Arial"/>
      </rPr>
      <t>14.1</t>
    </r>
  </si>
  <si>
    <r>
      <rPr>
        <sz val="7"/>
        <rFont val="Arial"/>
      </rPr>
      <t>Tampo de balcão em granito preto, e=2cm</t>
    </r>
  </si>
  <si>
    <r>
      <rPr>
        <sz val="7"/>
        <rFont val="Arial"/>
      </rPr>
      <t>467,43</t>
    </r>
  </si>
  <si>
    <r>
      <rPr>
        <sz val="7"/>
        <rFont val="Arial"/>
      </rPr>
      <t>14.2</t>
    </r>
  </si>
  <si>
    <r>
      <rPr>
        <sz val="7"/>
        <rFont val="Arial"/>
      </rPr>
      <t>ABERTURA PARA ENCAIXE DE CUBA OU LAVATORIO EM BANCADA DE MARMORE/ GRANITO OU OUTRO TIPO DE PEDRA NATURAL</t>
    </r>
  </si>
  <si>
    <r>
      <rPr>
        <sz val="7"/>
        <rFont val="Arial"/>
      </rPr>
      <t>99,51</t>
    </r>
  </si>
  <si>
    <r>
      <rPr>
        <sz val="7"/>
        <rFont val="Arial"/>
      </rPr>
      <t>14.3</t>
    </r>
  </si>
  <si>
    <r>
      <rPr>
        <sz val="7"/>
        <rFont val="Arial"/>
      </rPr>
      <t>CUBA DE EMBUTIR DE AÇO INOXIDÁVEL MÉDIA, INCLUSO VÁLVULA TIPO AMERICANA E SIFÃO TIPO GARRAFA EM METAL CROMADO - FORNECIMENTO E INSTALAÇÃO. AF_01/2020</t>
    </r>
  </si>
  <si>
    <r>
      <rPr>
        <sz val="7"/>
        <rFont val="Arial"/>
      </rPr>
      <t>350,89</t>
    </r>
  </si>
  <si>
    <r>
      <rPr>
        <sz val="7"/>
        <rFont val="Arial"/>
      </rPr>
      <t>14.4</t>
    </r>
  </si>
  <si>
    <r>
      <rPr>
        <sz val="7"/>
        <rFont val="Arial"/>
      </rPr>
      <t>Cuba de sobrepor (deca linha carrara ref l34), com sifão cromado (deca ref c1680), engate cromado (deca), torneira de metal (deca ref1190) , válvula cromada (deca ref1600) ou similares</t>
    </r>
  </si>
  <si>
    <r>
      <rPr>
        <sz val="7"/>
        <rFont val="Arial"/>
      </rPr>
      <t>612,55</t>
    </r>
  </si>
  <si>
    <r>
      <rPr>
        <sz val="7"/>
        <rFont val="Arial"/>
      </rPr>
      <t>14.5</t>
    </r>
  </si>
  <si>
    <r>
      <rPr>
        <sz val="7"/>
        <rFont val="Arial"/>
      </rPr>
      <t>TORNEIRA CROMADA TUBO MÓVEL, DE MESA, 1/2? OU 3/4?, PARA PIA DE COZINHA, PADRÃO ALTO - FORNECIMENTO E INSTALAÇÃO. AF_01/2020</t>
    </r>
  </si>
  <si>
    <r>
      <rPr>
        <sz val="7"/>
        <rFont val="Arial"/>
      </rPr>
      <t>116,56</t>
    </r>
  </si>
  <si>
    <r>
      <rPr>
        <sz val="7"/>
        <rFont val="Arial"/>
      </rPr>
      <t>14.6</t>
    </r>
  </si>
  <si>
    <r>
      <rPr>
        <sz val="7"/>
        <rFont val="Arial"/>
      </rPr>
      <t>ENGATE FLEXÍVEL EM INOX, 1/2 X 30CM - FORNECIMENTO E INSTALAÇÃO. AF_01/2020</t>
    </r>
  </si>
  <si>
    <r>
      <rPr>
        <sz val="7"/>
        <rFont val="Arial"/>
      </rPr>
      <t>33,02</t>
    </r>
  </si>
  <si>
    <r>
      <rPr>
        <sz val="7"/>
        <rFont val="Arial"/>
      </rPr>
      <t>14.7</t>
    </r>
  </si>
  <si>
    <r>
      <rPr>
        <sz val="7"/>
        <rFont val="Arial"/>
      </rPr>
      <t>TORNEIRA PLÁSTICA 3/4? PARA TANQUE - FORNECIMENTO E INSTALAÇÃO. AF_01/2020</t>
    </r>
  </si>
  <si>
    <r>
      <rPr>
        <sz val="7"/>
        <rFont val="Arial"/>
      </rPr>
      <t>23,94</t>
    </r>
  </si>
  <si>
    <r>
      <rPr>
        <sz val="7"/>
        <rFont val="Arial"/>
      </rPr>
      <t>14.8</t>
    </r>
  </si>
  <si>
    <r>
      <rPr>
        <sz val="7"/>
        <rFont val="Arial"/>
      </rPr>
      <t>VASO SANITÁRIO SIFONADO COM CAIXA ACOPLADA LOUÇA BRANCA, INCLUSO ENGATE FLEXÍVEL EM PLÁSTICO BRANCO, 1/2 X 40CM - FORNECIMENTO E INSTALAÇÃO. AF_01/2020</t>
    </r>
  </si>
  <si>
    <r>
      <rPr>
        <sz val="7"/>
        <rFont val="Arial"/>
      </rPr>
      <t>397,56</t>
    </r>
  </si>
  <si>
    <r>
      <rPr>
        <sz val="7"/>
        <rFont val="Arial"/>
      </rPr>
      <t>14.9</t>
    </r>
  </si>
  <si>
    <r>
      <rPr>
        <sz val="7"/>
        <rFont val="Arial"/>
      </rPr>
      <t>Assento Sanitário Elevado com Tampa 7,5 Cm, indicado para Pós-cirúrgicos, Deficientes físicos e Idosos, da Mebuki ou similar</t>
    </r>
  </si>
  <si>
    <r>
      <rPr>
        <sz val="7"/>
        <rFont val="Arial"/>
      </rPr>
      <t>152,79</t>
    </r>
  </si>
  <si>
    <r>
      <rPr>
        <sz val="7"/>
        <rFont val="Arial"/>
      </rPr>
      <t>14.10</t>
    </r>
  </si>
  <si>
    <r>
      <rPr>
        <sz val="7"/>
        <rFont val="Arial"/>
      </rPr>
      <t>BARRA DE APOIO RETA, EM ACO INOX POLIDO, COMPRIMENTO 80 CM, FIXADA NA PAREDE - FORNECIMENTO E INSTALAÇÃO. AF_01/2020</t>
    </r>
  </si>
  <si>
    <r>
      <rPr>
        <sz val="7"/>
        <rFont val="Arial"/>
      </rPr>
      <t>239,03</t>
    </r>
  </si>
  <si>
    <r>
      <rPr>
        <sz val="7"/>
        <rFont val="Arial"/>
      </rPr>
      <t>14.11</t>
    </r>
  </si>
  <si>
    <r>
      <rPr>
        <sz val="7"/>
        <rFont val="Arial"/>
      </rPr>
      <t>PUXADOR PARA PCD, FIXADO NA PORTA - FORNECIMENTO E INSTALAÇÃO. AF_01/2020</t>
    </r>
  </si>
  <si>
    <r>
      <rPr>
        <sz val="7"/>
        <rFont val="Arial"/>
      </rPr>
      <t>212,21</t>
    </r>
  </si>
  <si>
    <r>
      <rPr>
        <sz val="7"/>
        <rFont val="Arial"/>
      </rPr>
      <t>14.12</t>
    </r>
  </si>
  <si>
    <r>
      <rPr>
        <sz val="7"/>
        <rFont val="Arial"/>
      </rPr>
      <t>TOALHEIRO PLASTICO TIPO DISPENSER PARA PAPEL TOALHA INTERFOLHADO</t>
    </r>
  </si>
  <si>
    <r>
      <rPr>
        <sz val="7"/>
        <rFont val="Arial"/>
      </rPr>
      <t>90,58</t>
    </r>
  </si>
  <si>
    <r>
      <rPr>
        <sz val="7"/>
        <rFont val="Arial"/>
      </rPr>
      <t>14.13</t>
    </r>
  </si>
  <si>
    <r>
      <rPr>
        <sz val="7"/>
        <rFont val="Arial"/>
      </rPr>
      <t>SABONETEIRA PLASTICA TIPO DISPENSER PARA SABONETE LIQUIDO COM RESERVATORIO 800 A 1500 ML, INCLUSO FIXAÇÃO. AF_01/2020</t>
    </r>
  </si>
  <si>
    <r>
      <rPr>
        <sz val="7"/>
        <rFont val="Arial"/>
      </rPr>
      <t>93,79</t>
    </r>
  </si>
  <si>
    <r>
      <rPr>
        <sz val="7"/>
        <rFont val="Arial"/>
      </rPr>
      <t>14.14</t>
    </r>
  </si>
  <si>
    <r>
      <rPr>
        <sz val="7"/>
        <rFont val="Arial"/>
      </rPr>
      <t>PAPELEIRA DE PAREDE EM METAL CROMADO SEM TAMPA, INCLUSO FIXAÇÃO. AF_01/2020</t>
    </r>
  </si>
  <si>
    <r>
      <rPr>
        <sz val="7"/>
        <rFont val="Arial"/>
      </rPr>
      <t>25,46</t>
    </r>
  </si>
  <si>
    <r>
      <rPr>
        <sz val="7"/>
        <rFont val="Arial"/>
      </rPr>
      <t>14.15</t>
    </r>
  </si>
  <si>
    <r>
      <rPr>
        <sz val="7"/>
        <rFont val="Arial"/>
      </rPr>
      <t>BARRA ANTIPANICO DUPLA, CEGA EM LADO OPOSTO, COR CINZA</t>
    </r>
  </si>
  <si>
    <r>
      <rPr>
        <sz val="7"/>
        <rFont val="Arial"/>
      </rPr>
      <t>PAR</t>
    </r>
  </si>
  <si>
    <r>
      <rPr>
        <sz val="7"/>
        <rFont val="Arial"/>
      </rPr>
      <t>903,32</t>
    </r>
  </si>
  <si>
    <r>
      <rPr>
        <b/>
        <sz val="7"/>
        <rFont val="Arial"/>
      </rPr>
      <t>15</t>
    </r>
  </si>
  <si>
    <r>
      <rPr>
        <sz val="7"/>
        <rFont val="Arial"/>
      </rPr>
      <t>15.1</t>
    </r>
  </si>
  <si>
    <r>
      <rPr>
        <sz val="7"/>
        <rFont val="Arial"/>
      </rPr>
      <t>Fornecimento e plantio de palmeira mini imperial, média</t>
    </r>
  </si>
  <si>
    <r>
      <rPr>
        <sz val="7"/>
        <rFont val="Arial"/>
      </rPr>
      <t>88,00</t>
    </r>
  </si>
  <si>
    <r>
      <rPr>
        <sz val="7"/>
        <rFont val="Arial"/>
      </rPr>
      <t>15.2</t>
    </r>
  </si>
  <si>
    <r>
      <rPr>
        <sz val="7"/>
        <rFont val="Arial"/>
      </rPr>
      <t>Planta - Moreia (Dietes bicolor), fornecimento e plantio</t>
    </r>
  </si>
  <si>
    <r>
      <rPr>
        <sz val="7"/>
        <rFont val="Arial"/>
      </rPr>
      <t>35,03</t>
    </r>
  </si>
  <si>
    <r>
      <rPr>
        <sz val="7"/>
        <rFont val="Arial"/>
      </rPr>
      <t>15.3</t>
    </r>
  </si>
  <si>
    <r>
      <rPr>
        <sz val="7"/>
        <rFont val="Arial"/>
      </rPr>
      <t>CERCA EM MADEIRA MACIÇA DE LEI, ALTURA LIVRE DE 2M, CRAVADOS MIN 0,50m</t>
    </r>
  </si>
  <si>
    <r>
      <rPr>
        <sz val="7"/>
        <rFont val="Arial"/>
      </rPr>
      <t>455,86</t>
    </r>
  </si>
  <si>
    <r>
      <rPr>
        <sz val="7"/>
        <rFont val="Arial"/>
      </rPr>
      <t>15.4</t>
    </r>
  </si>
  <si>
    <r>
      <rPr>
        <sz val="7"/>
        <rFont val="Arial"/>
      </rPr>
      <t>Fornecimento e instalação de brise metálico de alumínio, ref. B57, branco nieve 7000, da Hunter Douglas ou similar</t>
    </r>
  </si>
  <si>
    <r>
      <rPr>
        <sz val="7"/>
        <rFont val="Arial"/>
      </rPr>
      <t>450,00</t>
    </r>
  </si>
  <si>
    <r>
      <rPr>
        <sz val="7"/>
        <rFont val="Arial"/>
      </rPr>
      <t>15.5</t>
    </r>
  </si>
  <si>
    <r>
      <rPr>
        <sz val="7"/>
        <rFont val="Arial"/>
      </rPr>
      <t>PLACA EM ACM</t>
    </r>
  </si>
  <si>
    <r>
      <rPr>
        <sz val="7"/>
        <rFont val="Arial"/>
      </rPr>
      <t>236,20</t>
    </r>
  </si>
  <si>
    <r>
      <rPr>
        <sz val="7"/>
        <rFont val="Arial"/>
      </rPr>
      <t>15.6</t>
    </r>
  </si>
  <si>
    <r>
      <rPr>
        <sz val="7"/>
        <rFont val="Arial"/>
      </rPr>
      <t>Mangueira 2F LED BR 13MM 127V G-Light ou similar</t>
    </r>
  </si>
  <si>
    <r>
      <rPr>
        <sz val="7"/>
        <rFont val="Arial"/>
      </rPr>
      <t>21,04</t>
    </r>
  </si>
  <si>
    <r>
      <rPr>
        <sz val="7"/>
        <rFont val="Arial"/>
      </rPr>
      <t>15.7</t>
    </r>
  </si>
  <si>
    <r>
      <rPr>
        <sz val="7"/>
        <rFont val="Arial"/>
      </rPr>
      <t>Fornecimento e instalação de fonte de alimentação 12V / 10A (ou similar)</t>
    </r>
  </si>
  <si>
    <r>
      <rPr>
        <sz val="7"/>
        <rFont val="Arial"/>
      </rPr>
      <t>74,42</t>
    </r>
  </si>
  <si>
    <r>
      <rPr>
        <sz val="7"/>
        <rFont val="Arial"/>
      </rPr>
      <t>15.8</t>
    </r>
  </si>
  <si>
    <r>
      <rPr>
        <sz val="7"/>
        <rFont val="Arial"/>
      </rPr>
      <t>Limpeza geral</t>
    </r>
  </si>
  <si>
    <r>
      <rPr>
        <sz val="7"/>
        <rFont val="Arial"/>
      </rPr>
      <t>2,02</t>
    </r>
  </si>
  <si>
    <r>
      <rPr>
        <b/>
        <sz val="6"/>
        <rFont val="Arial"/>
      </rPr>
      <t>VALOR BDI TOTAL: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</si>
  <si>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</si>
  <si>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</si>
  <si>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t>O valor do orçamento é de R$ 1.188.434,56 (Hum milhão, cento e oitenta e oito mil, quatrocentos e trinta e quatro reais e cinquênta e seis centavos)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</si>
  <si>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</si>
  <si>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</si>
  <si>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</si>
  <si>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</si>
  <si>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</si>
  <si>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</si>
  <si>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</si>
  <si>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</si>
  <si>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</si>
  <si>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</si>
  <si>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</si>
  <si>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</si>
  <si>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</si>
  <si>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</si>
  <si>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</si>
  <si>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</si>
  <si>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</si>
  <si>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</si>
  <si>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</si>
  <si>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</si>
  <si>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</si>
  <si>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</si>
  <si>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</si>
  <si>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</si>
  <si>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</si>
  <si>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</si>
  <si>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</si>
  <si>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</si>
  <si>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</si>
  <si>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</si>
  <si>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</si>
  <si>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</si>
  <si>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</si>
  <si>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</si>
  <si>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</si>
  <si>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</si>
  <si>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</si>
  <si>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</si>
  <si>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</si>
  <si>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</si>
  <si>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</si>
  <si>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</si>
  <si>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</si>
  <si>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</si>
  <si>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</si>
  <si>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</si>
  <si>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</si>
  <si>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</si>
  <si>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</si>
  <si>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</si>
  <si>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</si>
  <si>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</si>
  <si>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</si>
  <si>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</si>
  <si>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</si>
  <si>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</si>
  <si>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</si>
  <si>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</si>
  <si>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</si>
  <si>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</si>
  <si>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</si>
  <si>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</si>
  <si>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</si>
  <si>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</si>
  <si>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</si>
  <si>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</si>
  <si>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</si>
  <si>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</si>
  <si>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</si>
  <si>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</si>
  <si>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</si>
  <si>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</si>
  <si>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</si>
  <si>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</si>
  <si>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</si>
  <si>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</si>
  <si>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</si>
  <si>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</si>
  <si>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</si>
  <si>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</si>
  <si>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</si>
  <si>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ALVENARIA DE VEDAÇÃO DE BLOCOS CERÂMICOS FURADOS 9x19x19 CM (ESPESSURA 19CM) E ARGAMASSA DE ASSENTAMENTO COM PREPARO EM BETONEIRA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</si>
  <si>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</si>
  <si>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</si>
  <si>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</si>
  <si>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</si>
  <si>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</si>
  <si>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TELHA DE ALUMÍNIO ONDULADA, ESP.=0,7MM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</si>
  <si>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</si>
  <si>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</si>
  <si>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</si>
  <si>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</si>
  <si>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</si>
  <si>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</si>
  <si>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</si>
  <si>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</si>
  <si>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</si>
  <si>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</si>
  <si>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</si>
  <si>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</si>
  <si>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</si>
  <si>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</si>
  <si>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</si>
  <si>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</si>
  <si>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</si>
  <si>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</si>
  <si>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</si>
  <si>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</si>
  <si>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</si>
  <si>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</si>
  <si>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</si>
  <si>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</si>
  <si>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</si>
  <si>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</si>
  <si>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</si>
  <si>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</si>
  <si>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</si>
  <si>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</si>
  <si>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</si>
  <si>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</si>
  <si>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</si>
  <si>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</si>
  <si>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</si>
  <si>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</si>
  <si>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</si>
  <si>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</si>
  <si>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</si>
  <si>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CAMADA SEPARADORA PARA EXECUÇÃO DE RADIER, PISO DE CONCRETO OU LAJE SOBRE SOLO, EM LONA PLÁSTICA. AF_09/2021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</si>
  <si>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</si>
  <si>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</si>
  <si>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</si>
  <si>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</si>
  <si>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</si>
  <si>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</si>
  <si>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</si>
  <si>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</si>
  <si>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</si>
  <si>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</si>
  <si>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</si>
  <si>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</si>
  <si>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</si>
  <si>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</si>
  <si>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</si>
  <si>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</si>
  <si>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</si>
  <si>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</si>
  <si>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</si>
  <si>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</si>
  <si>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</si>
  <si>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</si>
  <si>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</si>
  <si>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</si>
  <si>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</si>
  <si>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</si>
  <si>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</si>
  <si>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</si>
  <si>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</si>
  <si>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</si>
  <si>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</si>
  <si>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</si>
  <si>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</si>
  <si>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</si>
  <si>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</si>
  <si>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</si>
  <si>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</si>
  <si>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</si>
  <si>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</si>
  <si>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</si>
  <si>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</si>
  <si>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</si>
  <si>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</si>
  <si>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</si>
  <si>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</si>
  <si>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</si>
  <si>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</si>
  <si>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</si>
  <si>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</si>
  <si>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</si>
  <si>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</si>
  <si>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</si>
  <si>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</si>
  <si>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</si>
  <si>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</si>
  <si>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</si>
  <si>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</si>
  <si>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</si>
  <si>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</si>
  <si>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</si>
  <si>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</si>
  <si>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</si>
  <si>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</si>
  <si>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</si>
  <si>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</si>
  <si>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</si>
  <si>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</si>
  <si>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</si>
  <si>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</si>
  <si>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</si>
  <si>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</si>
  <si>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</si>
  <si>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</si>
  <si>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</si>
  <si>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</si>
  <si>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</si>
  <si>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</si>
  <si>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</si>
  <si>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</si>
  <si>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</si>
  <si>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</si>
  <si>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</si>
  <si>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</si>
  <si>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</si>
  <si>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</si>
  <si>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</si>
  <si>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</si>
  <si>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</si>
  <si>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</si>
  <si>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</si>
  <si>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</si>
  <si>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</si>
  <si>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</si>
  <si>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</si>
  <si>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</si>
  <si>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</si>
  <si>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</si>
  <si>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</si>
  <si>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</si>
  <si>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</si>
  <si>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</si>
  <si>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</si>
  <si>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</si>
  <si>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</si>
  <si>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</si>
  <si>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</si>
  <si>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</si>
  <si>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</si>
  <si>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</si>
  <si>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</si>
  <si>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</si>
  <si>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</si>
  <si>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</si>
  <si>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</si>
  <si>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</si>
  <si>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</si>
  <si>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</si>
  <si>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</si>
  <si>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</si>
  <si>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</si>
  <si>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</si>
  <si>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</si>
  <si>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</si>
  <si>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</si>
  <si>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</si>
  <si>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</si>
  <si>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</si>
  <si>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</si>
  <si>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</si>
  <si>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</si>
  <si>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</si>
  <si>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</si>
  <si>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</si>
  <si>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</si>
  <si>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</si>
  <si>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</si>
  <si>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</si>
  <si>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</si>
  <si>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</si>
  <si>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</si>
  <si>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</si>
  <si>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</si>
  <si>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</si>
  <si>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</si>
  <si>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</si>
  <si>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</si>
  <si>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</si>
  <si>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</si>
  <si>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</si>
  <si>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</si>
  <si>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</si>
  <si>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</si>
  <si>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</si>
  <si>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</si>
  <si>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</si>
  <si>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</si>
  <si>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</si>
  <si>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</si>
  <si>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</si>
  <si>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</si>
  <si>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</si>
  <si>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</si>
  <si>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</si>
  <si>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</si>
  <si>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</si>
  <si>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</si>
  <si>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</si>
  <si>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</si>
  <si>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</si>
  <si>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</si>
  <si>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</si>
  <si>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</si>
  <si>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</si>
  <si>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</si>
  <si>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</si>
  <si>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</si>
  <si>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</si>
  <si>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</si>
  <si>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</si>
  <si>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</si>
  <si>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</si>
  <si>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</si>
  <si>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</si>
  <si>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</si>
  <si>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</si>
  <si>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</si>
  <si>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</si>
  <si>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</si>
  <si>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</si>
  <si>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</si>
  <si>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</si>
  <si>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</si>
  <si>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</si>
  <si>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</si>
  <si>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</si>
  <si>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</si>
  <si>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</si>
  <si>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</si>
  <si>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</si>
  <si>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</si>
  <si>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</si>
  <si>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</si>
  <si>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</si>
  <si>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</si>
  <si>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</si>
  <si>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</si>
  <si>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</si>
  <si>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</si>
  <si>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</si>
  <si>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</si>
  <si>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</si>
  <si>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</si>
  <si>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</si>
  <si>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</si>
  <si>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</si>
  <si>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</si>
  <si>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</si>
  <si>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</si>
  <si>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</si>
  <si>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</si>
  <si>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</si>
  <si>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</si>
  <si>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</si>
  <si>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</si>
  <si>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</si>
  <si>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</si>
  <si>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</si>
  <si>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</si>
  <si>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</si>
  <si>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</si>
  <si>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</si>
  <si>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</si>
  <si>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</si>
  <si>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</si>
  <si>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</si>
  <si>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</si>
  <si>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</si>
  <si>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</si>
  <si>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</si>
  <si>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</si>
  <si>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</si>
  <si>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</si>
  <si>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</si>
  <si>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</si>
  <si>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</si>
  <si>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</si>
  <si>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</si>
  <si>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</si>
  <si>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</si>
  <si>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</si>
  <si>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</si>
  <si>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</si>
  <si>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</si>
  <si>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</si>
  <si>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</si>
  <si>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</si>
  <si>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</si>
  <si>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</si>
  <si>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</si>
  <si>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</si>
  <si>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</si>
  <si>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</si>
  <si>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</si>
  <si>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</si>
  <si>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</si>
  <si>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</si>
  <si>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</si>
  <si>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</si>
  <si>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</si>
  <si>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</si>
  <si>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</si>
  <si>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</si>
  <si>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</si>
  <si>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</si>
  <si>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</si>
  <si>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</si>
  <si>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</si>
  <si>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</si>
  <si>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</si>
  <si>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</si>
  <si>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</si>
  <si>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</si>
  <si>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</si>
  <si>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</si>
  <si>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</si>
  <si>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</si>
  <si>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</si>
  <si>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</si>
  <si>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</si>
  <si>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</si>
  <si>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</si>
  <si>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</si>
  <si>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</si>
  <si>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</si>
  <si>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</si>
  <si>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</si>
  <si>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</si>
  <si>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</si>
  <si>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</si>
  <si>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</si>
  <si>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</si>
  <si>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</si>
  <si>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</si>
  <si>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</si>
  <si>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</si>
  <si>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</si>
  <si>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</si>
  <si>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</si>
  <si>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</si>
  <si>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</si>
  <si>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</si>
  <si>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</si>
  <si>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</si>
  <si>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</si>
  <si>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</si>
  <si>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</si>
  <si>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</si>
  <si>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</si>
  <si>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</si>
  <si>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</si>
  <si>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</si>
  <si>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</si>
  <si>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</si>
  <si>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</si>
  <si>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</si>
  <si>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</si>
  <si>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</si>
  <si>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</si>
  <si>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</si>
  <si>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</si>
  <si>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</si>
  <si>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</si>
  <si>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</si>
  <si>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</si>
  <si>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</si>
  <si>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</si>
  <si>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</si>
  <si>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</si>
  <si>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</si>
  <si>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</si>
  <si>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</si>
  <si>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</si>
  <si>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</si>
  <si>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</si>
  <si>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</si>
  <si>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</si>
  <si>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</si>
  <si>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</si>
  <si>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</si>
  <si>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</si>
  <si>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</si>
  <si>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</si>
  <si>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</si>
  <si>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</si>
  <si>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</si>
  <si>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</si>
  <si>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</si>
  <si>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</si>
  <si>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</si>
  <si>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</si>
  <si>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</si>
  <si>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</si>
  <si>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</si>
  <si>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</si>
  <si>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</si>
  <si>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</si>
  <si>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</si>
  <si>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</si>
  <si>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</si>
  <si>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</si>
  <si>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</si>
  <si>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</si>
  <si>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</si>
  <si>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</si>
  <si>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</si>
  <si>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</si>
  <si>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</si>
  <si>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</si>
  <si>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</si>
  <si>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</si>
  <si>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</si>
  <si>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</si>
  <si>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</si>
  <si>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</si>
  <si>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</si>
  <si>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</si>
  <si>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</si>
  <si>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</si>
  <si>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</si>
  <si>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</si>
  <si>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</si>
  <si>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</si>
  <si>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</si>
  <si>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</si>
  <si>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</si>
  <si>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</si>
  <si>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</si>
  <si>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</si>
  <si>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</si>
  <si>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</si>
  <si>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</si>
  <si>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</si>
  <si>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</si>
  <si>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</si>
  <si>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</si>
  <si>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</si>
  <si>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</si>
  <si>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</si>
  <si>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</si>
  <si>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</si>
  <si>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</si>
  <si>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</si>
  <si>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</si>
  <si>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</si>
  <si>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</si>
  <si>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</si>
  <si>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</si>
  <si>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</si>
  <si>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</si>
  <si>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</si>
  <si>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</si>
  <si>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</si>
  <si>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</si>
  <si>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</si>
  <si>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</si>
  <si>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</si>
  <si>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</si>
  <si>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</si>
  <si>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</si>
  <si>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</si>
  <si>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</si>
  <si>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</si>
  <si>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</si>
  <si>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</si>
  <si>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</si>
  <si>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</si>
  <si>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</si>
  <si>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</si>
  <si>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</si>
  <si>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</si>
  <si>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</si>
  <si>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</si>
  <si>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</si>
  <si>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</si>
  <si>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</si>
  <si>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</si>
  <si>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</si>
  <si>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</si>
  <si>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</si>
  <si>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</si>
  <si>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</si>
  <si>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</si>
  <si>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</si>
  <si>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</si>
  <si>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</si>
  <si>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</si>
  <si>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</si>
  <si>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</si>
  <si>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</si>
  <si>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</si>
  <si>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</si>
  <si>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</si>
  <si>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</si>
  <si>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</si>
  <si>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</si>
  <si>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</si>
  <si>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</si>
  <si>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</si>
  <si>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</si>
  <si>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</si>
  <si>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</si>
  <si>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</si>
  <si>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</si>
  <si>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</si>
  <si>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</si>
  <si>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</si>
  <si>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</si>
  <si>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</si>
  <si>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</si>
  <si>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</si>
  <si>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</si>
  <si>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</si>
  <si>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</si>
  <si>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</si>
  <si>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</si>
  <si>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</si>
  <si>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</si>
  <si>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</si>
  <si>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</si>
  <si>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</si>
  <si>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</si>
  <si>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>ARMAÇÃO DE BLOCO, VIGA BALDRAME OU SAPATA UTILIZANDO AÇO CA-50 DE 10 MM - MONTAGEM. AF_06/2017</t>
  </si>
  <si>
    <t xml:space="preserve">TOTAL CONCRETO SAPATAS(M3) = </t>
  </si>
  <si>
    <t xml:space="preserve">TOTAL CONCRETO VIGA BALDRAME(M3) = 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</si>
  <si>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</si>
  <si>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</si>
  <si>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</si>
  <si>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</si>
  <si>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</si>
  <si>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 xml:space="preserve">TOTAL CONCRETO PILARES(M3) = </t>
  </si>
  <si>
    <t xml:space="preserve">TOTAL CONCRETO TOCO DE PILARES(M3) = </t>
  </si>
  <si>
    <t>TOTAL DESTA MEDIÇÃO - BM 01</t>
  </si>
  <si>
    <t>REMOÇÃO DE TESOURAS DE MADEIRA</t>
  </si>
  <si>
    <t>TOTAL (M3)</t>
  </si>
  <si>
    <t>TOTAL (M2)</t>
  </si>
  <si>
    <t>M2</t>
  </si>
  <si>
    <t>FORMA PARA PILARES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</si>
  <si>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</si>
  <si>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</si>
  <si>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</si>
  <si>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</si>
  <si>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</si>
  <si>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</si>
  <si>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</si>
  <si>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</si>
  <si>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</si>
  <si>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</si>
  <si>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</si>
  <si>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</si>
  <si>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</si>
  <si>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</si>
  <si>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</si>
  <si>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</si>
  <si>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</si>
  <si>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</si>
  <si>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</si>
  <si>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</si>
  <si>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</si>
  <si>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</si>
  <si>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</si>
  <si>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Kg</t>
  </si>
  <si>
    <t>Garagem</t>
  </si>
  <si>
    <t>Área trapézio</t>
  </si>
  <si>
    <t>Demolição de calçada</t>
  </si>
  <si>
    <t>Área da garagem</t>
  </si>
  <si>
    <t>S9 = S10</t>
  </si>
  <si>
    <t>Valas vigas baldrames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</si>
  <si>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</si>
  <si>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</si>
  <si>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</si>
  <si>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Vigas baldrames</t>
  </si>
  <si>
    <t>AUDITÓRIO</t>
  </si>
  <si>
    <t>S9 A S27</t>
  </si>
  <si>
    <t>S37=S38=S39</t>
  </si>
  <si>
    <t>S47=S48=S49=S50=S52</t>
  </si>
  <si>
    <t>Vigas Baldrames</t>
  </si>
  <si>
    <t>Auditorio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</si>
  <si>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</si>
  <si>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</si>
  <si>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BM 02 - Boletim de Medição</t>
  </si>
  <si>
    <t>02</t>
  </si>
  <si>
    <t>15/08/2022 a 15/09/2022</t>
  </si>
  <si>
    <t>BM01</t>
  </si>
  <si>
    <t>BM02</t>
  </si>
  <si>
    <t>S1 a S18</t>
  </si>
  <si>
    <t>S1 A S8</t>
  </si>
  <si>
    <t>S28 A S35</t>
  </si>
  <si>
    <t>S44=S45</t>
  </si>
  <si>
    <t>S36=S48</t>
  </si>
  <si>
    <t>Área Auditorio (palco)</t>
  </si>
  <si>
    <t>S3 A S8</t>
  </si>
  <si>
    <t>S1=S2=S3=S4=S5=S6=S7=S11=S12=S13=S14=S15=S16=S17=S18</t>
  </si>
  <si>
    <t>SAPATAS</t>
  </si>
  <si>
    <t>AÇO VIGA BALDRAME NIVEL-0</t>
  </si>
  <si>
    <t>AÇO VIGA NIVEL-320</t>
  </si>
  <si>
    <t>CONCRETO VIGA NIVEL 320</t>
  </si>
  <si>
    <t>AÇO VIGA PISO RECEPÇÃO NIVEL-60</t>
  </si>
  <si>
    <t>CONCRETO VIGA PISO RECEPÇÃO NIVEL-60</t>
  </si>
  <si>
    <t>ALVENARIA</t>
  </si>
  <si>
    <t>RESUMO CONCRETO INFRA</t>
  </si>
  <si>
    <t>RESUMO AÇO PILARES E VIGAS</t>
  </si>
  <si>
    <t>RESUMO CONCRETO SUPER</t>
  </si>
  <si>
    <t>FORMA VIGA BALDRAME</t>
  </si>
  <si>
    <t>FORMA VIGA NIVEL 320</t>
  </si>
  <si>
    <t>FORMA VIGA PISO RECEPÇÃO NIVEL-60</t>
  </si>
  <si>
    <t>FORMA PILARES</t>
  </si>
  <si>
    <t>RESUMO FORMA INFRA</t>
  </si>
  <si>
    <t>RESUMO FORMA SUPER</t>
  </si>
  <si>
    <t>FERRO 10.0MM</t>
  </si>
  <si>
    <t>PARCIAL</t>
  </si>
  <si>
    <t>PILARES</t>
  </si>
  <si>
    <t xml:space="preserve">COMP </t>
  </si>
  <si>
    <t>TOTAL</t>
  </si>
  <si>
    <t>VIGAS</t>
  </si>
  <si>
    <t>FERRO 5.0MM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</si>
  <si>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</si>
  <si>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</si>
  <si>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</si>
  <si>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</si>
  <si>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</si>
  <si>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</si>
  <si>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</si>
  <si>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</si>
  <si>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</si>
  <si>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AUDITORIO</t>
  </si>
  <si>
    <t>Sapatas (em anexos)</t>
  </si>
  <si>
    <t>Toco pilares</t>
  </si>
  <si>
    <t>Pilares</t>
  </si>
  <si>
    <t>Vigas Superiores</t>
  </si>
  <si>
    <t>Viga Baldrame(em anexos)</t>
  </si>
  <si>
    <t>S6=S12=S18</t>
  </si>
  <si>
    <t>Viga nivel 60cm(em anexos)</t>
  </si>
  <si>
    <t>V22</t>
  </si>
  <si>
    <t>V25</t>
  </si>
  <si>
    <t>V27</t>
  </si>
  <si>
    <t>V29/V30 a V38</t>
  </si>
  <si>
    <t>P1=P2=P3=P4=P5=P7=P8=P9=P10=P11=P13=P14=P15=P16=P17</t>
  </si>
  <si>
    <t>P1 A P33</t>
  </si>
  <si>
    <t>Toco de Pilares</t>
  </si>
  <si>
    <t>P34=P42=P44</t>
  </si>
  <si>
    <t>P40=P41</t>
  </si>
  <si>
    <t>P36=P51</t>
  </si>
  <si>
    <t>P35=P43=P46=P48=P49=P50=P52=P53</t>
  </si>
  <si>
    <t>Vigas nível 0,60 cm</t>
  </si>
  <si>
    <t>VALOR DESTA MEDIÇÃO POR EXTENSO: OITENTA E UM MIL, QUINHENTOS E SEIS REAIS E ONZE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</si>
</sst>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3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7"/>
      <name val="Arial"/>
    </font>
    <font>
      <b/>
      <sz val="6"/>
      <color rgb="FF000000"/>
      <name val="Arial"/>
      <family val="2"/>
    </font>
    <font>
      <b/>
      <sz val="7"/>
      <name val="Arial"/>
    </font>
    <font>
      <b/>
      <sz val="5"/>
      <color rgb="FF000000"/>
      <name val="Arial"/>
      <family val="2"/>
    </font>
    <font>
      <b/>
      <sz val="6"/>
      <name val="Arial"/>
    </font>
    <font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CC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43" fontId="25" fillId="0" borderId="0" applyFont="0" applyFill="0" applyBorder="0" applyAlignment="0" applyProtection="0"/>
  </cellStyleXfs>
  <cellXfs count="335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1"/>
    <xf numFmtId="0" fontId="4" fillId="0" borderId="16" xfId="1" applyBorder="1"/>
    <xf numFmtId="0" fontId="4" fillId="0" borderId="5" xfId="1" applyBorder="1"/>
    <xf numFmtId="0" fontId="4" fillId="0" borderId="0" xfId="1" applyAlignment="1" applyProtection="1">
      <alignment vertical="top" wrapText="1"/>
      <protection locked="0"/>
    </xf>
    <xf numFmtId="10" fontId="4" fillId="0" borderId="0" xfId="1" applyNumberFormat="1" applyAlignment="1" applyProtection="1">
      <alignment vertical="top" wrapText="1"/>
      <protection locked="0"/>
    </xf>
    <xf numFmtId="10" fontId="4" fillId="0" borderId="0" xfId="1" applyNumberFormat="1"/>
    <xf numFmtId="0" fontId="14" fillId="4" borderId="15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left" vertical="center" wrapText="1"/>
    </xf>
    <xf numFmtId="0" fontId="14" fillId="0" borderId="15" xfId="1" applyFont="1" applyBorder="1" applyAlignment="1" applyProtection="1">
      <alignment vertical="center" wrapText="1"/>
      <protection locked="0"/>
    </xf>
    <xf numFmtId="4" fontId="14" fillId="0" borderId="15" xfId="1" applyNumberFormat="1" applyFont="1" applyBorder="1" applyAlignment="1">
      <alignment horizontal="right" vertical="center" wrapText="1"/>
    </xf>
    <xf numFmtId="0" fontId="12" fillId="0" borderId="15" xfId="1" applyFont="1" applyBorder="1" applyAlignment="1">
      <alignment horizontal="left" vertical="center" wrapText="1"/>
    </xf>
    <xf numFmtId="0" fontId="12" fillId="0" borderId="15" xfId="1" applyFont="1" applyBorder="1" applyAlignment="1">
      <alignment horizontal="center" vertical="center" wrapText="1"/>
    </xf>
    <xf numFmtId="4" fontId="12" fillId="0" borderId="15" xfId="1" applyNumberFormat="1" applyFont="1" applyBorder="1" applyAlignment="1">
      <alignment horizontal="right" vertical="center" wrapText="1"/>
    </xf>
    <xf numFmtId="0" fontId="12" fillId="0" borderId="15" xfId="1" applyFont="1" applyBorder="1" applyAlignment="1">
      <alignment horizontal="right" vertical="center" wrapText="1"/>
    </xf>
    <xf numFmtId="4" fontId="12" fillId="0" borderId="19" xfId="1" applyNumberFormat="1" applyFont="1" applyBorder="1" applyAlignment="1">
      <alignment horizontal="right" vertical="center" wrapText="1"/>
    </xf>
    <xf numFmtId="4" fontId="12" fillId="0" borderId="0" xfId="1" applyNumberFormat="1" applyFont="1" applyAlignment="1">
      <alignment horizontal="right" vertical="center" wrapText="1"/>
    </xf>
    <xf numFmtId="4" fontId="4" fillId="0" borderId="0" xfId="1" applyNumberFormat="1"/>
    <xf numFmtId="0" fontId="14" fillId="0" borderId="22" xfId="1" applyFont="1" applyBorder="1" applyAlignment="1">
      <alignment horizontal="left" vertical="center" wrapText="1"/>
    </xf>
    <xf numFmtId="4" fontId="14" fillId="0" borderId="18" xfId="1" applyNumberFormat="1" applyFont="1" applyBorder="1" applyAlignment="1">
      <alignment horizontal="right" vertical="center" wrapText="1"/>
    </xf>
    <xf numFmtId="0" fontId="12" fillId="0" borderId="23" xfId="1" applyFont="1" applyBorder="1" applyAlignment="1">
      <alignment horizontal="left" vertical="center" wrapText="1"/>
    </xf>
    <xf numFmtId="0" fontId="12" fillId="0" borderId="23" xfId="1" applyFont="1" applyBorder="1" applyAlignment="1">
      <alignment horizontal="center" vertical="center" wrapText="1"/>
    </xf>
    <xf numFmtId="4" fontId="12" fillId="0" borderId="23" xfId="1" applyNumberFormat="1" applyFont="1" applyBorder="1" applyAlignment="1">
      <alignment horizontal="right" vertical="center" wrapText="1"/>
    </xf>
    <xf numFmtId="0" fontId="12" fillId="0" borderId="23" xfId="1" applyFont="1" applyBorder="1" applyAlignment="1">
      <alignment horizontal="right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24" xfId="1" applyFont="1" applyBorder="1" applyAlignment="1">
      <alignment horizontal="center" vertical="center" wrapText="1"/>
    </xf>
    <xf numFmtId="4" fontId="12" fillId="0" borderId="24" xfId="1" applyNumberFormat="1" applyFont="1" applyBorder="1" applyAlignment="1">
      <alignment horizontal="right" vertical="center" wrapText="1"/>
    </xf>
    <xf numFmtId="0" fontId="12" fillId="0" borderId="24" xfId="1" applyFont="1" applyBorder="1" applyAlignment="1">
      <alignment horizontal="right" vertical="center" wrapText="1"/>
    </xf>
    <xf numFmtId="0" fontId="14" fillId="0" borderId="15" xfId="1" applyFont="1" applyBorder="1" applyAlignment="1" applyProtection="1">
      <alignment horizontal="left" vertical="center" wrapText="1"/>
      <protection locked="0"/>
    </xf>
    <xf numFmtId="0" fontId="4" fillId="0" borderId="9" xfId="1" applyBorder="1" applyAlignment="1" applyProtection="1">
      <alignment wrapText="1"/>
      <protection locked="0"/>
    </xf>
    <xf numFmtId="0" fontId="4" fillId="0" borderId="10" xfId="1" applyBorder="1" applyAlignment="1" applyProtection="1">
      <alignment wrapText="1"/>
      <protection locked="0"/>
    </xf>
    <xf numFmtId="0" fontId="4" fillId="0" borderId="12" xfId="1" applyBorder="1" applyAlignment="1" applyProtection="1">
      <alignment wrapText="1"/>
      <protection locked="0"/>
    </xf>
    <xf numFmtId="0" fontId="4" fillId="0" borderId="0" xfId="1" applyAlignment="1" applyProtection="1">
      <alignment wrapText="1"/>
      <protection locked="0"/>
    </xf>
    <xf numFmtId="0" fontId="4" fillId="0" borderId="11" xfId="1" applyBorder="1" applyAlignment="1" applyProtection="1">
      <alignment wrapText="1"/>
      <protection locked="0"/>
    </xf>
    <xf numFmtId="4" fontId="14" fillId="0" borderId="0" xfId="1" applyNumberFormat="1" applyFont="1" applyAlignment="1">
      <alignment horizontal="right" vertical="center" wrapText="1"/>
    </xf>
    <xf numFmtId="0" fontId="4" fillId="0" borderId="14" xfId="1" applyBorder="1" applyAlignment="1" applyProtection="1">
      <alignment wrapText="1"/>
      <protection locked="0"/>
    </xf>
    <xf numFmtId="0" fontId="4" fillId="0" borderId="6" xfId="1" applyBorder="1" applyAlignment="1" applyProtection="1">
      <alignment wrapText="1"/>
      <protection locked="0"/>
    </xf>
    <xf numFmtId="0" fontId="4" fillId="0" borderId="8" xfId="1" applyBorder="1" applyAlignment="1" applyProtection="1">
      <alignment wrapText="1"/>
      <protection locked="0"/>
    </xf>
    <xf numFmtId="0" fontId="4" fillId="0" borderId="13" xfId="1" applyBorder="1" applyAlignment="1" applyProtection="1">
      <alignment wrapText="1"/>
      <protection locked="0"/>
    </xf>
    <xf numFmtId="4" fontId="14" fillId="0" borderId="21" xfId="1" applyNumberFormat="1" applyFont="1" applyBorder="1" applyAlignment="1">
      <alignment horizontal="right" vertical="center" wrapText="1"/>
    </xf>
    <xf numFmtId="4" fontId="19" fillId="0" borderId="0" xfId="1" applyNumberFormat="1" applyFont="1"/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4" fontId="8" fillId="0" borderId="23" xfId="1" applyNumberFormat="1" applyFont="1" applyBorder="1" applyAlignment="1">
      <alignment horizontal="center" vertical="center" wrapText="1"/>
    </xf>
    <xf numFmtId="4" fontId="8" fillId="0" borderId="25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24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3" fillId="0" borderId="0" xfId="2"/>
    <xf numFmtId="0" fontId="11" fillId="5" borderId="0" xfId="2" applyFont="1" applyFill="1"/>
    <xf numFmtId="0" fontId="11" fillId="0" borderId="0" xfId="2" applyFont="1"/>
    <xf numFmtId="0" fontId="11" fillId="0" borderId="0" xfId="2" applyFont="1" applyAlignment="1">
      <alignment horizontal="right"/>
    </xf>
    <xf numFmtId="0" fontId="3" fillId="5" borderId="0" xfId="2" applyFill="1"/>
    <xf numFmtId="2" fontId="3" fillId="0" borderId="0" xfId="2" applyNumberFormat="1"/>
    <xf numFmtId="0" fontId="6" fillId="2" borderId="1" xfId="0" applyFont="1" applyFill="1" applyBorder="1" applyAlignment="1">
      <alignment horizontal="justify" vertical="distributed" wrapText="1"/>
    </xf>
    <xf numFmtId="0" fontId="3" fillId="2" borderId="0" xfId="2" applyFill="1"/>
    <xf numFmtId="0" fontId="11" fillId="2" borderId="0" xfId="2" applyFont="1" applyFill="1" applyAlignment="1"/>
    <xf numFmtId="0" fontId="11" fillId="2" borderId="0" xfId="2" applyFont="1" applyFill="1"/>
    <xf numFmtId="2" fontId="11" fillId="2" borderId="0" xfId="2" applyNumberFormat="1" applyFont="1" applyFill="1"/>
    <xf numFmtId="2" fontId="3" fillId="2" borderId="0" xfId="2" applyNumberFormat="1" applyFill="1"/>
    <xf numFmtId="0" fontId="7" fillId="0" borderId="15" xfId="0" applyFont="1" applyBorder="1" applyAlignment="1">
      <alignment horizontal="left" vertical="center" wrapText="1"/>
    </xf>
    <xf numFmtId="2" fontId="21" fillId="2" borderId="0" xfId="2" applyNumberFormat="1" applyFont="1" applyFill="1"/>
    <xf numFmtId="10" fontId="5" fillId="2" borderId="1" xfId="0" applyNumberFormat="1" applyFont="1" applyFill="1" applyBorder="1" applyAlignment="1">
      <alignment horizontal="right" indent="1"/>
    </xf>
    <xf numFmtId="4" fontId="23" fillId="6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26" fillId="0" borderId="0" xfId="3" applyFont="1" applyAlignment="1">
      <alignment horizontal="left"/>
    </xf>
    <xf numFmtId="43" fontId="28" fillId="0" borderId="26" xfId="3" applyFont="1" applyBorder="1" applyAlignment="1">
      <alignment vertical="center"/>
    </xf>
    <xf numFmtId="43" fontId="28" fillId="0" borderId="27" xfId="3" applyFont="1" applyBorder="1" applyAlignment="1">
      <alignment vertical="center"/>
    </xf>
    <xf numFmtId="43" fontId="28" fillId="7" borderId="34" xfId="3" applyFont="1" applyFill="1" applyBorder="1" applyAlignment="1">
      <alignment vertical="center"/>
    </xf>
    <xf numFmtId="43" fontId="28" fillId="7" borderId="36" xfId="3" applyFont="1" applyFill="1" applyBorder="1" applyAlignment="1">
      <alignment vertical="center"/>
    </xf>
    <xf numFmtId="43" fontId="26" fillId="0" borderId="31" xfId="3" applyFont="1" applyBorder="1" applyAlignment="1">
      <alignment horizontal="left"/>
    </xf>
    <xf numFmtId="43" fontId="26" fillId="0" borderId="0" xfId="3" applyFont="1" applyBorder="1" applyAlignment="1">
      <alignment horizontal="left"/>
    </xf>
    <xf numFmtId="43" fontId="26" fillId="0" borderId="32" xfId="3" applyFont="1" applyBorder="1" applyAlignment="1">
      <alignment horizontal="left"/>
    </xf>
    <xf numFmtId="43" fontId="29" fillId="0" borderId="0" xfId="3" applyFont="1" applyBorder="1" applyAlignment="1" applyProtection="1">
      <alignment horizontal="left" vertical="center" wrapText="1"/>
    </xf>
    <xf numFmtId="43" fontId="29" fillId="0" borderId="48" xfId="3" applyFont="1" applyFill="1" applyBorder="1" applyAlignment="1">
      <alignment horizontal="center" vertical="center"/>
    </xf>
    <xf numFmtId="43" fontId="29" fillId="0" borderId="31" xfId="3" applyFont="1" applyFill="1" applyBorder="1" applyAlignment="1">
      <alignment vertical="center"/>
    </xf>
    <xf numFmtId="43" fontId="29" fillId="0" borderId="0" xfId="3" applyFont="1" applyFill="1" applyBorder="1" applyAlignment="1">
      <alignment vertical="center"/>
    </xf>
    <xf numFmtId="43" fontId="29" fillId="0" borderId="32" xfId="3" applyFont="1" applyFill="1" applyBorder="1" applyAlignment="1">
      <alignment vertical="center"/>
    </xf>
    <xf numFmtId="43" fontId="29" fillId="6" borderId="50" xfId="3" applyFont="1" applyFill="1" applyBorder="1" applyAlignment="1">
      <alignment horizontal="center" vertical="center"/>
    </xf>
    <xf numFmtId="43" fontId="29" fillId="6" borderId="29" xfId="3" applyFont="1" applyFill="1" applyBorder="1" applyAlignment="1">
      <alignment vertical="center"/>
    </xf>
    <xf numFmtId="43" fontId="29" fillId="6" borderId="30" xfId="3" applyFont="1" applyFill="1" applyBorder="1" applyAlignment="1">
      <alignment vertical="center"/>
    </xf>
    <xf numFmtId="43" fontId="30" fillId="0" borderId="31" xfId="3" applyFont="1" applyFill="1" applyBorder="1" applyAlignment="1">
      <alignment vertical="center"/>
    </xf>
    <xf numFmtId="43" fontId="30" fillId="0" borderId="0" xfId="3" applyFont="1" applyFill="1" applyBorder="1" applyAlignment="1">
      <alignment vertical="center"/>
    </xf>
    <xf numFmtId="43" fontId="30" fillId="0" borderId="32" xfId="3" applyFont="1" applyFill="1" applyBorder="1" applyAlignment="1">
      <alignment vertical="center"/>
    </xf>
    <xf numFmtId="43" fontId="30" fillId="8" borderId="51" xfId="3" applyFont="1" applyFill="1" applyBorder="1" applyAlignment="1">
      <alignment horizontal="center" vertical="center"/>
    </xf>
    <xf numFmtId="43" fontId="30" fillId="8" borderId="52" xfId="3" applyFont="1" applyFill="1" applyBorder="1" applyAlignment="1">
      <alignment vertical="center"/>
    </xf>
    <xf numFmtId="43" fontId="30" fillId="8" borderId="53" xfId="3" applyFont="1" applyFill="1" applyBorder="1" applyAlignment="1">
      <alignment vertical="center"/>
    </xf>
    <xf numFmtId="43" fontId="29" fillId="8" borderId="52" xfId="3" applyFont="1" applyFill="1" applyBorder="1" applyAlignment="1">
      <alignment horizontal="center" vertical="center"/>
    </xf>
    <xf numFmtId="43" fontId="29" fillId="8" borderId="54" xfId="3" applyFont="1" applyFill="1" applyBorder="1" applyAlignment="1">
      <alignment horizontal="center" vertical="center"/>
    </xf>
    <xf numFmtId="43" fontId="30" fillId="0" borderId="0" xfId="3" applyFont="1" applyFill="1" applyAlignment="1">
      <alignment horizontal="left"/>
    </xf>
    <xf numFmtId="43" fontId="30" fillId="0" borderId="51" xfId="3" applyFont="1" applyFill="1" applyBorder="1" applyAlignment="1">
      <alignment horizontal="center" vertical="center"/>
    </xf>
    <xf numFmtId="43" fontId="30" fillId="0" borderId="52" xfId="3" applyFont="1" applyFill="1" applyBorder="1" applyAlignment="1">
      <alignment horizontal="center" vertical="center"/>
    </xf>
    <xf numFmtId="165" fontId="30" fillId="0" borderId="52" xfId="3" applyNumberFormat="1" applyFont="1" applyFill="1" applyBorder="1" applyAlignment="1">
      <alignment horizontal="center" vertical="center"/>
    </xf>
    <xf numFmtId="43" fontId="30" fillId="0" borderId="54" xfId="3" applyFont="1" applyFill="1" applyBorder="1" applyAlignment="1">
      <alignment horizontal="center" vertical="center"/>
    </xf>
    <xf numFmtId="0" fontId="30" fillId="0" borderId="31" xfId="3" applyNumberFormat="1" applyFont="1" applyFill="1" applyBorder="1" applyAlignment="1">
      <alignment horizontal="center" vertical="center"/>
    </xf>
    <xf numFmtId="49" fontId="30" fillId="0" borderId="0" xfId="3" applyNumberFormat="1" applyFont="1" applyFill="1" applyBorder="1" applyAlignment="1">
      <alignment horizontal="left" vertical="center" indent="1"/>
    </xf>
    <xf numFmtId="49" fontId="30" fillId="0" borderId="0" xfId="3" applyNumberFormat="1" applyFont="1" applyFill="1" applyBorder="1" applyAlignment="1">
      <alignment horizontal="center" vertical="center"/>
    </xf>
    <xf numFmtId="43" fontId="30" fillId="0" borderId="0" xfId="3" applyNumberFormat="1" applyFont="1" applyFill="1" applyBorder="1" applyAlignment="1">
      <alignment horizontal="center" vertical="center"/>
    </xf>
    <xf numFmtId="0" fontId="30" fillId="0" borderId="0" xfId="3" applyNumberFormat="1" applyFont="1" applyFill="1" applyBorder="1" applyAlignment="1">
      <alignment horizontal="center" vertical="center"/>
    </xf>
    <xf numFmtId="165" fontId="30" fillId="0" borderId="0" xfId="3" applyNumberFormat="1" applyFont="1" applyFill="1" applyBorder="1" applyAlignment="1">
      <alignment horizontal="center" vertical="center"/>
    </xf>
    <xf numFmtId="43" fontId="30" fillId="0" borderId="0" xfId="3" applyFont="1" applyFill="1" applyBorder="1" applyAlignment="1">
      <alignment horizontal="center" vertical="center"/>
    </xf>
    <xf numFmtId="43" fontId="30" fillId="0" borderId="32" xfId="3" applyFont="1" applyFill="1" applyBorder="1" applyAlignment="1">
      <alignment horizontal="center" vertical="center"/>
    </xf>
    <xf numFmtId="43" fontId="29" fillId="0" borderId="0" xfId="3" applyFont="1" applyFill="1" applyBorder="1" applyAlignment="1">
      <alignment horizontal="center" vertical="center"/>
    </xf>
    <xf numFmtId="43" fontId="30" fillId="8" borderId="55" xfId="3" applyFont="1" applyFill="1" applyBorder="1" applyAlignment="1">
      <alignment vertical="center"/>
    </xf>
    <xf numFmtId="43" fontId="30" fillId="0" borderId="31" xfId="3" applyFont="1" applyFill="1" applyBorder="1" applyAlignment="1">
      <alignment horizontal="center" vertical="center"/>
    </xf>
    <xf numFmtId="43" fontId="30" fillId="3" borderId="51" xfId="3" applyFont="1" applyFill="1" applyBorder="1" applyAlignment="1">
      <alignment horizontal="center" vertical="center"/>
    </xf>
    <xf numFmtId="43" fontId="29" fillId="3" borderId="52" xfId="3" applyFont="1" applyFill="1" applyBorder="1" applyAlignment="1">
      <alignment horizontal="center" vertical="center"/>
    </xf>
    <xf numFmtId="43" fontId="29" fillId="3" borderId="54" xfId="3" applyFont="1" applyFill="1" applyBorder="1" applyAlignment="1">
      <alignment horizontal="center" vertical="center"/>
    </xf>
    <xf numFmtId="0" fontId="30" fillId="0" borderId="0" xfId="3" applyNumberFormat="1" applyFont="1" applyFill="1" applyBorder="1" applyAlignment="1">
      <alignment horizontal="left" vertical="center" wrapText="1"/>
    </xf>
    <xf numFmtId="4" fontId="8" fillId="0" borderId="56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3" fontId="30" fillId="0" borderId="57" xfId="3" applyFont="1" applyFill="1" applyBorder="1" applyAlignment="1">
      <alignment horizontal="center" vertical="center"/>
    </xf>
    <xf numFmtId="0" fontId="30" fillId="0" borderId="58" xfId="3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vertical="distributed"/>
    </xf>
    <xf numFmtId="0" fontId="11" fillId="0" borderId="0" xfId="2" applyFont="1" applyAlignment="1">
      <alignment horizontal="center"/>
    </xf>
    <xf numFmtId="0" fontId="3" fillId="2" borderId="0" xfId="2" applyFill="1" applyAlignment="1">
      <alignment horizontal="center"/>
    </xf>
    <xf numFmtId="0" fontId="11" fillId="2" borderId="0" xfId="2" applyFont="1" applyFill="1" applyAlignment="1">
      <alignment horizontal="left"/>
    </xf>
    <xf numFmtId="0" fontId="11" fillId="2" borderId="0" xfId="2" applyFont="1" applyFill="1" applyAlignment="1">
      <alignment horizontal="right"/>
    </xf>
    <xf numFmtId="0" fontId="3" fillId="0" borderId="0" xfId="2" applyAlignment="1">
      <alignment horizontal="right"/>
    </xf>
    <xf numFmtId="0" fontId="24" fillId="0" borderId="0" xfId="2" applyFont="1" applyAlignment="1">
      <alignment horizontal="center"/>
    </xf>
    <xf numFmtId="0" fontId="11" fillId="2" borderId="0" xfId="2" applyFont="1" applyFill="1" applyAlignment="1">
      <alignment horizontal="center"/>
    </xf>
    <xf numFmtId="0" fontId="3" fillId="2" borderId="0" xfId="2" applyFill="1" applyAlignment="1">
      <alignment horizontal="right"/>
    </xf>
    <xf numFmtId="43" fontId="32" fillId="8" borderId="52" xfId="3" applyFont="1" applyFill="1" applyBorder="1" applyAlignment="1">
      <alignment horizontal="center" vertical="center"/>
    </xf>
    <xf numFmtId="43" fontId="33" fillId="0" borderId="52" xfId="3" applyFont="1" applyFill="1" applyBorder="1" applyAlignment="1">
      <alignment horizontal="center" vertical="center"/>
    </xf>
    <xf numFmtId="165" fontId="33" fillId="0" borderId="52" xfId="3" applyNumberFormat="1" applyFont="1" applyFill="1" applyBorder="1" applyAlignment="1">
      <alignment horizontal="center" vertical="center"/>
    </xf>
    <xf numFmtId="0" fontId="30" fillId="0" borderId="52" xfId="3" applyNumberFormat="1" applyFont="1" applyFill="1" applyBorder="1" applyAlignment="1">
      <alignment horizontal="left" vertical="center" wrapText="1"/>
    </xf>
    <xf numFmtId="0" fontId="30" fillId="0" borderId="55" xfId="3" applyNumberFormat="1" applyFont="1" applyFill="1" applyBorder="1" applyAlignment="1">
      <alignment horizontal="left" vertical="center" wrapText="1"/>
    </xf>
    <xf numFmtId="0" fontId="30" fillId="0" borderId="52" xfId="3" applyNumberFormat="1" applyFont="1" applyFill="1" applyBorder="1" applyAlignment="1">
      <alignment horizontal="center" vertical="center" wrapText="1"/>
    </xf>
    <xf numFmtId="0" fontId="30" fillId="0" borderId="55" xfId="3" applyNumberFormat="1" applyFont="1" applyFill="1" applyBorder="1" applyAlignment="1">
      <alignment horizontal="center" vertical="center" wrapText="1"/>
    </xf>
    <xf numFmtId="43" fontId="30" fillId="8" borderId="52" xfId="3" applyFont="1" applyFill="1" applyBorder="1" applyAlignment="1">
      <alignment horizontal="left" vertical="center" wrapText="1"/>
    </xf>
    <xf numFmtId="43" fontId="30" fillId="8" borderId="53" xfId="3" applyFont="1" applyFill="1" applyBorder="1" applyAlignment="1">
      <alignment horizontal="left" vertical="center" wrapText="1"/>
    </xf>
    <xf numFmtId="0" fontId="33" fillId="0" borderId="52" xfId="3" applyNumberFormat="1" applyFont="1" applyFill="1" applyBorder="1" applyAlignment="1">
      <alignment horizontal="left" vertical="center" wrapText="1"/>
    </xf>
    <xf numFmtId="0" fontId="33" fillId="0" borderId="55" xfId="3" applyNumberFormat="1" applyFont="1" applyFill="1" applyBorder="1" applyAlignment="1">
      <alignment horizontal="left" vertical="center" wrapText="1"/>
    </xf>
    <xf numFmtId="0" fontId="31" fillId="0" borderId="52" xfId="3" applyNumberFormat="1" applyFont="1" applyFill="1" applyBorder="1" applyAlignment="1">
      <alignment horizontal="center" vertical="center" wrapText="1"/>
    </xf>
    <xf numFmtId="0" fontId="31" fillId="0" borderId="55" xfId="3" applyNumberFormat="1" applyFont="1" applyFill="1" applyBorder="1" applyAlignment="1">
      <alignment horizontal="center" vertical="center" wrapText="1"/>
    </xf>
    <xf numFmtId="0" fontId="30" fillId="0" borderId="0" xfId="3" applyNumberFormat="1" applyFont="1" applyFill="1" applyBorder="1" applyAlignment="1">
      <alignment horizontal="center" vertical="center" wrapText="1"/>
    </xf>
    <xf numFmtId="0" fontId="34" fillId="0" borderId="55" xfId="3" applyNumberFormat="1" applyFont="1" applyFill="1" applyBorder="1" applyAlignment="1">
      <alignment horizontal="center" vertical="center" wrapText="1"/>
    </xf>
    <xf numFmtId="0" fontId="31" fillId="0" borderId="0" xfId="3" applyNumberFormat="1" applyFont="1" applyFill="1" applyBorder="1" applyAlignment="1">
      <alignment horizontal="center" vertical="center" wrapText="1"/>
    </xf>
    <xf numFmtId="43" fontId="30" fillId="8" borderId="31" xfId="3" applyFont="1" applyFill="1" applyBorder="1" applyAlignment="1">
      <alignment horizontal="center" vertical="center"/>
    </xf>
    <xf numFmtId="43" fontId="30" fillId="8" borderId="0" xfId="3" applyFont="1" applyFill="1" applyBorder="1" applyAlignment="1">
      <alignment horizontal="left" vertical="center" wrapText="1"/>
    </xf>
    <xf numFmtId="43" fontId="29" fillId="8" borderId="32" xfId="3" applyFont="1" applyFill="1" applyBorder="1" applyAlignment="1">
      <alignment horizontal="center" vertical="center"/>
    </xf>
    <xf numFmtId="43" fontId="33" fillId="0" borderId="0" xfId="3" applyFont="1" applyFill="1" applyBorder="1" applyAlignment="1">
      <alignment horizontal="center" vertical="center"/>
    </xf>
    <xf numFmtId="165" fontId="33" fillId="0" borderId="0" xfId="3" applyNumberFormat="1" applyFont="1" applyFill="1" applyBorder="1" applyAlignment="1">
      <alignment horizontal="center" vertical="center"/>
    </xf>
    <xf numFmtId="43" fontId="30" fillId="8" borderId="57" xfId="3" applyFont="1" applyFill="1" applyBorder="1" applyAlignment="1">
      <alignment horizontal="center" vertical="center"/>
    </xf>
    <xf numFmtId="0" fontId="1" fillId="2" borderId="0" xfId="2" applyFont="1" applyFill="1"/>
    <xf numFmtId="2" fontId="1" fillId="2" borderId="0" xfId="2" applyNumberFormat="1" applyFont="1" applyFill="1"/>
    <xf numFmtId="0" fontId="1" fillId="2" borderId="0" xfId="2" applyFont="1" applyFill="1" applyAlignment="1">
      <alignment horizontal="right"/>
    </xf>
    <xf numFmtId="0" fontId="1" fillId="2" borderId="0" xfId="2" applyFont="1" applyFill="1" applyAlignment="1">
      <alignment horizontal="left"/>
    </xf>
    <xf numFmtId="2" fontId="1" fillId="2" borderId="0" xfId="2" applyNumberFormat="1" applyFont="1" applyFill="1" applyAlignment="1"/>
    <xf numFmtId="2" fontId="3" fillId="2" borderId="0" xfId="2" applyNumberFormat="1" applyFill="1" applyAlignment="1"/>
    <xf numFmtId="0" fontId="1" fillId="0" borderId="0" xfId="2" applyFont="1" applyAlignment="1">
      <alignment horizontal="right"/>
    </xf>
    <xf numFmtId="0" fontId="3" fillId="2" borderId="0" xfId="2" applyFill="1" applyAlignment="1"/>
    <xf numFmtId="0" fontId="31" fillId="0" borderId="58" xfId="3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22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11" fillId="2" borderId="0" xfId="2" applyFont="1" applyFill="1" applyAlignment="1">
      <alignment horizontal="right"/>
    </xf>
    <xf numFmtId="0" fontId="1" fillId="0" borderId="0" xfId="2" applyFont="1" applyAlignment="1">
      <alignment horizontal="right"/>
    </xf>
    <xf numFmtId="0" fontId="3" fillId="0" borderId="0" xfId="2" applyAlignment="1">
      <alignment horizontal="right"/>
    </xf>
    <xf numFmtId="0" fontId="21" fillId="2" borderId="0" xfId="2" applyFont="1" applyFill="1" applyAlignment="1">
      <alignment horizontal="center"/>
    </xf>
    <xf numFmtId="0" fontId="21" fillId="2" borderId="0" xfId="2" applyFont="1" applyFill="1" applyAlignment="1">
      <alignment horizontal="right"/>
    </xf>
    <xf numFmtId="0" fontId="11" fillId="2" borderId="0" xfId="2" applyFont="1" applyFill="1" applyAlignment="1">
      <alignment horizontal="center" wrapText="1"/>
    </xf>
    <xf numFmtId="2" fontId="11" fillId="2" borderId="0" xfId="2" applyNumberFormat="1" applyFont="1" applyFill="1" applyAlignment="1">
      <alignment horizontal="center" vertical="center"/>
    </xf>
    <xf numFmtId="0" fontId="3" fillId="2" borderId="0" xfId="2" applyFill="1" applyAlignment="1">
      <alignment horizontal="right"/>
    </xf>
    <xf numFmtId="0" fontId="11" fillId="0" borderId="0" xfId="2" applyFont="1" applyAlignment="1">
      <alignment horizontal="center"/>
    </xf>
    <xf numFmtId="0" fontId="11" fillId="2" borderId="0" xfId="2" applyFont="1" applyFill="1" applyAlignment="1">
      <alignment horizontal="left"/>
    </xf>
    <xf numFmtId="0" fontId="24" fillId="0" borderId="0" xfId="2" applyFont="1" applyAlignment="1">
      <alignment horizontal="center"/>
    </xf>
    <xf numFmtId="0" fontId="35" fillId="2" borderId="0" xfId="2" applyFont="1" applyFill="1" applyAlignment="1">
      <alignment horizontal="right"/>
    </xf>
    <xf numFmtId="0" fontId="3" fillId="0" borderId="0" xfId="2" applyAlignment="1">
      <alignment horizontal="center"/>
    </xf>
    <xf numFmtId="0" fontId="1" fillId="2" borderId="0" xfId="2" applyFont="1" applyFill="1" applyAlignment="1">
      <alignment horizontal="left"/>
    </xf>
    <xf numFmtId="0" fontId="11" fillId="2" borderId="0" xfId="2" applyFont="1" applyFill="1" applyAlignment="1">
      <alignment horizontal="center"/>
    </xf>
    <xf numFmtId="0" fontId="3" fillId="2" borderId="0" xfId="2" applyFill="1" applyAlignment="1">
      <alignment horizontal="center"/>
    </xf>
    <xf numFmtId="0" fontId="21" fillId="2" borderId="0" xfId="2" applyFont="1" applyFill="1" applyAlignment="1">
      <alignment horizontal="center" vertical="center" wrapText="1"/>
    </xf>
    <xf numFmtId="2" fontId="21" fillId="2" borderId="0" xfId="2" applyNumberFormat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7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/>
    </xf>
    <xf numFmtId="0" fontId="14" fillId="0" borderId="17" xfId="1" applyFont="1" applyBorder="1" applyAlignment="1">
      <alignment horizontal="left" vertical="center" wrapText="1"/>
    </xf>
    <xf numFmtId="0" fontId="14" fillId="0" borderId="18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4" fillId="0" borderId="1" xfId="1" applyBorder="1" applyAlignment="1">
      <alignment horizontal="left"/>
    </xf>
    <xf numFmtId="0" fontId="2" fillId="0" borderId="1" xfId="1" applyFont="1" applyBorder="1" applyAlignment="1">
      <alignment horizontal="left"/>
    </xf>
    <xf numFmtId="0" fontId="14" fillId="4" borderId="15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 applyProtection="1">
      <alignment horizontal="center" vertical="center" wrapText="1"/>
      <protection locked="0"/>
    </xf>
    <xf numFmtId="0" fontId="14" fillId="0" borderId="20" xfId="1" applyFont="1" applyBorder="1" applyAlignment="1">
      <alignment horizontal="left" vertical="center" wrapText="1"/>
    </xf>
    <xf numFmtId="0" fontId="14" fillId="0" borderId="2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33" fillId="0" borderId="52" xfId="3" applyNumberFormat="1" applyFont="1" applyFill="1" applyBorder="1" applyAlignment="1">
      <alignment horizontal="left" vertical="center" wrapText="1"/>
    </xf>
    <xf numFmtId="0" fontId="33" fillId="0" borderId="55" xfId="3" applyNumberFormat="1" applyFont="1" applyFill="1" applyBorder="1" applyAlignment="1">
      <alignment horizontal="left" vertical="center" wrapText="1"/>
    </xf>
    <xf numFmtId="0" fontId="30" fillId="0" borderId="52" xfId="3" applyNumberFormat="1" applyFont="1" applyFill="1" applyBorder="1" applyAlignment="1">
      <alignment horizontal="left" vertical="center" wrapText="1"/>
    </xf>
    <xf numFmtId="0" fontId="30" fillId="0" borderId="55" xfId="3" applyNumberFormat="1" applyFont="1" applyFill="1" applyBorder="1" applyAlignment="1">
      <alignment horizontal="left" vertical="center" wrapText="1"/>
    </xf>
    <xf numFmtId="0" fontId="30" fillId="0" borderId="52" xfId="3" applyNumberFormat="1" applyFont="1" applyFill="1" applyBorder="1" applyAlignment="1">
      <alignment horizontal="center" vertical="center" wrapText="1"/>
    </xf>
    <xf numFmtId="0" fontId="30" fillId="0" borderId="55" xfId="3" applyNumberFormat="1" applyFont="1" applyFill="1" applyBorder="1" applyAlignment="1">
      <alignment horizontal="center" vertical="center" wrapText="1"/>
    </xf>
    <xf numFmtId="43" fontId="30" fillId="8" borderId="52" xfId="3" applyFont="1" applyFill="1" applyBorder="1" applyAlignment="1">
      <alignment horizontal="left" vertical="center" wrapText="1"/>
    </xf>
    <xf numFmtId="43" fontId="30" fillId="8" borderId="53" xfId="3" applyFont="1" applyFill="1" applyBorder="1" applyAlignment="1">
      <alignment horizontal="left" vertical="center" wrapText="1"/>
    </xf>
    <xf numFmtId="43" fontId="30" fillId="8" borderId="55" xfId="3" applyFont="1" applyFill="1" applyBorder="1" applyAlignment="1">
      <alignment horizontal="left" vertical="center" wrapText="1"/>
    </xf>
    <xf numFmtId="0" fontId="33" fillId="0" borderId="58" xfId="3" applyNumberFormat="1" applyFont="1" applyFill="1" applyBorder="1" applyAlignment="1">
      <alignment horizontal="left" vertical="center" wrapText="1"/>
    </xf>
    <xf numFmtId="43" fontId="30" fillId="3" borderId="52" xfId="3" applyFont="1" applyFill="1" applyBorder="1" applyAlignment="1">
      <alignment horizontal="left" vertical="center" wrapText="1"/>
    </xf>
    <xf numFmtId="43" fontId="30" fillId="3" borderId="53" xfId="3" applyFont="1" applyFill="1" applyBorder="1" applyAlignment="1">
      <alignment horizontal="left" vertical="center" wrapText="1"/>
    </xf>
    <xf numFmtId="43" fontId="30" fillId="3" borderId="55" xfId="3" applyFont="1" applyFill="1" applyBorder="1" applyAlignment="1">
      <alignment horizontal="left" vertical="center" wrapText="1"/>
    </xf>
    <xf numFmtId="0" fontId="31" fillId="0" borderId="52" xfId="3" applyNumberFormat="1" applyFont="1" applyFill="1" applyBorder="1" applyAlignment="1">
      <alignment horizontal="center" vertical="center" wrapText="1"/>
    </xf>
    <xf numFmtId="0" fontId="31" fillId="0" borderId="55" xfId="3" applyNumberFormat="1" applyFont="1" applyFill="1" applyBorder="1" applyAlignment="1">
      <alignment horizontal="center" vertical="center" wrapText="1"/>
    </xf>
    <xf numFmtId="43" fontId="29" fillId="0" borderId="37" xfId="3" applyFont="1" applyFill="1" applyBorder="1" applyAlignment="1">
      <alignment horizontal="center" vertical="center"/>
    </xf>
    <xf numFmtId="43" fontId="29" fillId="0" borderId="45" xfId="3" applyFont="1" applyFill="1" applyBorder="1" applyAlignment="1">
      <alignment horizontal="center" vertical="center"/>
    </xf>
    <xf numFmtId="43" fontId="29" fillId="0" borderId="38" xfId="3" applyFont="1" applyFill="1" applyBorder="1" applyAlignment="1">
      <alignment horizontal="center" vertical="center"/>
    </xf>
    <xf numFmtId="43" fontId="29" fillId="0" borderId="39" xfId="3" applyFont="1" applyFill="1" applyBorder="1" applyAlignment="1">
      <alignment horizontal="center" vertical="center"/>
    </xf>
    <xf numFmtId="43" fontId="29" fillId="0" borderId="46" xfId="3" applyFont="1" applyFill="1" applyBorder="1" applyAlignment="1">
      <alignment horizontal="center" vertical="center"/>
    </xf>
    <xf numFmtId="43" fontId="29" fillId="0" borderId="47" xfId="3" applyFont="1" applyFill="1" applyBorder="1" applyAlignment="1">
      <alignment horizontal="center" vertical="center"/>
    </xf>
    <xf numFmtId="43" fontId="29" fillId="0" borderId="40" xfId="3" applyFont="1" applyFill="1" applyBorder="1" applyAlignment="1">
      <alignment horizontal="center" vertical="center"/>
    </xf>
    <xf numFmtId="43" fontId="29" fillId="0" borderId="48" xfId="3" applyFont="1" applyFill="1" applyBorder="1" applyAlignment="1">
      <alignment horizontal="center" vertical="center"/>
    </xf>
    <xf numFmtId="43" fontId="29" fillId="0" borderId="41" xfId="3" applyFont="1" applyFill="1" applyBorder="1" applyAlignment="1">
      <alignment horizontal="center" vertical="center"/>
    </xf>
    <xf numFmtId="43" fontId="29" fillId="0" borderId="42" xfId="3" applyFont="1" applyFill="1" applyBorder="1" applyAlignment="1">
      <alignment horizontal="center" vertical="center"/>
    </xf>
    <xf numFmtId="43" fontId="29" fillId="0" borderId="43" xfId="3" applyFont="1" applyFill="1" applyBorder="1" applyAlignment="1">
      <alignment horizontal="center" vertical="center"/>
    </xf>
    <xf numFmtId="43" fontId="29" fillId="0" borderId="44" xfId="3" applyFont="1" applyFill="1" applyBorder="1" applyAlignment="1">
      <alignment horizontal="center" vertical="center"/>
    </xf>
    <xf numFmtId="43" fontId="29" fillId="0" borderId="49" xfId="3" applyFont="1" applyFill="1" applyBorder="1" applyAlignment="1">
      <alignment horizontal="center" vertical="center"/>
    </xf>
    <xf numFmtId="43" fontId="26" fillId="0" borderId="26" xfId="3" applyFont="1" applyBorder="1" applyAlignment="1">
      <alignment horizontal="center"/>
    </xf>
    <xf numFmtId="43" fontId="26" fillId="0" borderId="27" xfId="3" applyFont="1" applyBorder="1" applyAlignment="1">
      <alignment horizontal="center"/>
    </xf>
    <xf numFmtId="43" fontId="26" fillId="0" borderId="31" xfId="3" applyFont="1" applyBorder="1" applyAlignment="1">
      <alignment horizontal="center"/>
    </xf>
    <xf numFmtId="43" fontId="26" fillId="0" borderId="32" xfId="3" applyFont="1" applyBorder="1" applyAlignment="1">
      <alignment horizontal="center"/>
    </xf>
    <xf numFmtId="43" fontId="26" fillId="0" borderId="34" xfId="3" applyFont="1" applyBorder="1" applyAlignment="1">
      <alignment horizontal="center"/>
    </xf>
    <xf numFmtId="43" fontId="26" fillId="0" borderId="36" xfId="3" applyFont="1" applyBorder="1" applyAlignment="1">
      <alignment horizontal="center"/>
    </xf>
    <xf numFmtId="43" fontId="27" fillId="0" borderId="28" xfId="3" applyFont="1" applyBorder="1" applyAlignment="1">
      <alignment horizontal="center" vertical="center" wrapText="1"/>
    </xf>
    <xf numFmtId="43" fontId="27" fillId="0" borderId="29" xfId="3" applyFont="1" applyBorder="1" applyAlignment="1">
      <alignment horizontal="center" vertical="center" wrapText="1"/>
    </xf>
    <xf numFmtId="43" fontId="27" fillId="0" borderId="30" xfId="3" applyFont="1" applyBorder="1" applyAlignment="1">
      <alignment horizontal="center" vertical="center" wrapText="1"/>
    </xf>
    <xf numFmtId="43" fontId="26" fillId="0" borderId="26" xfId="3" applyFont="1" applyBorder="1" applyAlignment="1">
      <alignment horizontal="left"/>
    </xf>
    <xf numFmtId="43" fontId="26" fillId="0" borderId="33" xfId="3" applyFont="1" applyBorder="1" applyAlignment="1">
      <alignment horizontal="left"/>
    </xf>
    <xf numFmtId="43" fontId="26" fillId="0" borderId="27" xfId="3" applyFont="1" applyBorder="1" applyAlignment="1">
      <alignment horizontal="left"/>
    </xf>
    <xf numFmtId="43" fontId="28" fillId="7" borderId="34" xfId="3" applyFont="1" applyFill="1" applyBorder="1" applyAlignment="1">
      <alignment horizontal="left" wrapText="1"/>
    </xf>
    <xf numFmtId="43" fontId="28" fillId="7" borderId="35" xfId="3" applyFont="1" applyFill="1" applyBorder="1" applyAlignment="1">
      <alignment horizontal="left"/>
    </xf>
    <xf numFmtId="43" fontId="28" fillId="7" borderId="36" xfId="3" applyFont="1" applyFill="1" applyBorder="1" applyAlignment="1">
      <alignment horizontal="left"/>
    </xf>
    <xf numFmtId="43" fontId="28" fillId="7" borderId="34" xfId="3" applyFont="1" applyFill="1" applyBorder="1" applyAlignment="1">
      <alignment horizontal="left"/>
    </xf>
    <xf numFmtId="43" fontId="26" fillId="0" borderId="26" xfId="3" applyFont="1" applyBorder="1" applyAlignment="1">
      <alignment horizontal="left" vertical="center"/>
    </xf>
    <xf numFmtId="43" fontId="26" fillId="0" borderId="33" xfId="3" applyFont="1" applyBorder="1" applyAlignment="1">
      <alignment horizontal="left" vertical="center"/>
    </xf>
    <xf numFmtId="43" fontId="26" fillId="0" borderId="27" xfId="3" applyFont="1" applyBorder="1" applyAlignment="1">
      <alignment horizontal="left" vertical="center"/>
    </xf>
    <xf numFmtId="43" fontId="28" fillId="7" borderId="34" xfId="3" applyFont="1" applyFill="1" applyBorder="1" applyAlignment="1">
      <alignment horizontal="left" vertical="top" wrapText="1"/>
    </xf>
    <xf numFmtId="43" fontId="28" fillId="7" borderId="35" xfId="3" applyFont="1" applyFill="1" applyBorder="1" applyAlignment="1">
      <alignment horizontal="left" vertical="top" wrapText="1"/>
    </xf>
    <xf numFmtId="43" fontId="28" fillId="7" borderId="36" xfId="3" applyFont="1" applyFill="1" applyBorder="1" applyAlignment="1">
      <alignment horizontal="left" vertical="top" wrapText="1"/>
    </xf>
    <xf numFmtId="43" fontId="28" fillId="7" borderId="34" xfId="3" applyFont="1" applyFill="1" applyBorder="1" applyAlignment="1">
      <alignment horizontal="left" vertical="center" wrapText="1"/>
    </xf>
    <xf numFmtId="43" fontId="28" fillId="7" borderId="35" xfId="3" applyFont="1" applyFill="1" applyBorder="1" applyAlignment="1">
      <alignment horizontal="left" vertical="center" wrapText="1"/>
    </xf>
    <xf numFmtId="43" fontId="28" fillId="7" borderId="36" xfId="3" applyFont="1" applyFill="1" applyBorder="1" applyAlignment="1">
      <alignment horizontal="left" vertical="center" wrapText="1"/>
    </xf>
    <xf numFmtId="43" fontId="30" fillId="0" borderId="26" xfId="3" applyFont="1" applyFill="1" applyBorder="1" applyAlignment="1">
      <alignment vertical="center"/>
    </xf>
    <xf numFmtId="43" fontId="30" fillId="0" borderId="33" xfId="3" applyFont="1" applyFill="1" applyBorder="1" applyAlignment="1">
      <alignment vertical="center"/>
    </xf>
    <xf numFmtId="43" fontId="30" fillId="0" borderId="27" xfId="3" applyFont="1" applyFill="1" applyBorder="1" applyAlignment="1">
      <alignment vertical="center"/>
    </xf>
    <xf numFmtId="43" fontId="33" fillId="0" borderId="0" xfId="3" applyFont="1" applyBorder="1" applyAlignment="1">
      <alignment horizontal="left"/>
    </xf>
    <xf numFmtId="43" fontId="26" fillId="0" borderId="34" xfId="3" applyFont="1" applyBorder="1" applyAlignment="1">
      <alignment horizontal="left"/>
    </xf>
    <xf numFmtId="0" fontId="30" fillId="0" borderId="59" xfId="3" applyNumberFormat="1" applyFont="1" applyFill="1" applyBorder="1" applyAlignment="1">
      <alignment horizontal="left" vertical="center" wrapText="1"/>
    </xf>
    <xf numFmtId="0" fontId="30" fillId="0" borderId="60" xfId="3" applyNumberFormat="1" applyFont="1" applyFill="1" applyBorder="1" applyAlignment="1">
      <alignment horizontal="left" vertical="center" wrapText="1"/>
    </xf>
    <xf numFmtId="43" fontId="33" fillId="0" borderId="59" xfId="3" applyFont="1" applyFill="1" applyBorder="1" applyAlignment="1">
      <alignment horizontal="center" vertical="center"/>
    </xf>
    <xf numFmtId="165" fontId="33" fillId="0" borderId="59" xfId="3" applyNumberFormat="1" applyFont="1" applyFill="1" applyBorder="1" applyAlignment="1">
      <alignment horizontal="center" vertical="center"/>
    </xf>
    <xf numFmtId="43" fontId="30" fillId="0" borderId="61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  <row r="25">
          <cell r="A25" t="str">
            <v>2.8</v>
          </cell>
          <cell r="B25" t="str">
            <v>Alvenaria de embasamento em tijolo cerâmico furado c/ argamassa cimento e areia 1:4</v>
          </cell>
        </row>
        <row r="26">
          <cell r="A26" t="str">
            <v>2.9</v>
          </cell>
          <cell r="B26" t="str">
            <v>Forma plana para fundações, em compensado resinado 12mm, 07 usos</v>
          </cell>
        </row>
        <row r="27">
          <cell r="A27" t="str">
            <v>2.10</v>
          </cell>
          <cell r="B27" t="str">
            <v>Armação de bloco, viga baldrame ou sapata utilizando aço ca-50 de 10mm - montagem</v>
          </cell>
        </row>
        <row r="28">
          <cell r="A28" t="str">
            <v>2.11</v>
          </cell>
          <cell r="B28" t="str">
            <v>Concreto fck = 25mpa, traço 1:2,3:2,7 (em massa seca de cimento/ areia média/ brita 1) - preparo mecânico com betoneira 400 l</v>
          </cell>
        </row>
        <row r="29">
          <cell r="A29" t="str">
            <v>2.12</v>
          </cell>
          <cell r="B29" t="str">
            <v>Lançamento com uso de baldes, adensamento e acabamento de concreto em estruturas</v>
          </cell>
        </row>
        <row r="30">
          <cell r="A30" t="str">
            <v>2.13</v>
          </cell>
          <cell r="B30" t="str">
            <v>Impermeabilização de alicerce e viga baldrame com 2 demãos de tinta asfáltica tipo Neutrol da Vedacit ou similar, exceto argamassa impermeabilização</v>
          </cell>
        </row>
        <row r="31">
          <cell r="A31" t="str">
            <v>3.0</v>
          </cell>
          <cell r="B31" t="str">
            <v>SUPERESTRUTURA</v>
          </cell>
        </row>
        <row r="32">
          <cell r="A32" t="str">
            <v>3.1</v>
          </cell>
          <cell r="B32" t="str">
            <v>CONCRETO ARMADO (PILARES/VIGAS)</v>
          </cell>
        </row>
        <row r="33">
          <cell r="A33" t="str">
            <v>3.1.1</v>
          </cell>
          <cell r="B33" t="str">
            <v>Armação de pilar ou viga de uma estrutura convencional de concreto armado utilizando aço CA-60 de 5,0 mm</v>
          </cell>
        </row>
        <row r="34">
          <cell r="A34" t="str">
            <v>3.1.2</v>
          </cell>
          <cell r="B34" t="str">
            <v>Armação de pilar ou viga de uma estrutura convencional de concreto armado utilizando aço ca-50 de 6,3 mm - montagem</v>
          </cell>
          <cell r="C34" t="str">
            <v>Kg</v>
          </cell>
        </row>
        <row r="35">
          <cell r="A35" t="str">
            <v>3.1.3</v>
          </cell>
          <cell r="B35" t="str">
            <v xml:space="preserve">Armação de pilar ou viga de uma estrutura convencional de concreto armado utilizando aço CA-50 de 10,0 mm </v>
          </cell>
        </row>
        <row r="36">
          <cell r="A36" t="str">
            <v>3.1.4</v>
          </cell>
          <cell r="B36" t="str">
            <v>Armação de pilar ou viga de uma estrutura convencional de concreto armado utilizando aço ca-50 de 12,5 mm - montagem</v>
          </cell>
          <cell r="C36" t="str">
            <v>Kg</v>
          </cell>
        </row>
        <row r="37">
          <cell r="A37" t="str">
            <v>3.1.5</v>
          </cell>
          <cell r="B37" t="str">
            <v>Forma plana para estruturas, em compensado plastificado de 12mm, 07 usos, inclusive escoramento - Revisada 07.2015</v>
          </cell>
        </row>
        <row r="38">
          <cell r="A38" t="str">
            <v>3.1.6</v>
          </cell>
          <cell r="B38" t="str">
            <v>Concreto fck = 25mpa, traço 1:2,3:2,7 (em massa seca de cimento/ areia média/ brita 1) - preparo mecânico com betoneira 400 l</v>
          </cell>
        </row>
        <row r="39">
          <cell r="A39" t="str">
            <v>3.1.7</v>
          </cell>
          <cell r="B39" t="str">
            <v>Lançamento com uso de baldes, adensamento e acabamento de concreto em estruturas.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0"/>
  <sheetViews>
    <sheetView zoomScale="85" zoomScaleNormal="85" workbookViewId="0">
      <selection activeCell="L250" sqref="A1:L250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85" hidden="1" customWidth="1"/>
    <col min="5" max="5" width="9.5" style="85" customWidth="1"/>
    <col min="6" max="6" width="10.875" style="8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231" t="s">
        <v>1360</v>
      </c>
      <c r="D1" s="231"/>
      <c r="E1" s="231"/>
      <c r="F1" s="231"/>
      <c r="G1" s="231"/>
      <c r="H1" s="231"/>
      <c r="I1" s="231"/>
      <c r="J1" s="231"/>
      <c r="K1" s="231"/>
      <c r="L1" s="232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231"/>
      <c r="D3" s="231"/>
      <c r="E3" s="231"/>
      <c r="F3" s="231"/>
      <c r="G3" s="231"/>
      <c r="H3" s="231"/>
      <c r="I3" s="231"/>
      <c r="J3" s="231"/>
      <c r="K3" s="231"/>
      <c r="L3" s="232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26</v>
      </c>
      <c r="C4" s="231"/>
      <c r="D4" s="231"/>
      <c r="E4" s="231"/>
      <c r="F4" s="231"/>
      <c r="G4" s="231"/>
      <c r="H4" s="231"/>
      <c r="I4" s="231"/>
      <c r="J4" s="231"/>
      <c r="K4" s="231"/>
      <c r="L4" s="232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233"/>
      <c r="D5" s="233"/>
      <c r="E5" s="233"/>
      <c r="F5" s="233"/>
      <c r="G5" s="233"/>
      <c r="H5" s="233"/>
      <c r="I5" s="233"/>
      <c r="J5" s="233"/>
      <c r="K5" s="233"/>
      <c r="L5" s="234"/>
      <c r="M5" s="5"/>
      <c r="N5" s="5"/>
      <c r="O5" s="5"/>
      <c r="P5" s="5"/>
      <c r="Q5" s="5"/>
    </row>
    <row r="6" spans="1:17" s="6" customFormat="1" ht="25.5" x14ac:dyDescent="0.2">
      <c r="A6" s="215" t="s">
        <v>3</v>
      </c>
      <c r="B6" s="216"/>
      <c r="C6" s="216"/>
      <c r="D6" s="216"/>
      <c r="E6" s="216"/>
      <c r="F6" s="217"/>
      <c r="G6" s="235" t="s">
        <v>4</v>
      </c>
      <c r="H6" s="236"/>
      <c r="I6" s="236"/>
      <c r="J6" s="237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218" t="s">
        <v>1305</v>
      </c>
      <c r="B7" s="219"/>
      <c r="C7" s="219"/>
      <c r="D7" s="219"/>
      <c r="E7" s="219"/>
      <c r="F7" s="220"/>
      <c r="G7" s="218" t="s">
        <v>7</v>
      </c>
      <c r="H7" s="219"/>
      <c r="I7" s="219"/>
      <c r="J7" s="220"/>
      <c r="K7" s="209">
        <v>44791</v>
      </c>
      <c r="L7" s="200" t="s">
        <v>1361</v>
      </c>
      <c r="M7" s="5"/>
      <c r="N7" s="5"/>
      <c r="O7" s="5"/>
      <c r="P7" s="5"/>
      <c r="Q7" s="5"/>
    </row>
    <row r="8" spans="1:17" s="6" customFormat="1" x14ac:dyDescent="0.2">
      <c r="A8" s="221"/>
      <c r="B8" s="222"/>
      <c r="C8" s="222"/>
      <c r="D8" s="222"/>
      <c r="E8" s="222"/>
      <c r="F8" s="223"/>
      <c r="G8" s="221"/>
      <c r="H8" s="222"/>
      <c r="I8" s="222"/>
      <c r="J8" s="223"/>
      <c r="K8" s="209"/>
      <c r="L8" s="201"/>
      <c r="M8" s="5"/>
      <c r="N8" s="5"/>
      <c r="O8" s="5"/>
      <c r="P8" s="5"/>
      <c r="Q8" s="5"/>
    </row>
    <row r="9" spans="1:17" s="6" customFormat="1" x14ac:dyDescent="0.2">
      <c r="A9" s="215" t="s">
        <v>8</v>
      </c>
      <c r="B9" s="216"/>
      <c r="C9" s="216"/>
      <c r="D9" s="216"/>
      <c r="E9" s="216"/>
      <c r="F9" s="217"/>
      <c r="G9" s="202" t="s">
        <v>9</v>
      </c>
      <c r="H9" s="202"/>
      <c r="I9" s="202"/>
      <c r="J9" s="202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218" t="s">
        <v>1307</v>
      </c>
      <c r="B10" s="219"/>
      <c r="C10" s="219"/>
      <c r="D10" s="219"/>
      <c r="E10" s="219"/>
      <c r="F10" s="220"/>
      <c r="G10" s="224" t="s">
        <v>1306</v>
      </c>
      <c r="H10" s="224"/>
      <c r="I10" s="224"/>
      <c r="J10" s="224"/>
      <c r="K10" s="209">
        <v>44748</v>
      </c>
      <c r="L10" s="209">
        <v>45113</v>
      </c>
      <c r="M10" s="5"/>
      <c r="N10" s="5"/>
      <c r="O10" s="5"/>
      <c r="P10" s="5"/>
      <c r="Q10" s="5"/>
    </row>
    <row r="11" spans="1:17" s="6" customFormat="1" x14ac:dyDescent="0.2">
      <c r="A11" s="221"/>
      <c r="B11" s="222"/>
      <c r="C11" s="222"/>
      <c r="D11" s="222"/>
      <c r="E11" s="222"/>
      <c r="F11" s="223"/>
      <c r="G11" s="224"/>
      <c r="H11" s="224"/>
      <c r="I11" s="224"/>
      <c r="J11" s="224"/>
      <c r="K11" s="209"/>
      <c r="L11" s="209"/>
      <c r="M11" s="5"/>
      <c r="N11" s="5"/>
      <c r="O11" s="5"/>
      <c r="P11" s="5"/>
      <c r="Q11" s="5"/>
    </row>
    <row r="12" spans="1:17" s="6" customFormat="1" x14ac:dyDescent="0.2">
      <c r="A12" s="202" t="s">
        <v>12</v>
      </c>
      <c r="B12" s="202"/>
      <c r="C12" s="202" t="s">
        <v>13</v>
      </c>
      <c r="D12" s="202"/>
      <c r="E12" s="202"/>
      <c r="F12" s="202"/>
      <c r="G12" s="202" t="s">
        <v>14</v>
      </c>
      <c r="H12" s="202"/>
      <c r="I12" s="203" t="s">
        <v>15</v>
      </c>
      <c r="J12" s="203"/>
      <c r="K12" s="210" t="s">
        <v>16</v>
      </c>
      <c r="L12" s="210"/>
      <c r="M12" s="5"/>
      <c r="N12" s="5"/>
      <c r="O12" s="5"/>
      <c r="P12" s="5"/>
      <c r="Q12" s="5"/>
    </row>
    <row r="13" spans="1:17" s="6" customFormat="1" x14ac:dyDescent="0.2">
      <c r="A13" s="224" t="s">
        <v>1308</v>
      </c>
      <c r="B13" s="224"/>
      <c r="C13" s="224" t="s">
        <v>1309</v>
      </c>
      <c r="D13" s="224"/>
      <c r="E13" s="224"/>
      <c r="F13" s="224"/>
      <c r="G13" s="225">
        <v>1188434.56</v>
      </c>
      <c r="H13" s="226"/>
      <c r="I13" s="229">
        <f>J247</f>
        <v>81506.110000000015</v>
      </c>
      <c r="J13" s="229"/>
      <c r="K13" s="224" t="s">
        <v>1362</v>
      </c>
      <c r="L13" s="224"/>
      <c r="M13" s="5"/>
      <c r="N13" s="5"/>
      <c r="O13" s="5"/>
      <c r="P13" s="5"/>
      <c r="Q13" s="5"/>
    </row>
    <row r="14" spans="1:17" s="6" customFormat="1" x14ac:dyDescent="0.2">
      <c r="A14" s="224"/>
      <c r="B14" s="224"/>
      <c r="C14" s="224"/>
      <c r="D14" s="224"/>
      <c r="E14" s="224"/>
      <c r="F14" s="224"/>
      <c r="G14" s="227"/>
      <c r="H14" s="228"/>
      <c r="I14" s="229"/>
      <c r="J14" s="229"/>
      <c r="K14" s="224"/>
      <c r="L14" s="224"/>
      <c r="M14" s="5"/>
      <c r="N14" s="5"/>
      <c r="O14" s="5"/>
      <c r="P14" s="5"/>
      <c r="Q14" s="5"/>
    </row>
    <row r="15" spans="1:17" s="6" customFormat="1" x14ac:dyDescent="0.2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5"/>
      <c r="N15" s="5"/>
      <c r="O15" s="5"/>
      <c r="P15" s="5"/>
      <c r="Q15" s="5"/>
    </row>
    <row r="16" spans="1:17" s="11" customFormat="1" x14ac:dyDescent="0.2">
      <c r="A16" s="207" t="s">
        <v>17</v>
      </c>
      <c r="B16" s="206" t="s">
        <v>18</v>
      </c>
      <c r="C16" s="206" t="s">
        <v>1</v>
      </c>
      <c r="D16" s="206" t="s">
        <v>19</v>
      </c>
      <c r="E16" s="110"/>
      <c r="F16" s="207" t="s">
        <v>2</v>
      </c>
      <c r="G16" s="207"/>
      <c r="H16" s="207"/>
      <c r="I16" s="208" t="s">
        <v>20</v>
      </c>
      <c r="J16" s="208"/>
      <c r="K16" s="208"/>
      <c r="L16" s="199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207"/>
      <c r="B17" s="206"/>
      <c r="C17" s="206"/>
      <c r="D17" s="206"/>
      <c r="E17" s="110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99"/>
      <c r="M17" s="10"/>
      <c r="N17" s="10"/>
      <c r="O17" s="10"/>
      <c r="P17" s="10"/>
      <c r="Q17" s="10"/>
    </row>
    <row r="18" spans="1:17" x14ac:dyDescent="0.2">
      <c r="A18" s="16">
        <v>1</v>
      </c>
      <c r="B18" s="88" t="s">
        <v>1256</v>
      </c>
      <c r="C18" s="89"/>
      <c r="D18" s="89"/>
      <c r="E18" s="89"/>
      <c r="F18" s="89"/>
      <c r="G18" s="89"/>
      <c r="H18" s="89"/>
      <c r="I18" s="91"/>
      <c r="J18" s="89"/>
      <c r="K18" s="89"/>
      <c r="L18" s="90"/>
    </row>
    <row r="19" spans="1:17" s="24" customFormat="1" x14ac:dyDescent="0.2">
      <c r="A19" s="14" t="s">
        <v>685</v>
      </c>
      <c r="B19" s="66" t="s">
        <v>686</v>
      </c>
      <c r="C19" s="14" t="s">
        <v>687</v>
      </c>
      <c r="D19" s="84">
        <f>'PLAN ORÇAM VENCEDORA'!J9</f>
        <v>110.74</v>
      </c>
      <c r="E19" s="84">
        <v>110.74</v>
      </c>
      <c r="F19" s="84">
        <v>4</v>
      </c>
      <c r="G19" s="84">
        <v>0</v>
      </c>
      <c r="H19" s="15">
        <f>G19</f>
        <v>0</v>
      </c>
      <c r="I19" s="18">
        <f>ROUND(F19*E19,2)</f>
        <v>442.96</v>
      </c>
      <c r="J19" s="18">
        <f>ROUND(G19*E19,2)</f>
        <v>0</v>
      </c>
      <c r="K19" s="18">
        <f>ROUND(H19*E19,2)</f>
        <v>0</v>
      </c>
      <c r="L19" s="19">
        <f>K19/I19</f>
        <v>0</v>
      </c>
    </row>
    <row r="20" spans="1:17" s="24" customFormat="1" ht="25.5" x14ac:dyDescent="0.2">
      <c r="A20" s="14" t="s">
        <v>688</v>
      </c>
      <c r="B20" s="67" t="s">
        <v>689</v>
      </c>
      <c r="C20" s="14" t="s">
        <v>690</v>
      </c>
      <c r="D20" s="84">
        <f>'PLAN ORÇAM VENCEDORA'!J10</f>
        <v>2.9</v>
      </c>
      <c r="E20" s="84">
        <v>2.9</v>
      </c>
      <c r="F20" s="84">
        <v>88.39</v>
      </c>
      <c r="G20" s="84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</row>
    <row r="21" spans="1:17" s="24" customFormat="1" ht="25.5" x14ac:dyDescent="0.2">
      <c r="A21" s="14" t="s">
        <v>691</v>
      </c>
      <c r="B21" s="67" t="s">
        <v>692</v>
      </c>
      <c r="C21" s="14" t="s">
        <v>690</v>
      </c>
      <c r="D21" s="84">
        <f>'PLAN ORÇAM VENCEDORA'!J11</f>
        <v>6.2299999999999995</v>
      </c>
      <c r="E21" s="84">
        <v>6.2299999999999995</v>
      </c>
      <c r="F21" s="84">
        <v>88.39</v>
      </c>
      <c r="G21" s="84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</row>
    <row r="22" spans="1:17" s="24" customFormat="1" ht="25.5" x14ac:dyDescent="0.2">
      <c r="A22" s="14" t="s">
        <v>693</v>
      </c>
      <c r="B22" s="67" t="s">
        <v>694</v>
      </c>
      <c r="C22" s="14" t="s">
        <v>695</v>
      </c>
      <c r="D22" s="84">
        <f>'PLAN ORÇAM VENCEDORA'!J12</f>
        <v>69.149999999999991</v>
      </c>
      <c r="E22" s="84">
        <v>69.149999999999991</v>
      </c>
      <c r="F22" s="84">
        <v>4</v>
      </c>
      <c r="G22" s="84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</row>
    <row r="23" spans="1:17" s="24" customFormat="1" ht="25.5" x14ac:dyDescent="0.2">
      <c r="A23" s="14" t="s">
        <v>696</v>
      </c>
      <c r="B23" s="67" t="s">
        <v>697</v>
      </c>
      <c r="C23" s="14" t="s">
        <v>698</v>
      </c>
      <c r="D23" s="84">
        <f>'PLAN ORÇAM VENCEDORA'!J13</f>
        <v>52.25</v>
      </c>
      <c r="E23" s="84">
        <v>52.25</v>
      </c>
      <c r="F23" s="84">
        <v>16.18</v>
      </c>
      <c r="G23" s="84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</row>
    <row r="24" spans="1:17" s="24" customFormat="1" ht="25.5" x14ac:dyDescent="0.2">
      <c r="A24" s="14" t="s">
        <v>699</v>
      </c>
      <c r="B24" s="67" t="s">
        <v>700</v>
      </c>
      <c r="C24" s="14" t="s">
        <v>698</v>
      </c>
      <c r="D24" s="84">
        <f>'PLAN ORÇAM VENCEDORA'!J14</f>
        <v>230.25</v>
      </c>
      <c r="E24" s="84">
        <v>230.25</v>
      </c>
      <c r="F24" s="84">
        <v>6.89</v>
      </c>
      <c r="G24" s="84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</row>
    <row r="25" spans="1:17" s="24" customFormat="1" ht="25.5" x14ac:dyDescent="0.2">
      <c r="A25" s="14" t="s">
        <v>701</v>
      </c>
      <c r="B25" s="67" t="s">
        <v>702</v>
      </c>
      <c r="C25" s="14" t="s">
        <v>698</v>
      </c>
      <c r="D25" s="84">
        <f>'PLAN ORÇAM VENCEDORA'!J15</f>
        <v>97.97</v>
      </c>
      <c r="E25" s="84">
        <v>97.97</v>
      </c>
      <c r="F25" s="84">
        <v>2.1000000000010002</v>
      </c>
      <c r="G25" s="84">
        <v>0</v>
      </c>
      <c r="H25" s="15">
        <v>0</v>
      </c>
      <c r="I25" s="18">
        <f t="shared" si="0"/>
        <v>205.74</v>
      </c>
      <c r="J25" s="18">
        <f t="shared" si="1"/>
        <v>0</v>
      </c>
      <c r="K25" s="18">
        <f t="shared" si="2"/>
        <v>0</v>
      </c>
      <c r="L25" s="19">
        <f t="shared" si="3"/>
        <v>0</v>
      </c>
    </row>
    <row r="26" spans="1:17" s="24" customFormat="1" x14ac:dyDescent="0.2">
      <c r="A26" s="14" t="s">
        <v>703</v>
      </c>
      <c r="B26" s="67" t="s">
        <v>704</v>
      </c>
      <c r="C26" s="14" t="s">
        <v>705</v>
      </c>
      <c r="D26" s="84">
        <f>'PLAN ORÇAM VENCEDORA'!J16</f>
        <v>10.49</v>
      </c>
      <c r="E26" s="84">
        <v>10.49</v>
      </c>
      <c r="F26" s="84">
        <v>697.9</v>
      </c>
      <c r="G26" s="84">
        <f>memorial!L33</f>
        <v>82.06</v>
      </c>
      <c r="H26" s="15">
        <f>G26</f>
        <v>82.06</v>
      </c>
      <c r="I26" s="18">
        <f t="shared" si="0"/>
        <v>7320.97</v>
      </c>
      <c r="J26" s="18">
        <f t="shared" si="1"/>
        <v>860.81</v>
      </c>
      <c r="K26" s="18">
        <f t="shared" si="2"/>
        <v>860.81</v>
      </c>
      <c r="L26" s="19">
        <f t="shared" si="3"/>
        <v>0.11758141339194123</v>
      </c>
    </row>
    <row r="27" spans="1:17" x14ac:dyDescent="0.2">
      <c r="A27" s="14" t="s">
        <v>706</v>
      </c>
      <c r="B27" s="67" t="s">
        <v>707</v>
      </c>
      <c r="C27" s="14" t="s">
        <v>698</v>
      </c>
      <c r="D27" s="84">
        <f>'PLAN ORÇAM VENCEDORA'!J17</f>
        <v>79.61</v>
      </c>
      <c r="E27" s="84">
        <v>79.61</v>
      </c>
      <c r="F27" s="84">
        <v>10.990000000001</v>
      </c>
      <c r="G27" s="84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</row>
    <row r="28" spans="1:17" x14ac:dyDescent="0.2">
      <c r="A28" s="14" t="s">
        <v>708</v>
      </c>
      <c r="B28" s="67" t="s">
        <v>709</v>
      </c>
      <c r="C28" s="14" t="s">
        <v>690</v>
      </c>
      <c r="D28" s="84">
        <f>'PLAN ORÇAM VENCEDORA'!J18</f>
        <v>7.5600000000000005</v>
      </c>
      <c r="E28" s="84">
        <v>7.5600000000000005</v>
      </c>
      <c r="F28" s="84">
        <v>613.04999999999995</v>
      </c>
      <c r="G28" s="84">
        <v>0</v>
      </c>
      <c r="H28" s="15">
        <v>504</v>
      </c>
      <c r="I28" s="18">
        <f t="shared" si="0"/>
        <v>4634.66</v>
      </c>
      <c r="J28" s="18">
        <f t="shared" si="1"/>
        <v>0</v>
      </c>
      <c r="K28" s="18">
        <f t="shared" si="2"/>
        <v>3810.24</v>
      </c>
      <c r="L28" s="19">
        <f t="shared" si="3"/>
        <v>0.82211855885868645</v>
      </c>
    </row>
    <row r="29" spans="1:17" x14ac:dyDescent="0.2">
      <c r="A29" s="14" t="s">
        <v>710</v>
      </c>
      <c r="B29" s="67" t="s">
        <v>711</v>
      </c>
      <c r="C29" s="14" t="s">
        <v>705</v>
      </c>
      <c r="D29" s="84">
        <f>'PLAN ORÇAM VENCEDORA'!J19</f>
        <v>428.15</v>
      </c>
      <c r="E29" s="84">
        <v>428.15</v>
      </c>
      <c r="F29" s="84">
        <v>6</v>
      </c>
      <c r="G29" s="84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</row>
    <row r="30" spans="1:17" x14ac:dyDescent="0.2">
      <c r="A30" s="16">
        <v>2</v>
      </c>
      <c r="B30" s="88" t="s">
        <v>1257</v>
      </c>
      <c r="C30" s="89"/>
      <c r="D30" s="89"/>
      <c r="E30" s="89"/>
      <c r="F30" s="89"/>
      <c r="G30" s="89"/>
      <c r="H30" s="89"/>
      <c r="I30" s="91"/>
      <c r="J30" s="89"/>
      <c r="K30" s="89"/>
      <c r="L30" s="90"/>
    </row>
    <row r="31" spans="1:17" s="24" customFormat="1" ht="25.5" x14ac:dyDescent="0.2">
      <c r="A31" s="68" t="s">
        <v>712</v>
      </c>
      <c r="B31" s="68" t="s">
        <v>713</v>
      </c>
      <c r="C31" s="69" t="s">
        <v>698</v>
      </c>
      <c r="D31" s="84">
        <f>'PLAN ORÇAM VENCEDORA'!J21</f>
        <v>40.650000000000006</v>
      </c>
      <c r="E31" s="84">
        <v>40.650000000000006</v>
      </c>
      <c r="F31" s="84">
        <v>120.33</v>
      </c>
      <c r="G31" s="84">
        <f>memorial!L52</f>
        <v>17.060000000000002</v>
      </c>
      <c r="H31" s="15">
        <f>15.04+G31</f>
        <v>32.1</v>
      </c>
      <c r="I31" s="18">
        <f t="shared" ref="I31" si="4">ROUND(F31*E31,2)</f>
        <v>4891.41</v>
      </c>
      <c r="J31" s="18">
        <f t="shared" ref="J31" si="5">ROUND(G31*E31,2)</f>
        <v>693.49</v>
      </c>
      <c r="K31" s="18">
        <f t="shared" ref="K31" si="6">ROUND(H31*E31,2)</f>
        <v>1304.8699999999999</v>
      </c>
      <c r="L31" s="19">
        <f>K31/I31</f>
        <v>0.26676766004076535</v>
      </c>
    </row>
    <row r="32" spans="1:17" s="24" customFormat="1" ht="25.5" x14ac:dyDescent="0.2">
      <c r="A32" s="68" t="s">
        <v>714</v>
      </c>
      <c r="B32" s="68" t="s">
        <v>715</v>
      </c>
      <c r="C32" s="69" t="s">
        <v>698</v>
      </c>
      <c r="D32" s="84">
        <f>'PLAN ORÇAM VENCEDORA'!J22</f>
        <v>78.789999999999992</v>
      </c>
      <c r="E32" s="84">
        <v>78.789999999999992</v>
      </c>
      <c r="F32" s="84">
        <v>70.22</v>
      </c>
      <c r="G32" s="84">
        <f>memorial!L62</f>
        <v>28.780000000000022</v>
      </c>
      <c r="H32" s="15">
        <f>47.43+G32</f>
        <v>76.210000000000022</v>
      </c>
      <c r="I32" s="18">
        <f t="shared" ref="I32:I40" si="7">ROUND(F32*E32,2)</f>
        <v>5532.63</v>
      </c>
      <c r="J32" s="18">
        <f t="shared" ref="J32:J40" si="8">ROUND(G32*E32,2)</f>
        <v>2267.58</v>
      </c>
      <c r="K32" s="18">
        <f t="shared" ref="K32:K40" si="9">ROUND(H32*E32,2)</f>
        <v>6004.59</v>
      </c>
      <c r="L32" s="19">
        <f t="shared" ref="L32:L40" si="10">K32/I32</f>
        <v>1.0853048188655305</v>
      </c>
    </row>
    <row r="33" spans="1:12" s="24" customFormat="1" x14ac:dyDescent="0.2">
      <c r="A33" s="68" t="s">
        <v>716</v>
      </c>
      <c r="B33" s="68" t="s">
        <v>717</v>
      </c>
      <c r="C33" s="69" t="s">
        <v>698</v>
      </c>
      <c r="D33" s="84">
        <f>'PLAN ORÇAM VENCEDORA'!J23</f>
        <v>25.67</v>
      </c>
      <c r="E33" s="84">
        <v>25.67</v>
      </c>
      <c r="F33" s="84">
        <v>52.030000000001003</v>
      </c>
      <c r="G33" s="84">
        <f>memorial!L89</f>
        <v>12.069999999999999</v>
      </c>
      <c r="H33" s="15">
        <f>6.65+G33</f>
        <v>18.72</v>
      </c>
      <c r="I33" s="18">
        <f t="shared" si="7"/>
        <v>1335.61</v>
      </c>
      <c r="J33" s="18">
        <f t="shared" si="8"/>
        <v>309.83999999999997</v>
      </c>
      <c r="K33" s="18">
        <f t="shared" si="9"/>
        <v>480.54</v>
      </c>
      <c r="L33" s="19">
        <f t="shared" si="10"/>
        <v>0.35979065745240008</v>
      </c>
    </row>
    <row r="34" spans="1:12" s="24" customFormat="1" ht="25.5" x14ac:dyDescent="0.2">
      <c r="A34" s="68" t="s">
        <v>718</v>
      </c>
      <c r="B34" s="68" t="s">
        <v>719</v>
      </c>
      <c r="C34" s="69" t="s">
        <v>690</v>
      </c>
      <c r="D34" s="84">
        <f>'PLAN ORÇAM VENCEDORA'!J24</f>
        <v>27.130000000000003</v>
      </c>
      <c r="E34" s="84">
        <v>27.130000000000003</v>
      </c>
      <c r="F34" s="84">
        <v>46.810000000000997</v>
      </c>
      <c r="G34" s="84">
        <f>memorial!L118</f>
        <v>7.9299999999999962</v>
      </c>
      <c r="H34" s="15">
        <f>17.11+G34</f>
        <v>25.039999999999996</v>
      </c>
      <c r="I34" s="18">
        <f t="shared" si="7"/>
        <v>1269.96</v>
      </c>
      <c r="J34" s="18">
        <f t="shared" si="8"/>
        <v>215.14</v>
      </c>
      <c r="K34" s="18">
        <f t="shared" si="9"/>
        <v>679.34</v>
      </c>
      <c r="L34" s="19">
        <f t="shared" si="10"/>
        <v>0.5349302340231189</v>
      </c>
    </row>
    <row r="35" spans="1:12" s="24" customFormat="1" ht="25.5" x14ac:dyDescent="0.2">
      <c r="A35" s="68" t="s">
        <v>720</v>
      </c>
      <c r="B35" s="68" t="s">
        <v>721</v>
      </c>
      <c r="C35" s="156" t="s">
        <v>1348</v>
      </c>
      <c r="D35" s="84">
        <f>'PLAN ORÇAM VENCEDORA'!J25</f>
        <v>759.90000000000009</v>
      </c>
      <c r="E35" s="84">
        <v>759.90000000000009</v>
      </c>
      <c r="F35" s="84">
        <v>9.6</v>
      </c>
      <c r="G35" s="84">
        <f>memorial!L139</f>
        <v>8.83</v>
      </c>
      <c r="H35" s="15">
        <f>2.58+G35</f>
        <v>11.41</v>
      </c>
      <c r="I35" s="18">
        <f t="shared" si="7"/>
        <v>7295.04</v>
      </c>
      <c r="J35" s="18">
        <f t="shared" si="8"/>
        <v>6709.92</v>
      </c>
      <c r="K35" s="18">
        <f t="shared" si="9"/>
        <v>8670.4599999999991</v>
      </c>
      <c r="L35" s="19">
        <f t="shared" si="10"/>
        <v>1.1885418037461069</v>
      </c>
    </row>
    <row r="36" spans="1:12" s="24" customFormat="1" x14ac:dyDescent="0.2">
      <c r="A36" s="68" t="s">
        <v>722</v>
      </c>
      <c r="B36" s="106" t="s">
        <v>1349</v>
      </c>
      <c r="C36" s="69" t="s">
        <v>705</v>
      </c>
      <c r="D36" s="84">
        <f>'PLAN ORÇAM VENCEDORA'!J26</f>
        <v>82.64</v>
      </c>
      <c r="E36" s="84">
        <v>82.64</v>
      </c>
      <c r="F36" s="84">
        <v>64.099999999999994</v>
      </c>
      <c r="G36" s="84">
        <f>memorial!L164</f>
        <v>-25.8</v>
      </c>
      <c r="H36" s="15">
        <f>38.7+G36</f>
        <v>12.900000000000002</v>
      </c>
      <c r="I36" s="18">
        <f t="shared" si="7"/>
        <v>5297.22</v>
      </c>
      <c r="J36" s="18">
        <f t="shared" si="8"/>
        <v>-2132.11</v>
      </c>
      <c r="K36" s="18">
        <f t="shared" si="9"/>
        <v>1066.06</v>
      </c>
      <c r="L36" s="19">
        <f t="shared" si="10"/>
        <v>0.20124895700008683</v>
      </c>
    </row>
    <row r="37" spans="1:12" s="24" customFormat="1" ht="25.5" x14ac:dyDescent="0.2">
      <c r="A37" s="68" t="s">
        <v>723</v>
      </c>
      <c r="B37" s="106" t="s">
        <v>1302</v>
      </c>
      <c r="C37" s="69" t="s">
        <v>724</v>
      </c>
      <c r="D37" s="84">
        <f>'PLAN ORÇAM VENCEDORA'!J27</f>
        <v>20.03</v>
      </c>
      <c r="E37" s="84">
        <v>20.03</v>
      </c>
      <c r="F37" s="84">
        <v>597.64</v>
      </c>
      <c r="G37" s="84">
        <f>memorial!L176</f>
        <v>561.33000000000004</v>
      </c>
      <c r="H37" s="15">
        <f>706.59+G37</f>
        <v>1267.92</v>
      </c>
      <c r="I37" s="18">
        <f t="shared" si="7"/>
        <v>11970.73</v>
      </c>
      <c r="J37" s="18">
        <f t="shared" si="8"/>
        <v>11243.44</v>
      </c>
      <c r="K37" s="18">
        <f t="shared" si="9"/>
        <v>25396.44</v>
      </c>
      <c r="L37" s="19">
        <f t="shared" si="10"/>
        <v>2.1215448013613205</v>
      </c>
    </row>
    <row r="38" spans="1:12" ht="25.5" x14ac:dyDescent="0.2">
      <c r="A38" s="68" t="s">
        <v>725</v>
      </c>
      <c r="B38" s="106" t="s">
        <v>1350</v>
      </c>
      <c r="C38" s="69" t="s">
        <v>698</v>
      </c>
      <c r="D38" s="84">
        <f>'PLAN ORÇAM VENCEDORA'!J28</f>
        <v>444.59000000000003</v>
      </c>
      <c r="E38" s="84">
        <v>444.59000000000003</v>
      </c>
      <c r="F38" s="84">
        <v>11.7</v>
      </c>
      <c r="G38" s="84">
        <f>memorial!L187</f>
        <v>8.5099999999999927</v>
      </c>
      <c r="H38" s="15">
        <f>10.08+G38</f>
        <v>18.589999999999993</v>
      </c>
      <c r="I38" s="18">
        <f t="shared" si="7"/>
        <v>5201.7</v>
      </c>
      <c r="J38" s="18">
        <f t="shared" si="8"/>
        <v>3783.46</v>
      </c>
      <c r="K38" s="18">
        <f t="shared" si="9"/>
        <v>8264.93</v>
      </c>
      <c r="L38" s="19">
        <f t="shared" si="10"/>
        <v>1.588890170521176</v>
      </c>
    </row>
    <row r="39" spans="1:12" ht="25.5" x14ac:dyDescent="0.2">
      <c r="A39" s="68" t="s">
        <v>726</v>
      </c>
      <c r="B39" s="68" t="s">
        <v>727</v>
      </c>
      <c r="C39" s="69" t="s">
        <v>698</v>
      </c>
      <c r="D39" s="84">
        <f>'PLAN ORÇAM VENCEDORA'!J29</f>
        <v>177.76000000000002</v>
      </c>
      <c r="E39" s="84">
        <v>177.76000000000002</v>
      </c>
      <c r="F39" s="84">
        <v>11.7</v>
      </c>
      <c r="G39" s="84">
        <f>memorial!L226</f>
        <v>8.8599999999999941</v>
      </c>
      <c r="H39" s="15">
        <f>10.08+G39</f>
        <v>18.939999999999994</v>
      </c>
      <c r="I39" s="18">
        <f t="shared" si="7"/>
        <v>2079.79</v>
      </c>
      <c r="J39" s="18">
        <f t="shared" si="8"/>
        <v>1574.95</v>
      </c>
      <c r="K39" s="18">
        <f t="shared" si="9"/>
        <v>3366.77</v>
      </c>
      <c r="L39" s="19">
        <f t="shared" si="10"/>
        <v>1.6188028599041249</v>
      </c>
    </row>
    <row r="40" spans="1:12" ht="25.5" x14ac:dyDescent="0.2">
      <c r="A40" s="68" t="s">
        <v>728</v>
      </c>
      <c r="B40" s="106" t="s">
        <v>1359</v>
      </c>
      <c r="C40" s="69" t="s">
        <v>705</v>
      </c>
      <c r="D40" s="84">
        <f>'PLAN ORÇAM VENCEDORA'!J30</f>
        <v>26.990000000000002</v>
      </c>
      <c r="E40" s="84">
        <v>26.990000000000002</v>
      </c>
      <c r="F40" s="84">
        <v>348.7</v>
      </c>
      <c r="G40" s="84">
        <f>memorial!L266</f>
        <v>79.28</v>
      </c>
      <c r="H40" s="15">
        <f>77.4+G40</f>
        <v>156.68</v>
      </c>
      <c r="I40" s="18">
        <f t="shared" si="7"/>
        <v>9411.41</v>
      </c>
      <c r="J40" s="18">
        <f t="shared" si="8"/>
        <v>2139.77</v>
      </c>
      <c r="K40" s="18">
        <f t="shared" si="9"/>
        <v>4228.79</v>
      </c>
      <c r="L40" s="19">
        <f t="shared" si="10"/>
        <v>0.449325871468781</v>
      </c>
    </row>
    <row r="41" spans="1:12" x14ac:dyDescent="0.2">
      <c r="A41" s="16">
        <v>3</v>
      </c>
      <c r="B41" s="88" t="s">
        <v>1258</v>
      </c>
      <c r="C41" s="89"/>
      <c r="D41" s="89"/>
      <c r="E41" s="89"/>
      <c r="F41" s="89"/>
      <c r="G41" s="89"/>
      <c r="H41" s="89"/>
      <c r="I41" s="91"/>
      <c r="J41" s="89"/>
      <c r="K41" s="89"/>
      <c r="L41" s="90"/>
    </row>
    <row r="42" spans="1:12" s="24" customFormat="1" x14ac:dyDescent="0.2">
      <c r="A42" s="16" t="s">
        <v>683</v>
      </c>
      <c r="B42" s="88" t="s">
        <v>1259</v>
      </c>
      <c r="C42" s="89"/>
      <c r="D42" s="89"/>
      <c r="E42" s="89"/>
      <c r="F42" s="89"/>
      <c r="G42" s="89"/>
      <c r="H42" s="89"/>
      <c r="I42" s="91"/>
      <c r="J42" s="89"/>
      <c r="K42" s="89"/>
      <c r="L42" s="90"/>
    </row>
    <row r="43" spans="1:12" s="24" customFormat="1" ht="38.25" x14ac:dyDescent="0.2">
      <c r="A43" s="68" t="s">
        <v>729</v>
      </c>
      <c r="B43" s="70" t="s">
        <v>730</v>
      </c>
      <c r="C43" s="71" t="s">
        <v>724</v>
      </c>
      <c r="D43" s="84">
        <f>'PLAN ORÇAM VENCEDORA'!J33</f>
        <v>23.39</v>
      </c>
      <c r="E43" s="84">
        <v>23.39</v>
      </c>
      <c r="F43" s="84">
        <v>1117.4600000000009</v>
      </c>
      <c r="G43" s="15">
        <f>memorial!L294</f>
        <v>513.68000000000006</v>
      </c>
      <c r="H43" s="15">
        <f t="shared" ref="H43:H73" si="11">G43</f>
        <v>513.68000000000006</v>
      </c>
      <c r="I43" s="18">
        <f t="shared" ref="I43" si="12">ROUND(F43*E43,2)</f>
        <v>26137.39</v>
      </c>
      <c r="J43" s="18">
        <f t="shared" ref="J43" si="13">ROUND(G43*E43,2)</f>
        <v>12014.98</v>
      </c>
      <c r="K43" s="18">
        <f t="shared" ref="K43" si="14">ROUND(H43*E43,2)</f>
        <v>12014.98</v>
      </c>
      <c r="L43" s="19">
        <f t="shared" ref="L43" si="15">K43/I43</f>
        <v>0.45968553095775821</v>
      </c>
    </row>
    <row r="44" spans="1:12" s="24" customFormat="1" ht="38.25" x14ac:dyDescent="0.2">
      <c r="A44" s="68" t="s">
        <v>731</v>
      </c>
      <c r="B44" s="68" t="s">
        <v>732</v>
      </c>
      <c r="C44" s="69" t="s">
        <v>724</v>
      </c>
      <c r="D44" s="84">
        <f>'PLAN ORÇAM VENCEDORA'!J34</f>
        <v>22.94</v>
      </c>
      <c r="E44" s="84">
        <v>22.94</v>
      </c>
      <c r="F44" s="84">
        <v>91.180000000001002</v>
      </c>
      <c r="G44" s="15"/>
      <c r="H44" s="15">
        <f t="shared" si="11"/>
        <v>0</v>
      </c>
      <c r="I44" s="18">
        <f t="shared" ref="I44:I49" si="16">ROUND(F44*E44,2)</f>
        <v>2091.67</v>
      </c>
      <c r="J44" s="18">
        <f t="shared" ref="J44:J49" si="17">ROUND(G44*E44,2)</f>
        <v>0</v>
      </c>
      <c r="K44" s="18">
        <f t="shared" ref="K44:K49" si="18">ROUND(H44*E44,2)</f>
        <v>0</v>
      </c>
      <c r="L44" s="19">
        <f t="shared" ref="L44:L49" si="19">K44/I44</f>
        <v>0</v>
      </c>
    </row>
    <row r="45" spans="1:12" s="24" customFormat="1" ht="38.25" x14ac:dyDescent="0.2">
      <c r="A45" s="68" t="s">
        <v>733</v>
      </c>
      <c r="B45" s="106" t="s">
        <v>1358</v>
      </c>
      <c r="C45" s="69" t="s">
        <v>724</v>
      </c>
      <c r="D45" s="84">
        <f>'PLAN ORÇAM VENCEDORA'!J35</f>
        <v>19.98</v>
      </c>
      <c r="E45" s="84">
        <v>19.98</v>
      </c>
      <c r="F45" s="84">
        <v>3353.18</v>
      </c>
      <c r="G45" s="15">
        <f>memorial!L310</f>
        <v>862.4</v>
      </c>
      <c r="H45" s="15">
        <f>322.39+G45</f>
        <v>1184.79</v>
      </c>
      <c r="I45" s="18">
        <f t="shared" si="16"/>
        <v>66996.539999999994</v>
      </c>
      <c r="J45" s="18">
        <f t="shared" si="17"/>
        <v>17230.75</v>
      </c>
      <c r="K45" s="18">
        <f t="shared" si="18"/>
        <v>23672.1</v>
      </c>
      <c r="L45" s="19">
        <f t="shared" si="19"/>
        <v>0.3533331721309787</v>
      </c>
    </row>
    <row r="46" spans="1:12" ht="38.25" x14ac:dyDescent="0.2">
      <c r="A46" s="68" t="s">
        <v>734</v>
      </c>
      <c r="B46" s="68" t="s">
        <v>735</v>
      </c>
      <c r="C46" s="69" t="s">
        <v>724</v>
      </c>
      <c r="D46" s="84">
        <f>'PLAN ORÇAM VENCEDORA'!J36</f>
        <v>16.989999999999998</v>
      </c>
      <c r="E46" s="84">
        <v>16.989999999999998</v>
      </c>
      <c r="F46" s="84">
        <v>210.090000000001</v>
      </c>
      <c r="G46" s="15"/>
      <c r="H46" s="15"/>
      <c r="I46" s="18">
        <f t="shared" si="16"/>
        <v>3569.43</v>
      </c>
      <c r="J46" s="18">
        <f t="shared" si="17"/>
        <v>0</v>
      </c>
      <c r="K46" s="18">
        <f t="shared" si="18"/>
        <v>0</v>
      </c>
      <c r="L46" s="19">
        <f t="shared" si="19"/>
        <v>0</v>
      </c>
    </row>
    <row r="47" spans="1:12" ht="25.5" x14ac:dyDescent="0.2">
      <c r="A47" s="68" t="s">
        <v>736</v>
      </c>
      <c r="B47" s="68" t="s">
        <v>737</v>
      </c>
      <c r="C47" s="69" t="s">
        <v>705</v>
      </c>
      <c r="D47" s="84">
        <f>'PLAN ORÇAM VENCEDORA'!J37</f>
        <v>48.69</v>
      </c>
      <c r="E47" s="84">
        <v>48.69</v>
      </c>
      <c r="F47" s="84">
        <v>1045.7</v>
      </c>
      <c r="G47" s="15">
        <f>memorial!L325</f>
        <v>286.28999999999996</v>
      </c>
      <c r="H47" s="15">
        <f>79.8+G47</f>
        <v>366.09</v>
      </c>
      <c r="I47" s="18">
        <f t="shared" si="16"/>
        <v>50915.13</v>
      </c>
      <c r="J47" s="18">
        <f t="shared" si="17"/>
        <v>13939.46</v>
      </c>
      <c r="K47" s="18">
        <f t="shared" si="18"/>
        <v>17824.919999999998</v>
      </c>
      <c r="L47" s="19">
        <f t="shared" si="19"/>
        <v>0.35009082761843091</v>
      </c>
    </row>
    <row r="48" spans="1:12" ht="25.5" x14ac:dyDescent="0.2">
      <c r="A48" s="68" t="s">
        <v>738</v>
      </c>
      <c r="B48" s="106" t="s">
        <v>1350</v>
      </c>
      <c r="C48" s="69" t="s">
        <v>698</v>
      </c>
      <c r="D48" s="84">
        <f>'PLAN ORÇAM VENCEDORA'!J38</f>
        <v>444.59000000000003</v>
      </c>
      <c r="E48" s="84">
        <v>444.59000000000003</v>
      </c>
      <c r="F48" s="84">
        <v>63.600000000001003</v>
      </c>
      <c r="G48" s="15">
        <f>memorial!L371</f>
        <v>17.119999999999997</v>
      </c>
      <c r="H48" s="15">
        <f>4.99+G48</f>
        <v>22.11</v>
      </c>
      <c r="I48" s="18">
        <f t="shared" si="16"/>
        <v>28275.919999999998</v>
      </c>
      <c r="J48" s="18">
        <f t="shared" si="17"/>
        <v>7611.38</v>
      </c>
      <c r="K48" s="18">
        <f t="shared" si="18"/>
        <v>9829.8799999999992</v>
      </c>
      <c r="L48" s="19">
        <f t="shared" si="19"/>
        <v>0.34764138532008859</v>
      </c>
    </row>
    <row r="49" spans="1:12" ht="25.5" x14ac:dyDescent="0.2">
      <c r="A49" s="68" t="s">
        <v>739</v>
      </c>
      <c r="B49" s="72" t="s">
        <v>727</v>
      </c>
      <c r="C49" s="73" t="s">
        <v>698</v>
      </c>
      <c r="D49" s="84">
        <f>'PLAN ORÇAM VENCEDORA'!J39</f>
        <v>177.76000000000002</v>
      </c>
      <c r="E49" s="84">
        <v>177.76000000000002</v>
      </c>
      <c r="F49" s="84">
        <v>63.600000000001003</v>
      </c>
      <c r="G49" s="15">
        <f>memorial!L414</f>
        <v>17.119999999999997</v>
      </c>
      <c r="H49" s="15">
        <f>4.99+G49</f>
        <v>22.11</v>
      </c>
      <c r="I49" s="18">
        <f t="shared" si="16"/>
        <v>11305.54</v>
      </c>
      <c r="J49" s="18">
        <f t="shared" si="17"/>
        <v>3043.25</v>
      </c>
      <c r="K49" s="18">
        <f t="shared" si="18"/>
        <v>3930.27</v>
      </c>
      <c r="L49" s="19">
        <f t="shared" si="19"/>
        <v>0.34764106800736627</v>
      </c>
    </row>
    <row r="50" spans="1:12" x14ac:dyDescent="0.2">
      <c r="A50" s="16" t="s">
        <v>684</v>
      </c>
      <c r="B50" s="88" t="s">
        <v>1260</v>
      </c>
      <c r="C50" s="89"/>
      <c r="D50" s="89"/>
      <c r="E50" s="89"/>
      <c r="F50" s="89"/>
      <c r="G50" s="89"/>
      <c r="H50" s="89"/>
      <c r="I50" s="91"/>
      <c r="J50" s="89"/>
      <c r="K50" s="89"/>
      <c r="L50" s="90"/>
    </row>
    <row r="51" spans="1:12" ht="38.25" x14ac:dyDescent="0.2">
      <c r="A51" s="74" t="s">
        <v>740</v>
      </c>
      <c r="B51" s="75" t="s">
        <v>741</v>
      </c>
      <c r="C51" s="14" t="s">
        <v>0</v>
      </c>
      <c r="D51" s="76">
        <f>'PLAN ORÇAM VENCEDORA'!J41</f>
        <v>190.06</v>
      </c>
      <c r="E51" s="76">
        <v>190.06</v>
      </c>
      <c r="F51" s="76">
        <v>51.070000000001002</v>
      </c>
      <c r="G51" s="15"/>
      <c r="H51" s="15">
        <f t="shared" si="11"/>
        <v>0</v>
      </c>
      <c r="I51" s="18">
        <f t="shared" ref="I51" si="20">ROUND(F51*E51,2)</f>
        <v>9706.36</v>
      </c>
      <c r="J51" s="18">
        <f t="shared" ref="J51" si="21">ROUND(G51*E51,2)</f>
        <v>0</v>
      </c>
      <c r="K51" s="18">
        <f t="shared" ref="K51" si="22">ROUND(H51*E51,2)</f>
        <v>0</v>
      </c>
      <c r="L51" s="19">
        <f t="shared" ref="L51" si="23">K51/I51</f>
        <v>0</v>
      </c>
    </row>
    <row r="52" spans="1:12" x14ac:dyDescent="0.2">
      <c r="A52" s="16" t="s">
        <v>742</v>
      </c>
      <c r="B52" s="88" t="s">
        <v>1261</v>
      </c>
      <c r="C52" s="89"/>
      <c r="D52" s="89"/>
      <c r="E52" s="89"/>
      <c r="F52" s="89"/>
      <c r="G52" s="89"/>
      <c r="H52" s="89"/>
      <c r="I52" s="91"/>
      <c r="J52" s="89"/>
      <c r="K52" s="89"/>
      <c r="L52" s="90"/>
    </row>
    <row r="53" spans="1:12" x14ac:dyDescent="0.2">
      <c r="A53" s="74" t="s">
        <v>748</v>
      </c>
      <c r="B53" s="74" t="s">
        <v>749</v>
      </c>
      <c r="C53" s="79" t="s">
        <v>750</v>
      </c>
      <c r="D53" s="155">
        <f>'PLAN ORÇAM VENCEDORA'!J43</f>
        <v>37.349999999999994</v>
      </c>
      <c r="E53" s="78">
        <v>37.349999999999994</v>
      </c>
      <c r="F53" s="84">
        <v>10</v>
      </c>
      <c r="G53" s="15"/>
      <c r="H53" s="15">
        <f t="shared" si="11"/>
        <v>0</v>
      </c>
      <c r="I53" s="18">
        <f>ROUND(F53*E53,2)</f>
        <v>373.5</v>
      </c>
      <c r="J53" s="18">
        <f t="shared" ref="J53" si="24">ROUND(G53*E53,2)</f>
        <v>0</v>
      </c>
      <c r="K53" s="18">
        <f t="shared" ref="K53" si="25">ROUND(H53*E53,2)</f>
        <v>0</v>
      </c>
      <c r="L53" s="19">
        <f t="shared" ref="L53" si="26">K53/I53</f>
        <v>0</v>
      </c>
    </row>
    <row r="54" spans="1:12" x14ac:dyDescent="0.2">
      <c r="A54" s="74" t="s">
        <v>751</v>
      </c>
      <c r="B54" s="74" t="s">
        <v>752</v>
      </c>
      <c r="C54" s="79" t="s">
        <v>750</v>
      </c>
      <c r="D54" s="155">
        <f>'PLAN ORÇAM VENCEDORA'!J44</f>
        <v>65.989999999999995</v>
      </c>
      <c r="E54" s="78">
        <v>65.989999999999995</v>
      </c>
      <c r="F54" s="84">
        <v>2</v>
      </c>
      <c r="G54" s="15"/>
      <c r="H54" s="15">
        <f t="shared" si="11"/>
        <v>0</v>
      </c>
      <c r="I54" s="18">
        <f t="shared" ref="I54:I58" si="27">ROUND(F54*E54,2)</f>
        <v>131.97999999999999</v>
      </c>
      <c r="J54" s="18">
        <f t="shared" ref="J54:J58" si="28">ROUND(G54*E54,2)</f>
        <v>0</v>
      </c>
      <c r="K54" s="18">
        <f t="shared" ref="K54:K58" si="29">ROUND(H54*E54,2)</f>
        <v>0</v>
      </c>
      <c r="L54" s="19">
        <f t="shared" ref="L54:L58" si="30">K54/I54</f>
        <v>0</v>
      </c>
    </row>
    <row r="55" spans="1:12" x14ac:dyDescent="0.2">
      <c r="A55" s="74" t="s">
        <v>753</v>
      </c>
      <c r="B55" s="74" t="s">
        <v>754</v>
      </c>
      <c r="C55" s="79" t="s">
        <v>750</v>
      </c>
      <c r="D55" s="155">
        <f>'PLAN ORÇAM VENCEDORA'!J45</f>
        <v>51.26</v>
      </c>
      <c r="E55" s="78">
        <v>51.26</v>
      </c>
      <c r="F55" s="84">
        <v>0.95</v>
      </c>
      <c r="G55" s="15"/>
      <c r="H55" s="15">
        <f t="shared" si="11"/>
        <v>0</v>
      </c>
      <c r="I55" s="18">
        <f t="shared" si="27"/>
        <v>48.7</v>
      </c>
      <c r="J55" s="18">
        <f t="shared" si="28"/>
        <v>0</v>
      </c>
      <c r="K55" s="18">
        <f t="shared" si="29"/>
        <v>0</v>
      </c>
      <c r="L55" s="19">
        <f t="shared" si="30"/>
        <v>0</v>
      </c>
    </row>
    <row r="56" spans="1:12" x14ac:dyDescent="0.2">
      <c r="A56" s="74" t="s">
        <v>755</v>
      </c>
      <c r="B56" s="74" t="s">
        <v>756</v>
      </c>
      <c r="C56" s="79" t="s">
        <v>750</v>
      </c>
      <c r="D56" s="155">
        <f>'PLAN ORÇAM VENCEDORA'!J46</f>
        <v>66.86</v>
      </c>
      <c r="E56" s="78">
        <v>66.86</v>
      </c>
      <c r="F56" s="84">
        <v>2.5</v>
      </c>
      <c r="G56" s="15"/>
      <c r="H56" s="15">
        <f t="shared" si="11"/>
        <v>0</v>
      </c>
      <c r="I56" s="18">
        <f t="shared" si="27"/>
        <v>167.15</v>
      </c>
      <c r="J56" s="18">
        <f t="shared" si="28"/>
        <v>0</v>
      </c>
      <c r="K56" s="18">
        <f t="shared" si="29"/>
        <v>0</v>
      </c>
      <c r="L56" s="19">
        <f t="shared" si="30"/>
        <v>0</v>
      </c>
    </row>
    <row r="57" spans="1:12" ht="25.5" x14ac:dyDescent="0.2">
      <c r="A57" s="74" t="s">
        <v>757</v>
      </c>
      <c r="B57" s="74" t="s">
        <v>758</v>
      </c>
      <c r="C57" s="79" t="s">
        <v>750</v>
      </c>
      <c r="D57" s="155">
        <f>'PLAN ORÇAM VENCEDORA'!J47</f>
        <v>50.24</v>
      </c>
      <c r="E57" s="78">
        <v>50.24</v>
      </c>
      <c r="F57" s="84">
        <v>0.95</v>
      </c>
      <c r="G57" s="15"/>
      <c r="H57" s="15">
        <f t="shared" si="11"/>
        <v>0</v>
      </c>
      <c r="I57" s="18">
        <f t="shared" si="27"/>
        <v>47.73</v>
      </c>
      <c r="J57" s="18">
        <f t="shared" si="28"/>
        <v>0</v>
      </c>
      <c r="K57" s="18">
        <f t="shared" si="29"/>
        <v>0</v>
      </c>
      <c r="L57" s="19">
        <f t="shared" si="30"/>
        <v>0</v>
      </c>
    </row>
    <row r="58" spans="1:12" ht="25.5" x14ac:dyDescent="0.2">
      <c r="A58" s="74" t="s">
        <v>759</v>
      </c>
      <c r="B58" s="74" t="s">
        <v>760</v>
      </c>
      <c r="C58" s="79" t="s">
        <v>750</v>
      </c>
      <c r="D58" s="155">
        <f>'PLAN ORÇAM VENCEDORA'!J48</f>
        <v>60.620000000000005</v>
      </c>
      <c r="E58" s="78">
        <v>60.620000000000005</v>
      </c>
      <c r="F58" s="84">
        <v>2.5</v>
      </c>
      <c r="G58" s="15"/>
      <c r="H58" s="15">
        <f t="shared" si="11"/>
        <v>0</v>
      </c>
      <c r="I58" s="18">
        <f t="shared" si="27"/>
        <v>151.55000000000001</v>
      </c>
      <c r="J58" s="18">
        <f t="shared" si="28"/>
        <v>0</v>
      </c>
      <c r="K58" s="18">
        <f t="shared" si="29"/>
        <v>0</v>
      </c>
      <c r="L58" s="19">
        <f t="shared" si="30"/>
        <v>0</v>
      </c>
    </row>
    <row r="59" spans="1:12" x14ac:dyDescent="0.2">
      <c r="A59" s="16">
        <v>4</v>
      </c>
      <c r="B59" s="88" t="s">
        <v>1262</v>
      </c>
      <c r="C59" s="89"/>
      <c r="D59" s="89"/>
      <c r="E59" s="89"/>
      <c r="F59" s="89"/>
      <c r="G59" s="89"/>
      <c r="H59" s="89"/>
      <c r="I59" s="91"/>
      <c r="J59" s="89"/>
      <c r="K59" s="89"/>
      <c r="L59" s="90"/>
    </row>
    <row r="60" spans="1:12" ht="51" x14ac:dyDescent="0.2">
      <c r="A60" s="74" t="s">
        <v>761</v>
      </c>
      <c r="B60" s="74" t="s">
        <v>762</v>
      </c>
      <c r="C60" s="79" t="s">
        <v>690</v>
      </c>
      <c r="D60" s="76">
        <f>'PLAN ORÇAM VENCEDORA'!J50</f>
        <v>70.34</v>
      </c>
      <c r="E60" s="76">
        <v>70.34</v>
      </c>
      <c r="F60" s="86">
        <v>560.11000000000104</v>
      </c>
      <c r="G60" s="15"/>
      <c r="H60" s="15">
        <f t="shared" si="11"/>
        <v>0</v>
      </c>
      <c r="I60" s="18">
        <f t="shared" ref="I60" si="31">ROUND(F60*E60,2)</f>
        <v>39398.14</v>
      </c>
      <c r="J60" s="18">
        <f t="shared" ref="J60" si="32">ROUND(G60*E60,2)</f>
        <v>0</v>
      </c>
      <c r="K60" s="18">
        <f t="shared" ref="K60" si="33">ROUND(H60*E60,2)</f>
        <v>0</v>
      </c>
      <c r="L60" s="19">
        <f t="shared" ref="L60" si="34">K60/I60</f>
        <v>0</v>
      </c>
    </row>
    <row r="61" spans="1:12" ht="25.5" x14ac:dyDescent="0.2">
      <c r="A61" s="74" t="s">
        <v>763</v>
      </c>
      <c r="B61" s="74" t="s">
        <v>764</v>
      </c>
      <c r="C61" s="79" t="s">
        <v>690</v>
      </c>
      <c r="D61" s="76">
        <f>'PLAN ORÇAM VENCEDORA'!J51</f>
        <v>89.97</v>
      </c>
      <c r="E61" s="76">
        <v>89.97</v>
      </c>
      <c r="F61" s="86">
        <v>146.69</v>
      </c>
      <c r="G61" s="15"/>
      <c r="H61" s="15">
        <f t="shared" si="11"/>
        <v>0</v>
      </c>
      <c r="I61" s="18">
        <f t="shared" ref="I61" si="35">ROUND(F61*E61,2)</f>
        <v>13197.7</v>
      </c>
      <c r="J61" s="18">
        <f t="shared" ref="J61" si="36">ROUND(G61*E61,2)</f>
        <v>0</v>
      </c>
      <c r="K61" s="18">
        <f t="shared" ref="K61" si="37">ROUND(H61*E61,2)</f>
        <v>0</v>
      </c>
      <c r="L61" s="19">
        <f t="shared" ref="L61" si="38">K61/I61</f>
        <v>0</v>
      </c>
    </row>
    <row r="62" spans="1:12" x14ac:dyDescent="0.2">
      <c r="A62" s="16">
        <v>5</v>
      </c>
      <c r="B62" s="88" t="s">
        <v>1263</v>
      </c>
      <c r="C62" s="89"/>
      <c r="D62" s="89"/>
      <c r="E62" s="89"/>
      <c r="F62" s="89"/>
      <c r="G62" s="89"/>
      <c r="H62" s="89"/>
      <c r="I62" s="91"/>
      <c r="J62" s="89"/>
      <c r="K62" s="89"/>
      <c r="L62" s="90"/>
    </row>
    <row r="63" spans="1:12" x14ac:dyDescent="0.2">
      <c r="A63" s="74" t="s">
        <v>765</v>
      </c>
      <c r="B63" s="74" t="s">
        <v>766</v>
      </c>
      <c r="C63" s="79" t="s">
        <v>690</v>
      </c>
      <c r="D63" s="76">
        <f>'PLAN ORÇAM VENCEDORA'!J53</f>
        <v>143.84</v>
      </c>
      <c r="E63" s="76">
        <v>143.84</v>
      </c>
      <c r="F63" s="86">
        <v>498.66000000000099</v>
      </c>
      <c r="G63" s="15"/>
      <c r="H63" s="15">
        <f t="shared" si="11"/>
        <v>0</v>
      </c>
      <c r="I63" s="18">
        <f t="shared" ref="I63:I64" si="39">ROUND(F63*E63,2)</f>
        <v>71727.25</v>
      </c>
      <c r="J63" s="18">
        <f t="shared" ref="J63:J64" si="40">ROUND(G63*E63,2)</f>
        <v>0</v>
      </c>
      <c r="K63" s="18">
        <f t="shared" ref="K63:K64" si="41">ROUND(H63*E63,2)</f>
        <v>0</v>
      </c>
      <c r="L63" s="19">
        <f t="shared" ref="L63" si="42">K63/I63</f>
        <v>0</v>
      </c>
    </row>
    <row r="64" spans="1:12" x14ac:dyDescent="0.2">
      <c r="A64" s="74" t="s">
        <v>767</v>
      </c>
      <c r="B64" s="74" t="s">
        <v>768</v>
      </c>
      <c r="C64" s="79" t="s">
        <v>690</v>
      </c>
      <c r="D64" s="76">
        <f>'PLAN ORÇAM VENCEDORA'!J54</f>
        <v>161.29000000000002</v>
      </c>
      <c r="E64" s="76">
        <v>161.29000000000002</v>
      </c>
      <c r="F64" s="86">
        <v>223.80000000000101</v>
      </c>
      <c r="G64" s="15"/>
      <c r="H64" s="15">
        <f t="shared" si="11"/>
        <v>0</v>
      </c>
      <c r="I64" s="18">
        <f t="shared" si="39"/>
        <v>36096.699999999997</v>
      </c>
      <c r="J64" s="18">
        <f t="shared" si="40"/>
        <v>0</v>
      </c>
      <c r="K64" s="18">
        <f t="shared" si="41"/>
        <v>0</v>
      </c>
      <c r="L64" s="19">
        <f t="shared" ref="L64:L73" si="43">K64/I64</f>
        <v>0</v>
      </c>
    </row>
    <row r="65" spans="1:12" x14ac:dyDescent="0.2">
      <c r="A65" s="74" t="s">
        <v>769</v>
      </c>
      <c r="B65" s="74" t="s">
        <v>770</v>
      </c>
      <c r="C65" s="79" t="s">
        <v>690</v>
      </c>
      <c r="D65" s="76">
        <f>'PLAN ORÇAM VENCEDORA'!J55</f>
        <v>75.849999999999994</v>
      </c>
      <c r="E65" s="76">
        <v>75.849999999999994</v>
      </c>
      <c r="F65" s="86">
        <v>274.86000000000098</v>
      </c>
      <c r="G65" s="15"/>
      <c r="H65" s="15">
        <f t="shared" si="11"/>
        <v>0</v>
      </c>
      <c r="I65" s="18">
        <f t="shared" ref="I65:I73" si="44">ROUND(F65*E65,2)</f>
        <v>20848.13</v>
      </c>
      <c r="J65" s="18">
        <f t="shared" ref="J65:J73" si="45">ROUND(G65*E65,2)</f>
        <v>0</v>
      </c>
      <c r="K65" s="18">
        <f t="shared" ref="K65:K73" si="46">ROUND(H65*E65,2)</f>
        <v>0</v>
      </c>
      <c r="L65" s="19">
        <f t="shared" si="43"/>
        <v>0</v>
      </c>
    </row>
    <row r="66" spans="1:12" ht="25.5" x14ac:dyDescent="0.2">
      <c r="A66" s="74" t="s">
        <v>771</v>
      </c>
      <c r="B66" s="74" t="s">
        <v>772</v>
      </c>
      <c r="C66" s="79" t="s">
        <v>690</v>
      </c>
      <c r="D66" s="76">
        <f>'PLAN ORÇAM VENCEDORA'!J56</f>
        <v>36.22</v>
      </c>
      <c r="E66" s="76">
        <v>36.22</v>
      </c>
      <c r="F66" s="86">
        <v>52.560000000000997</v>
      </c>
      <c r="G66" s="15"/>
      <c r="H66" s="15">
        <f t="shared" si="11"/>
        <v>0</v>
      </c>
      <c r="I66" s="18">
        <f t="shared" si="44"/>
        <v>1903.72</v>
      </c>
      <c r="J66" s="18">
        <f t="shared" si="45"/>
        <v>0</v>
      </c>
      <c r="K66" s="18">
        <f t="shared" si="46"/>
        <v>0</v>
      </c>
      <c r="L66" s="19">
        <f t="shared" si="43"/>
        <v>0</v>
      </c>
    </row>
    <row r="67" spans="1:12" x14ac:dyDescent="0.2">
      <c r="A67" s="74" t="s">
        <v>773</v>
      </c>
      <c r="B67" s="74" t="s">
        <v>774</v>
      </c>
      <c r="C67" s="79" t="s">
        <v>775</v>
      </c>
      <c r="D67" s="76">
        <f>'PLAN ORÇAM VENCEDORA'!J57</f>
        <v>110</v>
      </c>
      <c r="E67" s="76">
        <v>110</v>
      </c>
      <c r="F67" s="86">
        <v>27.49</v>
      </c>
      <c r="G67" s="15"/>
      <c r="H67" s="15">
        <f t="shared" si="11"/>
        <v>0</v>
      </c>
      <c r="I67" s="18">
        <f t="shared" si="44"/>
        <v>3023.9</v>
      </c>
      <c r="J67" s="18">
        <f t="shared" si="45"/>
        <v>0</v>
      </c>
      <c r="K67" s="18">
        <f t="shared" si="46"/>
        <v>0</v>
      </c>
      <c r="L67" s="19">
        <f t="shared" si="43"/>
        <v>0</v>
      </c>
    </row>
    <row r="68" spans="1:12" x14ac:dyDescent="0.2">
      <c r="A68" s="74" t="s">
        <v>776</v>
      </c>
      <c r="B68" s="74" t="s">
        <v>777</v>
      </c>
      <c r="C68" s="79" t="s">
        <v>750</v>
      </c>
      <c r="D68" s="76">
        <f>'PLAN ORÇAM VENCEDORA'!J58</f>
        <v>76.19</v>
      </c>
      <c r="E68" s="76">
        <v>76.19</v>
      </c>
      <c r="F68" s="86">
        <v>26.38</v>
      </c>
      <c r="G68" s="15"/>
      <c r="H68" s="15">
        <f t="shared" si="11"/>
        <v>0</v>
      </c>
      <c r="I68" s="18">
        <f t="shared" si="44"/>
        <v>2009.89</v>
      </c>
      <c r="J68" s="18">
        <f t="shared" si="45"/>
        <v>0</v>
      </c>
      <c r="K68" s="18">
        <f t="shared" si="46"/>
        <v>0</v>
      </c>
      <c r="L68" s="19">
        <f t="shared" si="43"/>
        <v>0</v>
      </c>
    </row>
    <row r="69" spans="1:12" x14ac:dyDescent="0.2">
      <c r="A69" s="74" t="s">
        <v>778</v>
      </c>
      <c r="B69" s="74" t="s">
        <v>779</v>
      </c>
      <c r="C69" s="79" t="s">
        <v>775</v>
      </c>
      <c r="D69" s="76">
        <f>'PLAN ORÇAM VENCEDORA'!J59</f>
        <v>44.650000000000006</v>
      </c>
      <c r="E69" s="76">
        <v>44.650000000000006</v>
      </c>
      <c r="F69" s="86">
        <v>42.030000000001003</v>
      </c>
      <c r="G69" s="15"/>
      <c r="H69" s="15">
        <f t="shared" si="11"/>
        <v>0</v>
      </c>
      <c r="I69" s="18">
        <f t="shared" si="44"/>
        <v>1876.64</v>
      </c>
      <c r="J69" s="18">
        <f t="shared" si="45"/>
        <v>0</v>
      </c>
      <c r="K69" s="18">
        <f t="shared" si="46"/>
        <v>0</v>
      </c>
      <c r="L69" s="19">
        <f t="shared" si="43"/>
        <v>0</v>
      </c>
    </row>
    <row r="70" spans="1:12" ht="25.5" x14ac:dyDescent="0.2">
      <c r="A70" s="74" t="s">
        <v>780</v>
      </c>
      <c r="B70" s="74" t="s">
        <v>781</v>
      </c>
      <c r="C70" s="79" t="s">
        <v>750</v>
      </c>
      <c r="D70" s="76">
        <f>'PLAN ORÇAM VENCEDORA'!J60</f>
        <v>69.760000000000005</v>
      </c>
      <c r="E70" s="76">
        <v>69.760000000000005</v>
      </c>
      <c r="F70" s="86">
        <v>9.0299999999999994</v>
      </c>
      <c r="G70" s="15"/>
      <c r="H70" s="15">
        <f t="shared" si="11"/>
        <v>0</v>
      </c>
      <c r="I70" s="18">
        <f t="shared" si="44"/>
        <v>629.92999999999995</v>
      </c>
      <c r="J70" s="18">
        <f t="shared" si="45"/>
        <v>0</v>
      </c>
      <c r="K70" s="18">
        <f t="shared" si="46"/>
        <v>0</v>
      </c>
      <c r="L70" s="19">
        <f t="shared" si="43"/>
        <v>0</v>
      </c>
    </row>
    <row r="71" spans="1:12" ht="25.5" x14ac:dyDescent="0.2">
      <c r="A71" s="74" t="s">
        <v>782</v>
      </c>
      <c r="B71" s="74" t="s">
        <v>783</v>
      </c>
      <c r="C71" s="79" t="s">
        <v>750</v>
      </c>
      <c r="D71" s="76">
        <f>'PLAN ORÇAM VENCEDORA'!J61</f>
        <v>201.91000000000003</v>
      </c>
      <c r="E71" s="76">
        <v>201.91000000000003</v>
      </c>
      <c r="F71" s="86">
        <v>52.76</v>
      </c>
      <c r="G71" s="15"/>
      <c r="H71" s="15">
        <f t="shared" si="11"/>
        <v>0</v>
      </c>
      <c r="I71" s="18">
        <f t="shared" si="44"/>
        <v>10652.77</v>
      </c>
      <c r="J71" s="18">
        <f t="shared" si="45"/>
        <v>0</v>
      </c>
      <c r="K71" s="18">
        <f t="shared" si="46"/>
        <v>0</v>
      </c>
      <c r="L71" s="19">
        <f t="shared" si="43"/>
        <v>0</v>
      </c>
    </row>
    <row r="72" spans="1:12" ht="25.5" x14ac:dyDescent="0.2">
      <c r="A72" s="74" t="s">
        <v>784</v>
      </c>
      <c r="B72" s="74" t="s">
        <v>785</v>
      </c>
      <c r="C72" s="79" t="s">
        <v>690</v>
      </c>
      <c r="D72" s="76">
        <f>'PLAN ORÇAM VENCEDORA'!J62</f>
        <v>88.25</v>
      </c>
      <c r="E72" s="76">
        <v>88.25</v>
      </c>
      <c r="F72" s="86">
        <v>338.69</v>
      </c>
      <c r="G72" s="15"/>
      <c r="H72" s="15">
        <f t="shared" si="11"/>
        <v>0</v>
      </c>
      <c r="I72" s="18">
        <f t="shared" si="44"/>
        <v>29889.39</v>
      </c>
      <c r="J72" s="18">
        <f t="shared" si="45"/>
        <v>0</v>
      </c>
      <c r="K72" s="18">
        <f t="shared" si="46"/>
        <v>0</v>
      </c>
      <c r="L72" s="19">
        <f t="shared" si="43"/>
        <v>0</v>
      </c>
    </row>
    <row r="73" spans="1:12" ht="25.5" x14ac:dyDescent="0.2">
      <c r="A73" s="74" t="s">
        <v>786</v>
      </c>
      <c r="B73" s="74" t="s">
        <v>787</v>
      </c>
      <c r="C73" s="79" t="s">
        <v>690</v>
      </c>
      <c r="D73" s="76">
        <f>'PLAN ORÇAM VENCEDORA'!J63</f>
        <v>172.1</v>
      </c>
      <c r="E73" s="76">
        <v>172.1</v>
      </c>
      <c r="F73" s="86">
        <v>51.25</v>
      </c>
      <c r="G73" s="15"/>
      <c r="H73" s="15">
        <f t="shared" si="11"/>
        <v>0</v>
      </c>
      <c r="I73" s="18">
        <f t="shared" si="44"/>
        <v>8820.1299999999992</v>
      </c>
      <c r="J73" s="18">
        <f t="shared" si="45"/>
        <v>0</v>
      </c>
      <c r="K73" s="18">
        <f t="shared" si="46"/>
        <v>0</v>
      </c>
      <c r="L73" s="19">
        <f t="shared" si="43"/>
        <v>0</v>
      </c>
    </row>
    <row r="74" spans="1:12" x14ac:dyDescent="0.2">
      <c r="A74" s="17">
        <v>6</v>
      </c>
      <c r="B74" s="100" t="s">
        <v>1264</v>
      </c>
      <c r="C74" s="14"/>
      <c r="D74" s="84"/>
      <c r="E74" s="84"/>
      <c r="F74" s="84"/>
      <c r="G74" s="15"/>
      <c r="H74" s="15"/>
      <c r="I74" s="18"/>
      <c r="J74" s="18"/>
      <c r="K74" s="18"/>
      <c r="L74" s="19"/>
    </row>
    <row r="75" spans="1:12" x14ac:dyDescent="0.2">
      <c r="A75" s="17" t="s">
        <v>743</v>
      </c>
      <c r="B75" s="88" t="s">
        <v>1265</v>
      </c>
      <c r="C75" s="89"/>
      <c r="D75" s="89"/>
      <c r="E75" s="89"/>
      <c r="F75" s="89"/>
      <c r="G75" s="89"/>
      <c r="H75" s="89"/>
      <c r="I75" s="91"/>
      <c r="J75" s="89"/>
      <c r="K75" s="89"/>
      <c r="L75" s="90"/>
    </row>
    <row r="76" spans="1:12" ht="25.5" x14ac:dyDescent="0.2">
      <c r="A76" s="74" t="s">
        <v>788</v>
      </c>
      <c r="B76" s="74" t="s">
        <v>789</v>
      </c>
      <c r="C76" s="79" t="s">
        <v>690</v>
      </c>
      <c r="D76" s="76">
        <f>'PLAN ORÇAM VENCEDORA'!J66</f>
        <v>56.470000000000006</v>
      </c>
      <c r="E76" s="76">
        <v>56.470000000000006</v>
      </c>
      <c r="F76" s="86">
        <v>56.12</v>
      </c>
      <c r="G76" s="15"/>
      <c r="H76" s="15">
        <f t="shared" ref="H76:H116" si="47">G76</f>
        <v>0</v>
      </c>
      <c r="I76" s="18">
        <f t="shared" ref="I76" si="48">ROUND(F76*E76,2)</f>
        <v>3169.1</v>
      </c>
      <c r="J76" s="18">
        <f t="shared" ref="J76" si="49">ROUND(G76*E76,2)</f>
        <v>0</v>
      </c>
      <c r="K76" s="18">
        <f t="shared" ref="K76" si="50">ROUND(H76*E76,2)</f>
        <v>0</v>
      </c>
      <c r="L76" s="19">
        <f t="shared" ref="L76" si="51">K76/I76</f>
        <v>0</v>
      </c>
    </row>
    <row r="77" spans="1:12" ht="25.5" x14ac:dyDescent="0.2">
      <c r="A77" s="74" t="s">
        <v>790</v>
      </c>
      <c r="B77" s="74" t="s">
        <v>791</v>
      </c>
      <c r="C77" s="79" t="s">
        <v>690</v>
      </c>
      <c r="D77" s="76">
        <f>'PLAN ORÇAM VENCEDORA'!J67</f>
        <v>50.55</v>
      </c>
      <c r="E77" s="76">
        <v>50.55</v>
      </c>
      <c r="F77" s="86">
        <v>60.640000000001002</v>
      </c>
      <c r="G77" s="15"/>
      <c r="H77" s="15">
        <f t="shared" si="47"/>
        <v>0</v>
      </c>
      <c r="I77" s="18">
        <f t="shared" ref="I77:I86" si="52">ROUND(F77*E77,2)</f>
        <v>3065.35</v>
      </c>
      <c r="J77" s="18">
        <f t="shared" ref="J77:J86" si="53">ROUND(G77*E77,2)</f>
        <v>0</v>
      </c>
      <c r="K77" s="18">
        <f t="shared" ref="K77:K86" si="54">ROUND(H77*E77,2)</f>
        <v>0</v>
      </c>
      <c r="L77" s="19">
        <f t="shared" ref="L77:L86" si="55">K77/I77</f>
        <v>0</v>
      </c>
    </row>
    <row r="78" spans="1:12" ht="25.5" x14ac:dyDescent="0.2">
      <c r="A78" s="74" t="s">
        <v>792</v>
      </c>
      <c r="B78" s="74" t="s">
        <v>793</v>
      </c>
      <c r="C78" s="79" t="s">
        <v>690</v>
      </c>
      <c r="D78" s="76">
        <f>'PLAN ORÇAM VENCEDORA'!J68</f>
        <v>62.58</v>
      </c>
      <c r="E78" s="76">
        <v>62.58</v>
      </c>
      <c r="F78" s="86">
        <v>596.91</v>
      </c>
      <c r="G78" s="15"/>
      <c r="H78" s="15">
        <f t="shared" si="47"/>
        <v>0</v>
      </c>
      <c r="I78" s="18">
        <f t="shared" si="52"/>
        <v>37354.629999999997</v>
      </c>
      <c r="J78" s="18">
        <f t="shared" si="53"/>
        <v>0</v>
      </c>
      <c r="K78" s="18">
        <f t="shared" si="54"/>
        <v>0</v>
      </c>
      <c r="L78" s="19">
        <f t="shared" si="55"/>
        <v>0</v>
      </c>
    </row>
    <row r="79" spans="1:12" ht="38.25" x14ac:dyDescent="0.2">
      <c r="A79" s="74" t="s">
        <v>794</v>
      </c>
      <c r="B79" s="74" t="s">
        <v>795</v>
      </c>
      <c r="C79" s="79" t="s">
        <v>705</v>
      </c>
      <c r="D79" s="76">
        <f>'PLAN ORÇAM VENCEDORA'!J69</f>
        <v>176.98999999999998</v>
      </c>
      <c r="E79" s="76">
        <v>176.98999999999998</v>
      </c>
      <c r="F79" s="86">
        <v>107.170000000001</v>
      </c>
      <c r="G79" s="15"/>
      <c r="H79" s="15">
        <f t="shared" si="47"/>
        <v>0</v>
      </c>
      <c r="I79" s="18">
        <f t="shared" si="52"/>
        <v>18968.02</v>
      </c>
      <c r="J79" s="18">
        <f t="shared" si="53"/>
        <v>0</v>
      </c>
      <c r="K79" s="18">
        <f t="shared" si="54"/>
        <v>0</v>
      </c>
      <c r="L79" s="19">
        <f t="shared" si="55"/>
        <v>0</v>
      </c>
    </row>
    <row r="80" spans="1:12" x14ac:dyDescent="0.2">
      <c r="A80" s="74" t="s">
        <v>796</v>
      </c>
      <c r="B80" s="74" t="s">
        <v>797</v>
      </c>
      <c r="C80" s="79" t="s">
        <v>690</v>
      </c>
      <c r="D80" s="76">
        <f>'PLAN ORÇAM VENCEDORA'!J70</f>
        <v>15.5</v>
      </c>
      <c r="E80" s="76">
        <v>15.5</v>
      </c>
      <c r="F80" s="86">
        <v>91.370000000000999</v>
      </c>
      <c r="G80" s="15"/>
      <c r="H80" s="15">
        <f t="shared" si="47"/>
        <v>0</v>
      </c>
      <c r="I80" s="18">
        <f t="shared" si="52"/>
        <v>1416.24</v>
      </c>
      <c r="J80" s="18">
        <f t="shared" si="53"/>
        <v>0</v>
      </c>
      <c r="K80" s="18">
        <f t="shared" si="54"/>
        <v>0</v>
      </c>
      <c r="L80" s="19">
        <f t="shared" si="55"/>
        <v>0</v>
      </c>
    </row>
    <row r="81" spans="1:12" ht="38.25" x14ac:dyDescent="0.2">
      <c r="A81" s="74" t="s">
        <v>798</v>
      </c>
      <c r="B81" s="74" t="s">
        <v>799</v>
      </c>
      <c r="C81" s="79" t="s">
        <v>705</v>
      </c>
      <c r="D81" s="76">
        <f>'PLAN ORÇAM VENCEDORA'!J71</f>
        <v>102.24000000000001</v>
      </c>
      <c r="E81" s="76">
        <v>102.24000000000001</v>
      </c>
      <c r="F81" s="86">
        <v>46.04</v>
      </c>
      <c r="G81" s="15"/>
      <c r="H81" s="15">
        <f t="shared" si="47"/>
        <v>0</v>
      </c>
      <c r="I81" s="18">
        <f t="shared" si="52"/>
        <v>4707.13</v>
      </c>
      <c r="J81" s="18">
        <f t="shared" si="53"/>
        <v>0</v>
      </c>
      <c r="K81" s="18">
        <f t="shared" si="54"/>
        <v>0</v>
      </c>
      <c r="L81" s="19">
        <f t="shared" si="55"/>
        <v>0</v>
      </c>
    </row>
    <row r="82" spans="1:12" ht="25.5" x14ac:dyDescent="0.2">
      <c r="A82" s="74" t="s">
        <v>800</v>
      </c>
      <c r="B82" s="74" t="s">
        <v>801</v>
      </c>
      <c r="C82" s="79" t="s">
        <v>687</v>
      </c>
      <c r="D82" s="76">
        <f>'PLAN ORÇAM VENCEDORA'!J72</f>
        <v>463.96</v>
      </c>
      <c r="E82" s="76">
        <v>463.96</v>
      </c>
      <c r="F82" s="86">
        <v>1</v>
      </c>
      <c r="G82" s="15"/>
      <c r="H82" s="15">
        <f t="shared" si="47"/>
        <v>0</v>
      </c>
      <c r="I82" s="18">
        <f t="shared" si="52"/>
        <v>463.96</v>
      </c>
      <c r="J82" s="18">
        <f t="shared" si="53"/>
        <v>0</v>
      </c>
      <c r="K82" s="18">
        <f t="shared" si="54"/>
        <v>0</v>
      </c>
      <c r="L82" s="19">
        <f t="shared" si="55"/>
        <v>0</v>
      </c>
    </row>
    <row r="83" spans="1:12" ht="51" x14ac:dyDescent="0.2">
      <c r="A83" s="74" t="s">
        <v>802</v>
      </c>
      <c r="B83" s="74" t="s">
        <v>803</v>
      </c>
      <c r="C83" s="79" t="s">
        <v>750</v>
      </c>
      <c r="D83" s="76">
        <f>'PLAN ORÇAM VENCEDORA'!J73</f>
        <v>58.480000000000004</v>
      </c>
      <c r="E83" s="76">
        <v>58.480000000000004</v>
      </c>
      <c r="F83" s="86">
        <v>118.530000000001</v>
      </c>
      <c r="G83" s="15"/>
      <c r="H83" s="15">
        <f t="shared" si="47"/>
        <v>0</v>
      </c>
      <c r="I83" s="18">
        <f t="shared" si="52"/>
        <v>6931.63</v>
      </c>
      <c r="J83" s="18">
        <f t="shared" si="53"/>
        <v>0</v>
      </c>
      <c r="K83" s="18">
        <f t="shared" si="54"/>
        <v>0</v>
      </c>
      <c r="L83" s="19">
        <f t="shared" si="55"/>
        <v>0</v>
      </c>
    </row>
    <row r="84" spans="1:12" ht="38.25" x14ac:dyDescent="0.2">
      <c r="A84" s="74" t="s">
        <v>804</v>
      </c>
      <c r="B84" s="74" t="s">
        <v>805</v>
      </c>
      <c r="C84" s="79" t="s">
        <v>698</v>
      </c>
      <c r="D84" s="76">
        <f>'PLAN ORÇAM VENCEDORA'!J74</f>
        <v>717.24</v>
      </c>
      <c r="E84" s="76">
        <v>717.24</v>
      </c>
      <c r="F84" s="86">
        <v>1.41</v>
      </c>
      <c r="G84" s="15"/>
      <c r="H84" s="15">
        <f t="shared" si="47"/>
        <v>0</v>
      </c>
      <c r="I84" s="18">
        <f t="shared" si="52"/>
        <v>1011.31</v>
      </c>
      <c r="J84" s="18">
        <f t="shared" si="53"/>
        <v>0</v>
      </c>
      <c r="K84" s="18">
        <f t="shared" si="54"/>
        <v>0</v>
      </c>
      <c r="L84" s="19">
        <f t="shared" si="55"/>
        <v>0</v>
      </c>
    </row>
    <row r="85" spans="1:12" ht="25.5" x14ac:dyDescent="0.2">
      <c r="A85" s="74" t="s">
        <v>806</v>
      </c>
      <c r="B85" s="74" t="s">
        <v>719</v>
      </c>
      <c r="C85" s="79" t="s">
        <v>690</v>
      </c>
      <c r="D85" s="76">
        <f>'PLAN ORÇAM VENCEDORA'!J75</f>
        <v>27.130000000000003</v>
      </c>
      <c r="E85" s="76">
        <v>27.130000000000003</v>
      </c>
      <c r="F85" s="86">
        <v>107.170000000001</v>
      </c>
      <c r="G85" s="15"/>
      <c r="H85" s="15">
        <f t="shared" si="47"/>
        <v>0</v>
      </c>
      <c r="I85" s="18">
        <f t="shared" si="52"/>
        <v>2907.52</v>
      </c>
      <c r="J85" s="18">
        <f t="shared" si="53"/>
        <v>0</v>
      </c>
      <c r="K85" s="18">
        <f t="shared" si="54"/>
        <v>0</v>
      </c>
      <c r="L85" s="19">
        <f t="shared" si="55"/>
        <v>0</v>
      </c>
    </row>
    <row r="86" spans="1:12" ht="25.5" x14ac:dyDescent="0.2">
      <c r="A86" s="74" t="s">
        <v>807</v>
      </c>
      <c r="B86" s="74" t="s">
        <v>808</v>
      </c>
      <c r="C86" s="79" t="s">
        <v>705</v>
      </c>
      <c r="D86" s="76">
        <f>'PLAN ORÇAM VENCEDORA'!J76</f>
        <v>44.04</v>
      </c>
      <c r="E86" s="76">
        <v>44.04</v>
      </c>
      <c r="F86" s="86">
        <v>107.170000000001</v>
      </c>
      <c r="G86" s="15"/>
      <c r="H86" s="15">
        <f t="shared" si="47"/>
        <v>0</v>
      </c>
      <c r="I86" s="18">
        <f t="shared" si="52"/>
        <v>4719.7700000000004</v>
      </c>
      <c r="J86" s="18">
        <f t="shared" si="53"/>
        <v>0</v>
      </c>
      <c r="K86" s="18">
        <f t="shared" si="54"/>
        <v>0</v>
      </c>
      <c r="L86" s="19">
        <f t="shared" si="55"/>
        <v>0</v>
      </c>
    </row>
    <row r="87" spans="1:12" x14ac:dyDescent="0.2">
      <c r="A87" s="16" t="s">
        <v>744</v>
      </c>
      <c r="B87" s="88" t="s">
        <v>1266</v>
      </c>
      <c r="C87" s="89"/>
      <c r="D87" s="89"/>
      <c r="E87" s="89"/>
      <c r="F87" s="89"/>
      <c r="G87" s="89"/>
      <c r="H87" s="89"/>
      <c r="I87" s="91"/>
      <c r="J87" s="89"/>
      <c r="K87" s="89"/>
      <c r="L87" s="90"/>
    </row>
    <row r="88" spans="1:12" s="24" customFormat="1" ht="25.5" x14ac:dyDescent="0.2">
      <c r="A88" s="74" t="s">
        <v>809</v>
      </c>
      <c r="B88" s="74" t="s">
        <v>810</v>
      </c>
      <c r="C88" s="79" t="s">
        <v>690</v>
      </c>
      <c r="D88" s="76">
        <f>'PLAN ORÇAM VENCEDORA'!J78</f>
        <v>2.83</v>
      </c>
      <c r="E88" s="76">
        <v>2.83</v>
      </c>
      <c r="F88" s="86">
        <v>447.41000000000099</v>
      </c>
      <c r="G88" s="15"/>
      <c r="H88" s="15">
        <f t="shared" si="47"/>
        <v>0</v>
      </c>
      <c r="I88" s="18">
        <f t="shared" ref="I88" si="56">ROUND(F88*E88,2)</f>
        <v>1266.17</v>
      </c>
      <c r="J88" s="18">
        <f t="shared" ref="J88" si="57">ROUND(G88*E88,2)</f>
        <v>0</v>
      </c>
      <c r="K88" s="18">
        <f t="shared" ref="K88" si="58">ROUND(H88*E88,2)</f>
        <v>0</v>
      </c>
      <c r="L88" s="19">
        <f t="shared" ref="L88" si="59">K88/I88</f>
        <v>0</v>
      </c>
    </row>
    <row r="89" spans="1:12" ht="25.5" x14ac:dyDescent="0.2">
      <c r="A89" s="74" t="s">
        <v>811</v>
      </c>
      <c r="B89" s="74" t="s">
        <v>719</v>
      </c>
      <c r="C89" s="79" t="s">
        <v>690</v>
      </c>
      <c r="D89" s="76">
        <f>'PLAN ORÇAM VENCEDORA'!J79</f>
        <v>27.130000000000003</v>
      </c>
      <c r="E89" s="76">
        <v>27.130000000000003</v>
      </c>
      <c r="F89" s="86">
        <v>447.41000000000099</v>
      </c>
      <c r="G89" s="15"/>
      <c r="H89" s="15">
        <f t="shared" si="47"/>
        <v>0</v>
      </c>
      <c r="I89" s="18">
        <f t="shared" ref="I89:I96" si="60">ROUND(F89*E89,2)</f>
        <v>12138.23</v>
      </c>
      <c r="J89" s="18">
        <f t="shared" ref="J89:J96" si="61">ROUND(G89*E89,2)</f>
        <v>0</v>
      </c>
      <c r="K89" s="18">
        <f t="shared" ref="K89:K96" si="62">ROUND(H89*E89,2)</f>
        <v>0</v>
      </c>
      <c r="L89" s="19">
        <f t="shared" ref="L89:L96" si="63">K89/I89</f>
        <v>0</v>
      </c>
    </row>
    <row r="90" spans="1:12" s="24" customFormat="1" ht="25.5" x14ac:dyDescent="0.2">
      <c r="A90" s="74" t="s">
        <v>812</v>
      </c>
      <c r="B90" s="74" t="s">
        <v>808</v>
      </c>
      <c r="C90" s="79" t="s">
        <v>705</v>
      </c>
      <c r="D90" s="76">
        <f>'PLAN ORÇAM VENCEDORA'!J80</f>
        <v>44.04</v>
      </c>
      <c r="E90" s="76">
        <v>44.04</v>
      </c>
      <c r="F90" s="86">
        <v>447.41000000000099</v>
      </c>
      <c r="G90" s="15"/>
      <c r="H90" s="15">
        <f t="shared" si="47"/>
        <v>0</v>
      </c>
      <c r="I90" s="18">
        <f t="shared" si="60"/>
        <v>19703.939999999999</v>
      </c>
      <c r="J90" s="18">
        <f t="shared" si="61"/>
        <v>0</v>
      </c>
      <c r="K90" s="18">
        <f t="shared" si="62"/>
        <v>0</v>
      </c>
      <c r="L90" s="19">
        <f t="shared" si="63"/>
        <v>0</v>
      </c>
    </row>
    <row r="91" spans="1:12" s="24" customFormat="1" ht="38.25" x14ac:dyDescent="0.2">
      <c r="A91" s="74" t="s">
        <v>813</v>
      </c>
      <c r="B91" s="74" t="s">
        <v>814</v>
      </c>
      <c r="C91" s="79" t="s">
        <v>690</v>
      </c>
      <c r="D91" s="76">
        <f>'PLAN ORÇAM VENCEDORA'!J81</f>
        <v>33.369999999999997</v>
      </c>
      <c r="E91" s="76">
        <v>33.369999999999997</v>
      </c>
      <c r="F91" s="86">
        <v>447.41000000000099</v>
      </c>
      <c r="G91" s="15"/>
      <c r="H91" s="15">
        <f t="shared" si="47"/>
        <v>0</v>
      </c>
      <c r="I91" s="18">
        <f t="shared" si="60"/>
        <v>14930.07</v>
      </c>
      <c r="J91" s="18">
        <f t="shared" si="61"/>
        <v>0</v>
      </c>
      <c r="K91" s="18">
        <f t="shared" si="62"/>
        <v>0</v>
      </c>
      <c r="L91" s="19">
        <f t="shared" si="63"/>
        <v>0</v>
      </c>
    </row>
    <row r="92" spans="1:12" ht="25.5" x14ac:dyDescent="0.2">
      <c r="A92" s="74" t="s">
        <v>815</v>
      </c>
      <c r="B92" s="74" t="s">
        <v>816</v>
      </c>
      <c r="C92" s="79" t="s">
        <v>690</v>
      </c>
      <c r="D92" s="76">
        <f>'PLAN ORÇAM VENCEDORA'!J82</f>
        <v>76.56</v>
      </c>
      <c r="E92" s="76">
        <v>76.56</v>
      </c>
      <c r="F92" s="86">
        <v>295.41000000000099</v>
      </c>
      <c r="G92" s="15"/>
      <c r="H92" s="15">
        <f t="shared" si="47"/>
        <v>0</v>
      </c>
      <c r="I92" s="18">
        <f t="shared" si="60"/>
        <v>22616.59</v>
      </c>
      <c r="J92" s="18">
        <f t="shared" si="61"/>
        <v>0</v>
      </c>
      <c r="K92" s="18">
        <f t="shared" si="62"/>
        <v>0</v>
      </c>
      <c r="L92" s="19">
        <f t="shared" si="63"/>
        <v>0</v>
      </c>
    </row>
    <row r="93" spans="1:12" ht="25.5" x14ac:dyDescent="0.2">
      <c r="A93" s="74" t="s">
        <v>817</v>
      </c>
      <c r="B93" s="74" t="s">
        <v>818</v>
      </c>
      <c r="C93" s="79" t="s">
        <v>750</v>
      </c>
      <c r="D93" s="76">
        <f>'PLAN ORÇAM VENCEDORA'!J83</f>
        <v>20.3</v>
      </c>
      <c r="E93" s="76">
        <v>20.3</v>
      </c>
      <c r="F93" s="86">
        <v>75</v>
      </c>
      <c r="G93" s="15"/>
      <c r="H93" s="15">
        <f t="shared" si="47"/>
        <v>0</v>
      </c>
      <c r="I93" s="18">
        <f t="shared" si="60"/>
        <v>1522.5</v>
      </c>
      <c r="J93" s="18">
        <f t="shared" si="61"/>
        <v>0</v>
      </c>
      <c r="K93" s="18">
        <f t="shared" si="62"/>
        <v>0</v>
      </c>
      <c r="L93" s="19">
        <f t="shared" si="63"/>
        <v>0</v>
      </c>
    </row>
    <row r="94" spans="1:12" s="24" customFormat="1" x14ac:dyDescent="0.2">
      <c r="A94" s="74" t="s">
        <v>819</v>
      </c>
      <c r="B94" s="74" t="s">
        <v>820</v>
      </c>
      <c r="C94" s="79" t="s">
        <v>750</v>
      </c>
      <c r="D94" s="76">
        <f>'PLAN ORÇAM VENCEDORA'!J84</f>
        <v>92.240000000000009</v>
      </c>
      <c r="E94" s="76">
        <v>92.240000000000009</v>
      </c>
      <c r="F94" s="86">
        <v>22.800000000000999</v>
      </c>
      <c r="G94" s="15"/>
      <c r="H94" s="15">
        <f t="shared" si="47"/>
        <v>0</v>
      </c>
      <c r="I94" s="18">
        <f t="shared" si="60"/>
        <v>2103.0700000000002</v>
      </c>
      <c r="J94" s="18">
        <f t="shared" si="61"/>
        <v>0</v>
      </c>
      <c r="K94" s="18">
        <f t="shared" si="62"/>
        <v>0</v>
      </c>
      <c r="L94" s="19">
        <f t="shared" si="63"/>
        <v>0</v>
      </c>
    </row>
    <row r="95" spans="1:12" s="24" customFormat="1" x14ac:dyDescent="0.2">
      <c r="A95" s="74" t="s">
        <v>821</v>
      </c>
      <c r="B95" s="74" t="s">
        <v>822</v>
      </c>
      <c r="C95" s="79" t="s">
        <v>690</v>
      </c>
      <c r="D95" s="76">
        <f>'PLAN ORÇAM VENCEDORA'!J85</f>
        <v>365.47</v>
      </c>
      <c r="E95" s="76">
        <v>365.47</v>
      </c>
      <c r="F95" s="86">
        <v>8.4100000000010002</v>
      </c>
      <c r="G95" s="15"/>
      <c r="H95" s="15">
        <f t="shared" si="47"/>
        <v>0</v>
      </c>
      <c r="I95" s="18">
        <f t="shared" si="60"/>
        <v>3073.6</v>
      </c>
      <c r="J95" s="18">
        <f t="shared" si="61"/>
        <v>0</v>
      </c>
      <c r="K95" s="18">
        <f t="shared" si="62"/>
        <v>0</v>
      </c>
      <c r="L95" s="19">
        <f t="shared" si="63"/>
        <v>0</v>
      </c>
    </row>
    <row r="96" spans="1:12" x14ac:dyDescent="0.2">
      <c r="A96" s="74" t="s">
        <v>823</v>
      </c>
      <c r="B96" s="74" t="s">
        <v>824</v>
      </c>
      <c r="C96" s="79" t="s">
        <v>690</v>
      </c>
      <c r="D96" s="76">
        <f>'PLAN ORÇAM VENCEDORA'!J86</f>
        <v>155.20999999999998</v>
      </c>
      <c r="E96" s="76">
        <v>155.20999999999998</v>
      </c>
      <c r="F96" s="86">
        <v>159.79</v>
      </c>
      <c r="G96" s="15"/>
      <c r="H96" s="15">
        <f t="shared" si="47"/>
        <v>0</v>
      </c>
      <c r="I96" s="18">
        <f t="shared" si="60"/>
        <v>24801.01</v>
      </c>
      <c r="J96" s="18">
        <f t="shared" si="61"/>
        <v>0</v>
      </c>
      <c r="K96" s="18">
        <f t="shared" si="62"/>
        <v>0</v>
      </c>
      <c r="L96" s="19">
        <f t="shared" si="63"/>
        <v>0</v>
      </c>
    </row>
    <row r="97" spans="1:12" x14ac:dyDescent="0.2">
      <c r="A97" s="16">
        <v>7</v>
      </c>
      <c r="B97" s="88" t="s">
        <v>1267</v>
      </c>
      <c r="C97" s="89"/>
      <c r="D97" s="89"/>
      <c r="E97" s="89"/>
      <c r="F97" s="89"/>
      <c r="G97" s="89"/>
      <c r="H97" s="89"/>
      <c r="I97" s="91"/>
      <c r="J97" s="89"/>
      <c r="K97" s="89"/>
      <c r="L97" s="90"/>
    </row>
    <row r="98" spans="1:12" ht="38.25" x14ac:dyDescent="0.2">
      <c r="A98" s="74" t="s">
        <v>825</v>
      </c>
      <c r="B98" s="74" t="s">
        <v>826</v>
      </c>
      <c r="C98" s="79" t="s">
        <v>690</v>
      </c>
      <c r="D98" s="76">
        <f>'PLAN ORÇAM VENCEDORA'!J88</f>
        <v>3.58</v>
      </c>
      <c r="E98" s="76">
        <v>3.58</v>
      </c>
      <c r="F98" s="86">
        <v>1226</v>
      </c>
      <c r="G98" s="15"/>
      <c r="H98" s="15">
        <f t="shared" si="47"/>
        <v>0</v>
      </c>
      <c r="I98" s="18">
        <f t="shared" ref="I98" si="64">ROUND(F98*E98,2)</f>
        <v>4389.08</v>
      </c>
      <c r="J98" s="18">
        <f t="shared" ref="J98" si="65">ROUND(G98*E98,2)</f>
        <v>0</v>
      </c>
      <c r="K98" s="18">
        <f t="shared" ref="K98" si="66">ROUND(H98*E98,2)</f>
        <v>0</v>
      </c>
      <c r="L98" s="19">
        <f t="shared" ref="L98" si="67">K98/I98</f>
        <v>0</v>
      </c>
    </row>
    <row r="99" spans="1:12" ht="51" x14ac:dyDescent="0.2">
      <c r="A99" s="74" t="s">
        <v>827</v>
      </c>
      <c r="B99" s="74" t="s">
        <v>828</v>
      </c>
      <c r="C99" s="79" t="s">
        <v>690</v>
      </c>
      <c r="D99" s="76">
        <f>'PLAN ORÇAM VENCEDORA'!J89</f>
        <v>30.02</v>
      </c>
      <c r="E99" s="76">
        <v>30.02</v>
      </c>
      <c r="F99" s="86">
        <v>1029.680000000001</v>
      </c>
      <c r="G99" s="15"/>
      <c r="H99" s="15">
        <f t="shared" si="47"/>
        <v>0</v>
      </c>
      <c r="I99" s="18">
        <f t="shared" ref="I99:I104" si="68">ROUND(F99*E99,2)</f>
        <v>30910.99</v>
      </c>
      <c r="J99" s="18">
        <f t="shared" ref="J99:J104" si="69">ROUND(G99*E99,2)</f>
        <v>0</v>
      </c>
      <c r="K99" s="18">
        <f t="shared" ref="K99:K104" si="70">ROUND(H99*E99,2)</f>
        <v>0</v>
      </c>
      <c r="L99" s="19">
        <f t="shared" ref="L99:L104" si="71">K99/I99</f>
        <v>0</v>
      </c>
    </row>
    <row r="100" spans="1:12" ht="38.25" x14ac:dyDescent="0.2">
      <c r="A100" s="74" t="s">
        <v>829</v>
      </c>
      <c r="B100" s="74" t="s">
        <v>830</v>
      </c>
      <c r="C100" s="79" t="s">
        <v>690</v>
      </c>
      <c r="D100" s="76">
        <f>'PLAN ORÇAM VENCEDORA'!J90</f>
        <v>54.81</v>
      </c>
      <c r="E100" s="76">
        <v>54.81</v>
      </c>
      <c r="F100" s="86">
        <v>146</v>
      </c>
      <c r="G100" s="15"/>
      <c r="H100" s="15">
        <f t="shared" si="47"/>
        <v>0</v>
      </c>
      <c r="I100" s="18">
        <f t="shared" si="68"/>
        <v>8002.26</v>
      </c>
      <c r="J100" s="18">
        <f t="shared" si="69"/>
        <v>0</v>
      </c>
      <c r="K100" s="18">
        <f t="shared" si="70"/>
        <v>0</v>
      </c>
      <c r="L100" s="19">
        <f t="shared" si="71"/>
        <v>0</v>
      </c>
    </row>
    <row r="101" spans="1:12" ht="51" x14ac:dyDescent="0.2">
      <c r="A101" s="74" t="s">
        <v>831</v>
      </c>
      <c r="B101" s="74" t="s">
        <v>832</v>
      </c>
      <c r="C101" s="79" t="s">
        <v>690</v>
      </c>
      <c r="D101" s="76">
        <f>'PLAN ORÇAM VENCEDORA'!J91</f>
        <v>28.92</v>
      </c>
      <c r="E101" s="76">
        <v>28.92</v>
      </c>
      <c r="F101" s="86">
        <v>50.320000000001002</v>
      </c>
      <c r="G101" s="15"/>
      <c r="H101" s="15">
        <f t="shared" si="47"/>
        <v>0</v>
      </c>
      <c r="I101" s="18">
        <f t="shared" si="68"/>
        <v>1455.25</v>
      </c>
      <c r="J101" s="18">
        <f t="shared" si="69"/>
        <v>0</v>
      </c>
      <c r="K101" s="18">
        <f t="shared" si="70"/>
        <v>0</v>
      </c>
      <c r="L101" s="19">
        <f t="shared" si="71"/>
        <v>0</v>
      </c>
    </row>
    <row r="102" spans="1:12" ht="38.25" x14ac:dyDescent="0.2">
      <c r="A102" s="74" t="s">
        <v>833</v>
      </c>
      <c r="B102" s="74" t="s">
        <v>834</v>
      </c>
      <c r="C102" s="79" t="s">
        <v>690</v>
      </c>
      <c r="D102" s="76">
        <f>'PLAN ORÇAM VENCEDORA'!J92</f>
        <v>82.03</v>
      </c>
      <c r="E102" s="76">
        <v>82.03</v>
      </c>
      <c r="F102" s="86">
        <v>50.320000000001002</v>
      </c>
      <c r="G102" s="15"/>
      <c r="H102" s="15">
        <f t="shared" si="47"/>
        <v>0</v>
      </c>
      <c r="I102" s="18">
        <f t="shared" si="68"/>
        <v>4127.75</v>
      </c>
      <c r="J102" s="18">
        <f t="shared" si="69"/>
        <v>0</v>
      </c>
      <c r="K102" s="18">
        <f t="shared" si="70"/>
        <v>0</v>
      </c>
      <c r="L102" s="19">
        <f t="shared" si="71"/>
        <v>0</v>
      </c>
    </row>
    <row r="103" spans="1:12" ht="38.25" x14ac:dyDescent="0.2">
      <c r="A103" s="74" t="s">
        <v>835</v>
      </c>
      <c r="B103" s="74" t="s">
        <v>836</v>
      </c>
      <c r="C103" s="79" t="s">
        <v>705</v>
      </c>
      <c r="D103" s="76">
        <f>'PLAN ORÇAM VENCEDORA'!J93</f>
        <v>91.13</v>
      </c>
      <c r="E103" s="76">
        <v>91.13</v>
      </c>
      <c r="F103" s="86">
        <v>266.86000000000098</v>
      </c>
      <c r="G103" s="15"/>
      <c r="H103" s="15">
        <f t="shared" si="47"/>
        <v>0</v>
      </c>
      <c r="I103" s="18">
        <f t="shared" si="68"/>
        <v>24318.95</v>
      </c>
      <c r="J103" s="18">
        <f t="shared" si="69"/>
        <v>0</v>
      </c>
      <c r="K103" s="18">
        <f t="shared" si="70"/>
        <v>0</v>
      </c>
      <c r="L103" s="19">
        <f t="shared" si="71"/>
        <v>0</v>
      </c>
    </row>
    <row r="104" spans="1:12" ht="25.5" x14ac:dyDescent="0.2">
      <c r="A104" s="80" t="s">
        <v>837</v>
      </c>
      <c r="B104" s="80" t="s">
        <v>838</v>
      </c>
      <c r="C104" s="81" t="s">
        <v>690</v>
      </c>
      <c r="D104" s="77">
        <f>'PLAN ORÇAM VENCEDORA'!J94</f>
        <v>155.20999999999998</v>
      </c>
      <c r="E104" s="77">
        <v>155.20999999999998</v>
      </c>
      <c r="F104" s="87">
        <v>232.520000000001</v>
      </c>
      <c r="G104" s="15"/>
      <c r="H104" s="15">
        <f t="shared" si="47"/>
        <v>0</v>
      </c>
      <c r="I104" s="18">
        <f t="shared" si="68"/>
        <v>36089.43</v>
      </c>
      <c r="J104" s="18">
        <f t="shared" si="69"/>
        <v>0</v>
      </c>
      <c r="K104" s="18">
        <f t="shared" si="70"/>
        <v>0</v>
      </c>
      <c r="L104" s="19">
        <f t="shared" si="71"/>
        <v>0</v>
      </c>
    </row>
    <row r="105" spans="1:12" s="24" customFormat="1" x14ac:dyDescent="0.2">
      <c r="A105" s="16">
        <v>8</v>
      </c>
      <c r="B105" s="88" t="s">
        <v>1268</v>
      </c>
      <c r="C105" s="89"/>
      <c r="D105" s="89"/>
      <c r="E105" s="89"/>
      <c r="F105" s="89"/>
      <c r="G105" s="89"/>
      <c r="H105" s="89"/>
      <c r="I105" s="91"/>
      <c r="J105" s="89"/>
      <c r="K105" s="89"/>
      <c r="L105" s="90"/>
    </row>
    <row r="106" spans="1:12" s="24" customFormat="1" x14ac:dyDescent="0.2">
      <c r="A106" s="82" t="s">
        <v>839</v>
      </c>
      <c r="B106" s="82" t="s">
        <v>840</v>
      </c>
      <c r="C106" s="83" t="s">
        <v>690</v>
      </c>
      <c r="D106" s="78">
        <f>'PLAN ORÇAM VENCEDORA'!J96</f>
        <v>2.61</v>
      </c>
      <c r="E106" s="78">
        <v>2.61</v>
      </c>
      <c r="F106" s="78">
        <v>797.16</v>
      </c>
      <c r="G106" s="15"/>
      <c r="H106" s="15">
        <f t="shared" si="47"/>
        <v>0</v>
      </c>
      <c r="I106" s="18">
        <f t="shared" ref="I106" si="72">ROUND(F106*E106,2)</f>
        <v>2080.59</v>
      </c>
      <c r="J106" s="18">
        <f t="shared" ref="J106" si="73">ROUND(G106*E106,2)</f>
        <v>0</v>
      </c>
      <c r="K106" s="18">
        <f t="shared" ref="K106" si="74">ROUND(H106*E106,2)</f>
        <v>0</v>
      </c>
      <c r="L106" s="19">
        <f t="shared" ref="L106:L107" si="75">K106/I106</f>
        <v>0</v>
      </c>
    </row>
    <row r="107" spans="1:12" s="24" customFormat="1" x14ac:dyDescent="0.2">
      <c r="A107" s="82" t="s">
        <v>841</v>
      </c>
      <c r="B107" s="82" t="s">
        <v>842</v>
      </c>
      <c r="C107" s="83" t="s">
        <v>690</v>
      </c>
      <c r="D107" s="78">
        <f>'PLAN ORÇAM VENCEDORA'!J97</f>
        <v>2.97</v>
      </c>
      <c r="E107" s="78">
        <v>2.97</v>
      </c>
      <c r="F107" s="78">
        <v>338.69</v>
      </c>
      <c r="G107" s="15"/>
      <c r="H107" s="15">
        <f t="shared" si="47"/>
        <v>0</v>
      </c>
      <c r="I107" s="18">
        <f t="shared" ref="I107:I116" si="76">ROUND(F107*E107,2)</f>
        <v>1005.91</v>
      </c>
      <c r="J107" s="18">
        <f t="shared" ref="J107:J116" si="77">ROUND(G107*E107,2)</f>
        <v>0</v>
      </c>
      <c r="K107" s="18">
        <f t="shared" ref="K107:K116" si="78">ROUND(H107*E107,2)</f>
        <v>0</v>
      </c>
      <c r="L107" s="19">
        <f t="shared" si="75"/>
        <v>0</v>
      </c>
    </row>
    <row r="108" spans="1:12" s="24" customFormat="1" ht="25.5" x14ac:dyDescent="0.2">
      <c r="A108" s="82" t="s">
        <v>843</v>
      </c>
      <c r="B108" s="82" t="s">
        <v>844</v>
      </c>
      <c r="C108" s="83" t="s">
        <v>705</v>
      </c>
      <c r="D108" s="78">
        <f>'PLAN ORÇAM VENCEDORA'!J98</f>
        <v>18.34</v>
      </c>
      <c r="E108" s="78">
        <v>18.34</v>
      </c>
      <c r="F108" s="78">
        <v>364.06000000000103</v>
      </c>
      <c r="G108" s="15"/>
      <c r="H108" s="15">
        <f t="shared" si="47"/>
        <v>0</v>
      </c>
      <c r="I108" s="18">
        <f t="shared" si="76"/>
        <v>6676.86</v>
      </c>
      <c r="J108" s="18">
        <f t="shared" si="77"/>
        <v>0</v>
      </c>
      <c r="K108" s="18">
        <f t="shared" si="78"/>
        <v>0</v>
      </c>
      <c r="L108" s="19">
        <f t="shared" ref="L108:L116" si="79">K108/I108</f>
        <v>0</v>
      </c>
    </row>
    <row r="109" spans="1:12" s="24" customFormat="1" x14ac:dyDescent="0.2">
      <c r="A109" s="82" t="s">
        <v>845</v>
      </c>
      <c r="B109" s="82" t="s">
        <v>846</v>
      </c>
      <c r="C109" s="83" t="s">
        <v>690</v>
      </c>
      <c r="D109" s="78">
        <f>'PLAN ORÇAM VENCEDORA'!J99</f>
        <v>13.08</v>
      </c>
      <c r="E109" s="78">
        <v>13.08</v>
      </c>
      <c r="F109" s="78">
        <v>433.10000000000099</v>
      </c>
      <c r="G109" s="15"/>
      <c r="H109" s="15">
        <f t="shared" si="47"/>
        <v>0</v>
      </c>
      <c r="I109" s="18">
        <f t="shared" si="76"/>
        <v>5664.95</v>
      </c>
      <c r="J109" s="18">
        <f t="shared" si="77"/>
        <v>0</v>
      </c>
      <c r="K109" s="18">
        <f t="shared" si="78"/>
        <v>0</v>
      </c>
      <c r="L109" s="19">
        <f t="shared" si="79"/>
        <v>0</v>
      </c>
    </row>
    <row r="110" spans="1:12" s="24" customFormat="1" x14ac:dyDescent="0.2">
      <c r="A110" s="82" t="s">
        <v>847</v>
      </c>
      <c r="B110" s="82" t="s">
        <v>848</v>
      </c>
      <c r="C110" s="83" t="s">
        <v>690</v>
      </c>
      <c r="D110" s="78">
        <f>'PLAN ORÇAM VENCEDORA'!J100</f>
        <v>17.43</v>
      </c>
      <c r="E110" s="78">
        <v>17.43</v>
      </c>
      <c r="F110" s="78">
        <v>338.69</v>
      </c>
      <c r="G110" s="15"/>
      <c r="H110" s="15">
        <f t="shared" si="47"/>
        <v>0</v>
      </c>
      <c r="I110" s="18">
        <f t="shared" si="76"/>
        <v>5903.37</v>
      </c>
      <c r="J110" s="18">
        <f t="shared" si="77"/>
        <v>0</v>
      </c>
      <c r="K110" s="18">
        <f t="shared" si="78"/>
        <v>0</v>
      </c>
      <c r="L110" s="19">
        <f t="shared" si="79"/>
        <v>0</v>
      </c>
    </row>
    <row r="111" spans="1:12" s="24" customFormat="1" ht="25.5" x14ac:dyDescent="0.2">
      <c r="A111" s="82" t="s">
        <v>849</v>
      </c>
      <c r="B111" s="82" t="s">
        <v>850</v>
      </c>
      <c r="C111" s="83" t="s">
        <v>690</v>
      </c>
      <c r="D111" s="78">
        <f>'PLAN ORÇAM VENCEDORA'!J101</f>
        <v>15.43</v>
      </c>
      <c r="E111" s="78">
        <v>15.43</v>
      </c>
      <c r="F111" s="78">
        <v>338.69</v>
      </c>
      <c r="G111" s="15"/>
      <c r="H111" s="15">
        <f t="shared" si="47"/>
        <v>0</v>
      </c>
      <c r="I111" s="18">
        <f t="shared" si="76"/>
        <v>5225.99</v>
      </c>
      <c r="J111" s="18">
        <f t="shared" si="77"/>
        <v>0</v>
      </c>
      <c r="K111" s="18">
        <f t="shared" si="78"/>
        <v>0</v>
      </c>
      <c r="L111" s="19">
        <f t="shared" si="79"/>
        <v>0</v>
      </c>
    </row>
    <row r="112" spans="1:12" s="24" customFormat="1" ht="25.5" x14ac:dyDescent="0.2">
      <c r="A112" s="82" t="s">
        <v>851</v>
      </c>
      <c r="B112" s="82" t="s">
        <v>852</v>
      </c>
      <c r="C112" s="83" t="s">
        <v>690</v>
      </c>
      <c r="D112" s="78">
        <f>'PLAN ORÇAM VENCEDORA'!J102</f>
        <v>13.77</v>
      </c>
      <c r="E112" s="78">
        <v>13.77</v>
      </c>
      <c r="F112" s="78">
        <v>797.16</v>
      </c>
      <c r="G112" s="15"/>
      <c r="H112" s="15">
        <f t="shared" si="47"/>
        <v>0</v>
      </c>
      <c r="I112" s="18">
        <f t="shared" si="76"/>
        <v>10976.89</v>
      </c>
      <c r="J112" s="18">
        <f t="shared" si="77"/>
        <v>0</v>
      </c>
      <c r="K112" s="18">
        <f t="shared" si="78"/>
        <v>0</v>
      </c>
      <c r="L112" s="19">
        <f t="shared" si="79"/>
        <v>0</v>
      </c>
    </row>
    <row r="113" spans="1:12" s="24" customFormat="1" ht="38.25" x14ac:dyDescent="0.2">
      <c r="A113" s="82" t="s">
        <v>853</v>
      </c>
      <c r="B113" s="82" t="s">
        <v>854</v>
      </c>
      <c r="C113" s="83" t="s">
        <v>690</v>
      </c>
      <c r="D113" s="78">
        <f>'PLAN ORÇAM VENCEDORA'!J103</f>
        <v>20.54</v>
      </c>
      <c r="E113" s="78">
        <v>20.54</v>
      </c>
      <c r="F113" s="78">
        <v>7.56</v>
      </c>
      <c r="G113" s="15"/>
      <c r="H113" s="15">
        <f t="shared" si="47"/>
        <v>0</v>
      </c>
      <c r="I113" s="18">
        <f t="shared" si="76"/>
        <v>155.28</v>
      </c>
      <c r="J113" s="18">
        <f t="shared" si="77"/>
        <v>0</v>
      </c>
      <c r="K113" s="18">
        <f t="shared" si="78"/>
        <v>0</v>
      </c>
      <c r="L113" s="19">
        <f t="shared" si="79"/>
        <v>0</v>
      </c>
    </row>
    <row r="114" spans="1:12" s="24" customFormat="1" x14ac:dyDescent="0.2">
      <c r="A114" s="82" t="s">
        <v>855</v>
      </c>
      <c r="B114" s="82" t="s">
        <v>856</v>
      </c>
      <c r="C114" s="83" t="s">
        <v>690</v>
      </c>
      <c r="D114" s="78">
        <f>'PLAN ORÇAM VENCEDORA'!J104</f>
        <v>17.940000000000001</v>
      </c>
      <c r="E114" s="78">
        <v>17.940000000000001</v>
      </c>
      <c r="F114" s="78">
        <v>29</v>
      </c>
      <c r="G114" s="15"/>
      <c r="H114" s="15">
        <f t="shared" si="47"/>
        <v>0</v>
      </c>
      <c r="I114" s="18">
        <f t="shared" si="76"/>
        <v>520.26</v>
      </c>
      <c r="J114" s="18">
        <f t="shared" si="77"/>
        <v>0</v>
      </c>
      <c r="K114" s="18">
        <f t="shared" si="78"/>
        <v>0</v>
      </c>
      <c r="L114" s="19">
        <f t="shared" si="79"/>
        <v>0</v>
      </c>
    </row>
    <row r="115" spans="1:12" s="24" customFormat="1" ht="25.5" x14ac:dyDescent="0.2">
      <c r="A115" s="82" t="s">
        <v>857</v>
      </c>
      <c r="B115" s="82" t="s">
        <v>858</v>
      </c>
      <c r="C115" s="83" t="s">
        <v>690</v>
      </c>
      <c r="D115" s="78">
        <f>'PLAN ORÇAM VENCEDORA'!J105</f>
        <v>12.959999999999999</v>
      </c>
      <c r="E115" s="78">
        <v>12.959999999999999</v>
      </c>
      <c r="F115" s="78">
        <v>29</v>
      </c>
      <c r="G115" s="15"/>
      <c r="H115" s="15">
        <f t="shared" si="47"/>
        <v>0</v>
      </c>
      <c r="I115" s="18">
        <f t="shared" si="76"/>
        <v>375.84</v>
      </c>
      <c r="J115" s="18">
        <f t="shared" si="77"/>
        <v>0</v>
      </c>
      <c r="K115" s="18">
        <f t="shared" si="78"/>
        <v>0</v>
      </c>
      <c r="L115" s="19">
        <f t="shared" si="79"/>
        <v>0</v>
      </c>
    </row>
    <row r="116" spans="1:12" s="24" customFormat="1" ht="25.5" x14ac:dyDescent="0.2">
      <c r="A116" s="82" t="s">
        <v>859</v>
      </c>
      <c r="B116" s="82" t="s">
        <v>860</v>
      </c>
      <c r="C116" s="83" t="s">
        <v>690</v>
      </c>
      <c r="D116" s="78">
        <f>'PLAN ORÇAM VENCEDORA'!J106</f>
        <v>17.04</v>
      </c>
      <c r="E116" s="78">
        <v>17.04</v>
      </c>
      <c r="F116" s="78">
        <v>30.36</v>
      </c>
      <c r="G116" s="15"/>
      <c r="H116" s="15">
        <f t="shared" si="47"/>
        <v>0</v>
      </c>
      <c r="I116" s="18">
        <f t="shared" si="76"/>
        <v>517.33000000000004</v>
      </c>
      <c r="J116" s="18">
        <f t="shared" si="77"/>
        <v>0</v>
      </c>
      <c r="K116" s="18">
        <f t="shared" si="78"/>
        <v>0</v>
      </c>
      <c r="L116" s="19">
        <f t="shared" si="79"/>
        <v>0</v>
      </c>
    </row>
    <row r="117" spans="1:12" s="24" customFormat="1" x14ac:dyDescent="0.2">
      <c r="A117" s="16">
        <v>9</v>
      </c>
      <c r="B117" s="92" t="s">
        <v>1269</v>
      </c>
      <c r="C117" s="92"/>
      <c r="D117" s="92"/>
      <c r="E117" s="92"/>
      <c r="F117" s="92"/>
      <c r="G117" s="92"/>
      <c r="H117" s="92"/>
      <c r="I117" s="93"/>
      <c r="J117" s="92"/>
      <c r="K117" s="92"/>
      <c r="L117" s="92"/>
    </row>
    <row r="118" spans="1:12" s="24" customFormat="1" x14ac:dyDescent="0.2">
      <c r="A118" s="16" t="s">
        <v>746</v>
      </c>
      <c r="B118" s="88" t="s">
        <v>1270</v>
      </c>
      <c r="C118" s="89"/>
      <c r="D118" s="89"/>
      <c r="E118" s="89"/>
      <c r="F118" s="89"/>
      <c r="G118" s="89"/>
      <c r="H118" s="89"/>
      <c r="I118" s="91"/>
      <c r="J118" s="89"/>
      <c r="K118" s="89"/>
      <c r="L118" s="90"/>
    </row>
    <row r="119" spans="1:12" s="24" customFormat="1" ht="38.25" x14ac:dyDescent="0.2">
      <c r="A119" s="82" t="s">
        <v>861</v>
      </c>
      <c r="B119" s="82" t="s">
        <v>862</v>
      </c>
      <c r="C119" s="83" t="s">
        <v>695</v>
      </c>
      <c r="D119" s="78">
        <f>'PLAN ORÇAM VENCEDORA'!J109</f>
        <v>125.42999999999999</v>
      </c>
      <c r="E119" s="78">
        <v>125.42999999999999</v>
      </c>
      <c r="F119" s="78">
        <v>8</v>
      </c>
      <c r="G119" s="15"/>
      <c r="H119" s="15">
        <f t="shared" ref="H119:H182" si="80">G119</f>
        <v>0</v>
      </c>
      <c r="I119" s="18">
        <f t="shared" ref="I119" si="81">ROUND(F119*E119,2)</f>
        <v>1003.44</v>
      </c>
      <c r="J119" s="18">
        <f t="shared" ref="J119" si="82">ROUND(G119*E119,2)</f>
        <v>0</v>
      </c>
      <c r="K119" s="18">
        <f t="shared" ref="K119" si="83">ROUND(H119*E119,2)</f>
        <v>0</v>
      </c>
      <c r="L119" s="19">
        <f t="shared" ref="L119" si="84">K119/I119</f>
        <v>0</v>
      </c>
    </row>
    <row r="120" spans="1:12" s="24" customFormat="1" ht="25.5" x14ac:dyDescent="0.2">
      <c r="A120" s="82" t="s">
        <v>863</v>
      </c>
      <c r="B120" s="82" t="s">
        <v>864</v>
      </c>
      <c r="C120" s="83" t="s">
        <v>695</v>
      </c>
      <c r="D120" s="78">
        <f>'PLAN ORÇAM VENCEDORA'!J110</f>
        <v>112.72</v>
      </c>
      <c r="E120" s="78">
        <v>112.72</v>
      </c>
      <c r="F120" s="78">
        <v>4</v>
      </c>
      <c r="G120" s="15"/>
      <c r="H120" s="15">
        <f t="shared" si="80"/>
        <v>0</v>
      </c>
      <c r="I120" s="18">
        <f t="shared" ref="I120:I126" si="85">ROUND(F120*E120,2)</f>
        <v>450.88</v>
      </c>
      <c r="J120" s="18">
        <f t="shared" ref="J120:J126" si="86">ROUND(G120*E120,2)</f>
        <v>0</v>
      </c>
      <c r="K120" s="18">
        <f t="shared" ref="K120:K126" si="87">ROUND(H120*E120,2)</f>
        <v>0</v>
      </c>
      <c r="L120" s="19">
        <f t="shared" ref="L120:L126" si="88">K120/I120</f>
        <v>0</v>
      </c>
    </row>
    <row r="121" spans="1:12" s="24" customFormat="1" ht="25.5" x14ac:dyDescent="0.2">
      <c r="A121" s="82" t="s">
        <v>865</v>
      </c>
      <c r="B121" s="82" t="s">
        <v>866</v>
      </c>
      <c r="C121" s="83" t="s">
        <v>750</v>
      </c>
      <c r="D121" s="78">
        <f>'PLAN ORÇAM VENCEDORA'!J111</f>
        <v>18.5</v>
      </c>
      <c r="E121" s="78">
        <v>18.5</v>
      </c>
      <c r="F121" s="78">
        <v>15</v>
      </c>
      <c r="G121" s="15"/>
      <c r="H121" s="15">
        <f t="shared" si="80"/>
        <v>0</v>
      </c>
      <c r="I121" s="18">
        <f t="shared" si="85"/>
        <v>277.5</v>
      </c>
      <c r="J121" s="18">
        <f t="shared" si="86"/>
        <v>0</v>
      </c>
      <c r="K121" s="18">
        <f t="shared" si="87"/>
        <v>0</v>
      </c>
      <c r="L121" s="19">
        <f t="shared" si="88"/>
        <v>0</v>
      </c>
    </row>
    <row r="122" spans="1:12" s="24" customFormat="1" ht="25.5" x14ac:dyDescent="0.2">
      <c r="A122" s="82" t="s">
        <v>867</v>
      </c>
      <c r="B122" s="82" t="s">
        <v>868</v>
      </c>
      <c r="C122" s="83" t="s">
        <v>695</v>
      </c>
      <c r="D122" s="78">
        <f>'PLAN ORÇAM VENCEDORA'!J112</f>
        <v>4.24</v>
      </c>
      <c r="E122" s="78">
        <v>4.24</v>
      </c>
      <c r="F122" s="78">
        <v>2</v>
      </c>
      <c r="G122" s="15"/>
      <c r="H122" s="15">
        <f t="shared" si="80"/>
        <v>0</v>
      </c>
      <c r="I122" s="18">
        <f t="shared" si="85"/>
        <v>8.48</v>
      </c>
      <c r="J122" s="18">
        <f t="shared" si="86"/>
        <v>0</v>
      </c>
      <c r="K122" s="18">
        <f t="shared" si="87"/>
        <v>0</v>
      </c>
      <c r="L122" s="19">
        <f t="shared" si="88"/>
        <v>0</v>
      </c>
    </row>
    <row r="123" spans="1:12" s="24" customFormat="1" ht="25.5" x14ac:dyDescent="0.2">
      <c r="A123" s="82" t="s">
        <v>869</v>
      </c>
      <c r="B123" s="82" t="s">
        <v>870</v>
      </c>
      <c r="C123" s="83" t="s">
        <v>695</v>
      </c>
      <c r="D123" s="78">
        <f>'PLAN ORÇAM VENCEDORA'!J113</f>
        <v>7.26</v>
      </c>
      <c r="E123" s="78">
        <v>7.26</v>
      </c>
      <c r="F123" s="78">
        <v>4</v>
      </c>
      <c r="G123" s="15"/>
      <c r="H123" s="15">
        <f t="shared" si="80"/>
        <v>0</v>
      </c>
      <c r="I123" s="18">
        <f t="shared" si="85"/>
        <v>29.04</v>
      </c>
      <c r="J123" s="18">
        <f t="shared" si="86"/>
        <v>0</v>
      </c>
      <c r="K123" s="18">
        <f t="shared" si="87"/>
        <v>0</v>
      </c>
      <c r="L123" s="19">
        <f t="shared" si="88"/>
        <v>0</v>
      </c>
    </row>
    <row r="124" spans="1:12" s="24" customFormat="1" ht="25.5" x14ac:dyDescent="0.2">
      <c r="A124" s="82" t="s">
        <v>871</v>
      </c>
      <c r="B124" s="82" t="s">
        <v>872</v>
      </c>
      <c r="C124" s="83" t="s">
        <v>695</v>
      </c>
      <c r="D124" s="78">
        <f>'PLAN ORÇAM VENCEDORA'!J114</f>
        <v>11.82</v>
      </c>
      <c r="E124" s="78">
        <v>11.82</v>
      </c>
      <c r="F124" s="78">
        <v>2</v>
      </c>
      <c r="G124" s="15"/>
      <c r="H124" s="15">
        <f t="shared" si="80"/>
        <v>0</v>
      </c>
      <c r="I124" s="18">
        <f t="shared" si="85"/>
        <v>23.64</v>
      </c>
      <c r="J124" s="18">
        <f t="shared" si="86"/>
        <v>0</v>
      </c>
      <c r="K124" s="18">
        <f t="shared" si="87"/>
        <v>0</v>
      </c>
      <c r="L124" s="19">
        <f t="shared" si="88"/>
        <v>0</v>
      </c>
    </row>
    <row r="125" spans="1:12" s="24" customFormat="1" ht="25.5" x14ac:dyDescent="0.2">
      <c r="A125" s="82" t="s">
        <v>873</v>
      </c>
      <c r="B125" s="82" t="s">
        <v>874</v>
      </c>
      <c r="C125" s="83" t="s">
        <v>695</v>
      </c>
      <c r="D125" s="78">
        <f>'PLAN ORÇAM VENCEDORA'!J115</f>
        <v>7.81</v>
      </c>
      <c r="E125" s="78">
        <v>7.81</v>
      </c>
      <c r="F125" s="78">
        <v>2</v>
      </c>
      <c r="G125" s="15"/>
      <c r="H125" s="15">
        <f t="shared" si="80"/>
        <v>0</v>
      </c>
      <c r="I125" s="18">
        <f t="shared" si="85"/>
        <v>15.62</v>
      </c>
      <c r="J125" s="18">
        <f t="shared" si="86"/>
        <v>0</v>
      </c>
      <c r="K125" s="18">
        <f t="shared" si="87"/>
        <v>0</v>
      </c>
      <c r="L125" s="19">
        <f t="shared" si="88"/>
        <v>0</v>
      </c>
    </row>
    <row r="126" spans="1:12" ht="38.25" x14ac:dyDescent="0.2">
      <c r="A126" s="82" t="s">
        <v>875</v>
      </c>
      <c r="B126" s="82" t="s">
        <v>876</v>
      </c>
      <c r="C126" s="83" t="s">
        <v>695</v>
      </c>
      <c r="D126" s="78">
        <f>'PLAN ORÇAM VENCEDORA'!J116</f>
        <v>6.05</v>
      </c>
      <c r="E126" s="78">
        <v>6.05</v>
      </c>
      <c r="F126" s="78">
        <v>3</v>
      </c>
      <c r="G126" s="15"/>
      <c r="H126" s="15">
        <f t="shared" si="80"/>
        <v>0</v>
      </c>
      <c r="I126" s="18">
        <f t="shared" si="85"/>
        <v>18.149999999999999</v>
      </c>
      <c r="J126" s="18">
        <f t="shared" si="86"/>
        <v>0</v>
      </c>
      <c r="K126" s="18">
        <f t="shared" si="87"/>
        <v>0</v>
      </c>
      <c r="L126" s="19">
        <f t="shared" si="88"/>
        <v>0</v>
      </c>
    </row>
    <row r="127" spans="1:12" s="24" customFormat="1" x14ac:dyDescent="0.2">
      <c r="A127" s="16" t="s">
        <v>745</v>
      </c>
      <c r="B127" s="88" t="s">
        <v>1271</v>
      </c>
      <c r="C127" s="89"/>
      <c r="D127" s="89"/>
      <c r="E127" s="89"/>
      <c r="F127" s="89"/>
      <c r="G127" s="89"/>
      <c r="H127" s="89"/>
      <c r="I127" s="91"/>
      <c r="J127" s="89"/>
      <c r="K127" s="89"/>
      <c r="L127" s="90"/>
    </row>
    <row r="128" spans="1:12" s="24" customFormat="1" x14ac:dyDescent="0.2">
      <c r="A128" s="82" t="s">
        <v>877</v>
      </c>
      <c r="B128" s="82" t="s">
        <v>878</v>
      </c>
      <c r="C128" s="83" t="s">
        <v>879</v>
      </c>
      <c r="D128" s="78">
        <f>'PLAN ORÇAM VENCEDORA'!J118</f>
        <v>148.91</v>
      </c>
      <c r="E128" s="78">
        <v>148.91</v>
      </c>
      <c r="F128" s="78">
        <v>2</v>
      </c>
      <c r="G128" s="15"/>
      <c r="H128" s="15">
        <f t="shared" si="80"/>
        <v>0</v>
      </c>
      <c r="I128" s="18">
        <f t="shared" ref="I128:I135" si="89">ROUND(F128*E128,2)</f>
        <v>297.82</v>
      </c>
      <c r="J128" s="18">
        <f t="shared" ref="J128:J135" si="90">ROUND(G128*E128,2)</f>
        <v>0</v>
      </c>
      <c r="K128" s="18">
        <f t="shared" ref="K128:K135" si="91">ROUND(H128*E128,2)</f>
        <v>0</v>
      </c>
      <c r="L128" s="19">
        <f t="shared" ref="L128" si="92">K128/I128</f>
        <v>0</v>
      </c>
    </row>
    <row r="129" spans="1:12" s="24" customFormat="1" ht="25.5" x14ac:dyDescent="0.2">
      <c r="A129" s="82" t="s">
        <v>880</v>
      </c>
      <c r="B129" s="82" t="s">
        <v>881</v>
      </c>
      <c r="C129" s="83" t="s">
        <v>687</v>
      </c>
      <c r="D129" s="78">
        <f>'PLAN ORÇAM VENCEDORA'!J119</f>
        <v>145.68</v>
      </c>
      <c r="E129" s="78">
        <v>145.68</v>
      </c>
      <c r="F129" s="78">
        <v>1</v>
      </c>
      <c r="G129" s="15"/>
      <c r="H129" s="15">
        <f t="shared" si="80"/>
        <v>0</v>
      </c>
      <c r="I129" s="18">
        <f t="shared" si="89"/>
        <v>145.68</v>
      </c>
      <c r="J129" s="18">
        <f t="shared" si="90"/>
        <v>0</v>
      </c>
      <c r="K129" s="18">
        <f t="shared" si="91"/>
        <v>0</v>
      </c>
      <c r="L129" s="19">
        <f t="shared" ref="L129:L136" si="93">K129/I129</f>
        <v>0</v>
      </c>
    </row>
    <row r="130" spans="1:12" s="24" customFormat="1" ht="25.5" x14ac:dyDescent="0.2">
      <c r="A130" s="82" t="s">
        <v>882</v>
      </c>
      <c r="B130" s="82" t="s">
        <v>883</v>
      </c>
      <c r="C130" s="83" t="s">
        <v>687</v>
      </c>
      <c r="D130" s="78">
        <f>'PLAN ORÇAM VENCEDORA'!J120</f>
        <v>91.070000000000007</v>
      </c>
      <c r="E130" s="78">
        <v>91.070000000000007</v>
      </c>
      <c r="F130" s="78">
        <v>2</v>
      </c>
      <c r="G130" s="15"/>
      <c r="H130" s="15">
        <f t="shared" si="80"/>
        <v>0</v>
      </c>
      <c r="I130" s="18">
        <f t="shared" si="89"/>
        <v>182.14</v>
      </c>
      <c r="J130" s="18">
        <f t="shared" si="90"/>
        <v>0</v>
      </c>
      <c r="K130" s="18">
        <f t="shared" si="91"/>
        <v>0</v>
      </c>
      <c r="L130" s="19">
        <f t="shared" si="93"/>
        <v>0</v>
      </c>
    </row>
    <row r="131" spans="1:12" s="24" customFormat="1" ht="25.5" x14ac:dyDescent="0.2">
      <c r="A131" s="82" t="s">
        <v>884</v>
      </c>
      <c r="B131" s="82" t="s">
        <v>885</v>
      </c>
      <c r="C131" s="83" t="s">
        <v>695</v>
      </c>
      <c r="D131" s="78">
        <f>'PLAN ORÇAM VENCEDORA'!J121</f>
        <v>325.86</v>
      </c>
      <c r="E131" s="78">
        <v>325.86</v>
      </c>
      <c r="F131" s="78">
        <v>1</v>
      </c>
      <c r="G131" s="15"/>
      <c r="H131" s="15">
        <f t="shared" si="80"/>
        <v>0</v>
      </c>
      <c r="I131" s="18">
        <f t="shared" si="89"/>
        <v>325.86</v>
      </c>
      <c r="J131" s="18">
        <f t="shared" si="90"/>
        <v>0</v>
      </c>
      <c r="K131" s="18">
        <f t="shared" si="91"/>
        <v>0</v>
      </c>
      <c r="L131" s="19">
        <f t="shared" si="93"/>
        <v>0</v>
      </c>
    </row>
    <row r="132" spans="1:12" s="24" customFormat="1" ht="38.25" x14ac:dyDescent="0.2">
      <c r="A132" s="82" t="s">
        <v>886</v>
      </c>
      <c r="B132" s="82" t="s">
        <v>887</v>
      </c>
      <c r="C132" s="83" t="s">
        <v>695</v>
      </c>
      <c r="D132" s="78">
        <f>'PLAN ORÇAM VENCEDORA'!J122</f>
        <v>414.77</v>
      </c>
      <c r="E132" s="78">
        <v>414.77</v>
      </c>
      <c r="F132" s="78">
        <v>1</v>
      </c>
      <c r="G132" s="15"/>
      <c r="H132" s="15">
        <f t="shared" si="80"/>
        <v>0</v>
      </c>
      <c r="I132" s="18">
        <f t="shared" si="89"/>
        <v>414.77</v>
      </c>
      <c r="J132" s="18">
        <f t="shared" si="90"/>
        <v>0</v>
      </c>
      <c r="K132" s="18">
        <f t="shared" si="91"/>
        <v>0</v>
      </c>
      <c r="L132" s="19">
        <f t="shared" si="93"/>
        <v>0</v>
      </c>
    </row>
    <row r="133" spans="1:12" s="24" customFormat="1" ht="38.25" x14ac:dyDescent="0.2">
      <c r="A133" s="82" t="s">
        <v>888</v>
      </c>
      <c r="B133" s="82" t="s">
        <v>889</v>
      </c>
      <c r="C133" s="83" t="s">
        <v>695</v>
      </c>
      <c r="D133" s="78">
        <f>'PLAN ORÇAM VENCEDORA'!J123</f>
        <v>33.739999999999995</v>
      </c>
      <c r="E133" s="78">
        <v>33.739999999999995</v>
      </c>
      <c r="F133" s="78">
        <v>4</v>
      </c>
      <c r="G133" s="15"/>
      <c r="H133" s="15">
        <f t="shared" si="80"/>
        <v>0</v>
      </c>
      <c r="I133" s="18">
        <f t="shared" si="89"/>
        <v>134.96</v>
      </c>
      <c r="J133" s="18">
        <f t="shared" si="90"/>
        <v>0</v>
      </c>
      <c r="K133" s="18">
        <f t="shared" si="91"/>
        <v>0</v>
      </c>
      <c r="L133" s="19">
        <f t="shared" si="93"/>
        <v>0</v>
      </c>
    </row>
    <row r="134" spans="1:12" s="24" customFormat="1" ht="25.5" x14ac:dyDescent="0.2">
      <c r="A134" s="82" t="s">
        <v>890</v>
      </c>
      <c r="B134" s="82" t="s">
        <v>891</v>
      </c>
      <c r="C134" s="83" t="s">
        <v>750</v>
      </c>
      <c r="D134" s="78">
        <f>'PLAN ORÇAM VENCEDORA'!J124</f>
        <v>15.59</v>
      </c>
      <c r="E134" s="78">
        <v>15.59</v>
      </c>
      <c r="F134" s="78">
        <v>17</v>
      </c>
      <c r="G134" s="15"/>
      <c r="H134" s="15">
        <f t="shared" si="80"/>
        <v>0</v>
      </c>
      <c r="I134" s="18">
        <f t="shared" si="89"/>
        <v>265.02999999999997</v>
      </c>
      <c r="J134" s="18">
        <f t="shared" si="90"/>
        <v>0</v>
      </c>
      <c r="K134" s="18">
        <f t="shared" si="91"/>
        <v>0</v>
      </c>
      <c r="L134" s="19">
        <f t="shared" si="93"/>
        <v>0</v>
      </c>
    </row>
    <row r="135" spans="1:12" s="24" customFormat="1" x14ac:dyDescent="0.2">
      <c r="A135" s="82" t="s">
        <v>892</v>
      </c>
      <c r="B135" s="82" t="s">
        <v>893</v>
      </c>
      <c r="C135" s="83" t="s">
        <v>687</v>
      </c>
      <c r="D135" s="78">
        <f>'PLAN ORÇAM VENCEDORA'!J125</f>
        <v>11.63</v>
      </c>
      <c r="E135" s="78">
        <v>11.63</v>
      </c>
      <c r="F135" s="78">
        <v>1</v>
      </c>
      <c r="G135" s="15"/>
      <c r="H135" s="15">
        <f t="shared" si="80"/>
        <v>0</v>
      </c>
      <c r="I135" s="18">
        <f t="shared" si="89"/>
        <v>11.63</v>
      </c>
      <c r="J135" s="18">
        <f t="shared" si="90"/>
        <v>0</v>
      </c>
      <c r="K135" s="18">
        <f t="shared" si="91"/>
        <v>0</v>
      </c>
      <c r="L135" s="19">
        <f t="shared" si="93"/>
        <v>0</v>
      </c>
    </row>
    <row r="136" spans="1:12" s="24" customFormat="1" ht="25.5" x14ac:dyDescent="0.2">
      <c r="A136" s="82" t="s">
        <v>894</v>
      </c>
      <c r="B136" s="82" t="s">
        <v>895</v>
      </c>
      <c r="C136" s="83" t="s">
        <v>750</v>
      </c>
      <c r="D136" s="78">
        <f>'PLAN ORÇAM VENCEDORA'!J126</f>
        <v>29.46</v>
      </c>
      <c r="E136" s="78">
        <v>29.46</v>
      </c>
      <c r="F136" s="78">
        <v>15</v>
      </c>
      <c r="G136" s="15"/>
      <c r="H136" s="15">
        <f t="shared" si="80"/>
        <v>0</v>
      </c>
      <c r="I136" s="18">
        <f t="shared" ref="I136" si="94">ROUND(F136*E136,2)</f>
        <v>441.9</v>
      </c>
      <c r="J136" s="18">
        <f t="shared" ref="J136" si="95">ROUND(G136*E136,2)</f>
        <v>0</v>
      </c>
      <c r="K136" s="18">
        <f t="shared" ref="K136" si="96">ROUND(H136*E136,2)</f>
        <v>0</v>
      </c>
      <c r="L136" s="19">
        <f t="shared" si="93"/>
        <v>0</v>
      </c>
    </row>
    <row r="137" spans="1:12" s="24" customFormat="1" x14ac:dyDescent="0.2">
      <c r="A137" s="16" t="s">
        <v>747</v>
      </c>
      <c r="B137" s="88" t="s">
        <v>1272</v>
      </c>
      <c r="C137" s="89"/>
      <c r="D137" s="89"/>
      <c r="E137" s="89"/>
      <c r="F137" s="89"/>
      <c r="G137" s="89"/>
      <c r="H137" s="89"/>
      <c r="I137" s="91"/>
      <c r="J137" s="89"/>
      <c r="K137" s="89"/>
      <c r="L137" s="90"/>
    </row>
    <row r="138" spans="1:12" s="24" customFormat="1" ht="25.5" x14ac:dyDescent="0.2">
      <c r="A138" s="82" t="s">
        <v>896</v>
      </c>
      <c r="B138" s="82" t="s">
        <v>897</v>
      </c>
      <c r="C138" s="83" t="s">
        <v>750</v>
      </c>
      <c r="D138" s="78">
        <f>'PLAN ORÇAM VENCEDORA'!J128</f>
        <v>33.15</v>
      </c>
      <c r="E138" s="78">
        <v>33.15</v>
      </c>
      <c r="F138" s="78">
        <v>70.5</v>
      </c>
      <c r="G138" s="15"/>
      <c r="H138" s="15">
        <f t="shared" si="80"/>
        <v>0</v>
      </c>
      <c r="I138" s="18">
        <f t="shared" ref="I138" si="97">ROUND(F138*E138,2)</f>
        <v>2337.08</v>
      </c>
      <c r="J138" s="18">
        <f t="shared" ref="J138" si="98">ROUND(G138*E138,2)</f>
        <v>0</v>
      </c>
      <c r="K138" s="18">
        <f t="shared" ref="K138" si="99">ROUND(H138*E138,2)</f>
        <v>0</v>
      </c>
      <c r="L138" s="19">
        <f t="shared" ref="L138" si="100">K138/I138</f>
        <v>0</v>
      </c>
    </row>
    <row r="139" spans="1:12" s="24" customFormat="1" ht="38.25" x14ac:dyDescent="0.2">
      <c r="A139" s="82" t="s">
        <v>898</v>
      </c>
      <c r="B139" s="82" t="s">
        <v>899</v>
      </c>
      <c r="C139" s="83" t="s">
        <v>695</v>
      </c>
      <c r="D139" s="78">
        <f>'PLAN ORÇAM VENCEDORA'!J129</f>
        <v>33.950000000000003</v>
      </c>
      <c r="E139" s="78">
        <v>33.950000000000003</v>
      </c>
      <c r="F139" s="78">
        <v>5</v>
      </c>
      <c r="G139" s="15"/>
      <c r="H139" s="15">
        <f t="shared" si="80"/>
        <v>0</v>
      </c>
      <c r="I139" s="18">
        <f t="shared" ref="I139:I143" si="101">ROUND(F139*E139,2)</f>
        <v>169.75</v>
      </c>
      <c r="J139" s="18">
        <f t="shared" ref="J139:J143" si="102">ROUND(G139*E139,2)</f>
        <v>0</v>
      </c>
      <c r="K139" s="18">
        <f t="shared" ref="K139:K143" si="103">ROUND(H139*E139,2)</f>
        <v>0</v>
      </c>
      <c r="L139" s="19">
        <f t="shared" ref="L139:L143" si="104">K139/I139</f>
        <v>0</v>
      </c>
    </row>
    <row r="140" spans="1:12" s="24" customFormat="1" ht="38.25" x14ac:dyDescent="0.2">
      <c r="A140" s="82" t="s">
        <v>900</v>
      </c>
      <c r="B140" s="82" t="s">
        <v>901</v>
      </c>
      <c r="C140" s="83" t="s">
        <v>695</v>
      </c>
      <c r="D140" s="78">
        <f>'PLAN ORÇAM VENCEDORA'!J130</f>
        <v>27.51</v>
      </c>
      <c r="E140" s="78">
        <v>27.51</v>
      </c>
      <c r="F140" s="78">
        <v>10</v>
      </c>
      <c r="G140" s="15"/>
      <c r="H140" s="15">
        <f t="shared" si="80"/>
        <v>0</v>
      </c>
      <c r="I140" s="18">
        <f t="shared" si="101"/>
        <v>275.10000000000002</v>
      </c>
      <c r="J140" s="18">
        <f t="shared" si="102"/>
        <v>0</v>
      </c>
      <c r="K140" s="18">
        <f t="shared" si="103"/>
        <v>0</v>
      </c>
      <c r="L140" s="19">
        <f t="shared" si="104"/>
        <v>0</v>
      </c>
    </row>
    <row r="141" spans="1:12" s="24" customFormat="1" ht="25.5" x14ac:dyDescent="0.2">
      <c r="A141" s="82" t="s">
        <v>902</v>
      </c>
      <c r="B141" s="82" t="s">
        <v>903</v>
      </c>
      <c r="C141" s="83" t="s">
        <v>695</v>
      </c>
      <c r="D141" s="78">
        <f>'PLAN ORÇAM VENCEDORA'!J131</f>
        <v>53.25</v>
      </c>
      <c r="E141" s="78">
        <v>53.25</v>
      </c>
      <c r="F141" s="78">
        <v>6</v>
      </c>
      <c r="G141" s="15"/>
      <c r="H141" s="15">
        <f t="shared" si="80"/>
        <v>0</v>
      </c>
      <c r="I141" s="18">
        <f t="shared" si="101"/>
        <v>319.5</v>
      </c>
      <c r="J141" s="18">
        <f t="shared" si="102"/>
        <v>0</v>
      </c>
      <c r="K141" s="18">
        <f t="shared" si="103"/>
        <v>0</v>
      </c>
      <c r="L141" s="19">
        <f t="shared" si="104"/>
        <v>0</v>
      </c>
    </row>
    <row r="142" spans="1:12" s="24" customFormat="1" ht="38.25" x14ac:dyDescent="0.2">
      <c r="A142" s="82" t="s">
        <v>904</v>
      </c>
      <c r="B142" s="82" t="s">
        <v>901</v>
      </c>
      <c r="C142" s="83" t="s">
        <v>695</v>
      </c>
      <c r="D142" s="78">
        <f>'PLAN ORÇAM VENCEDORA'!J132</f>
        <v>27.51</v>
      </c>
      <c r="E142" s="78">
        <v>27.51</v>
      </c>
      <c r="F142" s="78">
        <v>3</v>
      </c>
      <c r="G142" s="15"/>
      <c r="H142" s="15">
        <f t="shared" si="80"/>
        <v>0</v>
      </c>
      <c r="I142" s="18">
        <f t="shared" si="101"/>
        <v>82.53</v>
      </c>
      <c r="J142" s="18">
        <f t="shared" si="102"/>
        <v>0</v>
      </c>
      <c r="K142" s="18">
        <f t="shared" si="103"/>
        <v>0</v>
      </c>
      <c r="L142" s="19">
        <f t="shared" si="104"/>
        <v>0</v>
      </c>
    </row>
    <row r="143" spans="1:12" s="24" customFormat="1" ht="38.25" x14ac:dyDescent="0.2">
      <c r="A143" s="82" t="s">
        <v>905</v>
      </c>
      <c r="B143" s="82" t="s">
        <v>906</v>
      </c>
      <c r="C143" s="83" t="s">
        <v>695</v>
      </c>
      <c r="D143" s="78">
        <f>'PLAN ORÇAM VENCEDORA'!J133</f>
        <v>762.46</v>
      </c>
      <c r="E143" s="78">
        <v>762.46</v>
      </c>
      <c r="F143" s="78">
        <v>2</v>
      </c>
      <c r="G143" s="15"/>
      <c r="H143" s="15">
        <f t="shared" si="80"/>
        <v>0</v>
      </c>
      <c r="I143" s="18">
        <f t="shared" si="101"/>
        <v>1524.92</v>
      </c>
      <c r="J143" s="18">
        <f t="shared" si="102"/>
        <v>0</v>
      </c>
      <c r="K143" s="18">
        <f t="shared" si="103"/>
        <v>0</v>
      </c>
      <c r="L143" s="19">
        <f t="shared" si="104"/>
        <v>0</v>
      </c>
    </row>
    <row r="144" spans="1:12" s="24" customFormat="1" x14ac:dyDescent="0.2">
      <c r="A144" s="16">
        <v>10</v>
      </c>
      <c r="B144" s="88" t="s">
        <v>1273</v>
      </c>
      <c r="C144" s="89"/>
      <c r="D144" s="89"/>
      <c r="E144" s="89"/>
      <c r="F144" s="89"/>
      <c r="G144" s="89"/>
      <c r="H144" s="89"/>
      <c r="I144" s="91"/>
      <c r="J144" s="89"/>
      <c r="K144" s="89"/>
      <c r="L144" s="90"/>
    </row>
    <row r="145" spans="1:12" s="24" customFormat="1" ht="25.5" x14ac:dyDescent="0.2">
      <c r="A145" s="82" t="s">
        <v>907</v>
      </c>
      <c r="B145" s="82" t="s">
        <v>908</v>
      </c>
      <c r="C145" s="83" t="s">
        <v>750</v>
      </c>
      <c r="D145" s="78">
        <f>'PLAN ORÇAM VENCEDORA'!J135</f>
        <v>5.3599999999999994</v>
      </c>
      <c r="E145" s="78">
        <v>5.3599999999999994</v>
      </c>
      <c r="F145" s="78">
        <v>150</v>
      </c>
      <c r="G145" s="15"/>
      <c r="H145" s="15">
        <f t="shared" si="80"/>
        <v>0</v>
      </c>
      <c r="I145" s="18">
        <f t="shared" ref="I145" si="105">ROUND(F145*E145,2)</f>
        <v>804</v>
      </c>
      <c r="J145" s="18">
        <f t="shared" ref="J145" si="106">ROUND(G145*E145,2)</f>
        <v>0</v>
      </c>
      <c r="K145" s="18">
        <f t="shared" ref="K145" si="107">ROUND(H145*E145,2)</f>
        <v>0</v>
      </c>
      <c r="L145" s="19">
        <f t="shared" ref="L145" si="108">K145/I145</f>
        <v>0</v>
      </c>
    </row>
    <row r="146" spans="1:12" s="24" customFormat="1" ht="25.5" x14ac:dyDescent="0.2">
      <c r="A146" s="82" t="s">
        <v>909</v>
      </c>
      <c r="B146" s="82" t="s">
        <v>910</v>
      </c>
      <c r="C146" s="83" t="s">
        <v>750</v>
      </c>
      <c r="D146" s="78">
        <f>'PLAN ORÇAM VENCEDORA'!J136</f>
        <v>7.53</v>
      </c>
      <c r="E146" s="78">
        <v>7.53</v>
      </c>
      <c r="F146" s="78">
        <v>220</v>
      </c>
      <c r="G146" s="15"/>
      <c r="H146" s="15">
        <f t="shared" si="80"/>
        <v>0</v>
      </c>
      <c r="I146" s="18">
        <f t="shared" ref="I146:I177" si="109">ROUND(F146*E146,2)</f>
        <v>1656.6</v>
      </c>
      <c r="J146" s="18">
        <f t="shared" ref="J146:J177" si="110">ROUND(G146*E146,2)</f>
        <v>0</v>
      </c>
      <c r="K146" s="18">
        <f t="shared" ref="K146:K177" si="111">ROUND(H146*E146,2)</f>
        <v>0</v>
      </c>
      <c r="L146" s="19">
        <f t="shared" ref="L146:L177" si="112">K146/I146</f>
        <v>0</v>
      </c>
    </row>
    <row r="147" spans="1:12" s="24" customFormat="1" ht="25.5" x14ac:dyDescent="0.2">
      <c r="A147" s="82" t="s">
        <v>911</v>
      </c>
      <c r="B147" s="82" t="s">
        <v>912</v>
      </c>
      <c r="C147" s="83" t="s">
        <v>750</v>
      </c>
      <c r="D147" s="78">
        <f>'PLAN ORÇAM VENCEDORA'!J137</f>
        <v>8.85</v>
      </c>
      <c r="E147" s="78">
        <v>8.85</v>
      </c>
      <c r="F147" s="78">
        <v>25</v>
      </c>
      <c r="G147" s="15"/>
      <c r="H147" s="15">
        <f t="shared" si="80"/>
        <v>0</v>
      </c>
      <c r="I147" s="18">
        <f t="shared" si="109"/>
        <v>221.25</v>
      </c>
      <c r="J147" s="18">
        <f t="shared" si="110"/>
        <v>0</v>
      </c>
      <c r="K147" s="18">
        <f t="shared" si="111"/>
        <v>0</v>
      </c>
      <c r="L147" s="19">
        <f t="shared" si="112"/>
        <v>0</v>
      </c>
    </row>
    <row r="148" spans="1:12" s="24" customFormat="1" ht="25.5" x14ac:dyDescent="0.2">
      <c r="A148" s="82" t="s">
        <v>913</v>
      </c>
      <c r="B148" s="82" t="s">
        <v>914</v>
      </c>
      <c r="C148" s="83" t="s">
        <v>750</v>
      </c>
      <c r="D148" s="78">
        <f>'PLAN ORÇAM VENCEDORA'!J138</f>
        <v>12.81</v>
      </c>
      <c r="E148" s="78">
        <v>12.81</v>
      </c>
      <c r="F148" s="78">
        <v>21</v>
      </c>
      <c r="G148" s="15"/>
      <c r="H148" s="15">
        <f t="shared" si="80"/>
        <v>0</v>
      </c>
      <c r="I148" s="18">
        <f t="shared" si="109"/>
        <v>269.01</v>
      </c>
      <c r="J148" s="18">
        <f t="shared" si="110"/>
        <v>0</v>
      </c>
      <c r="K148" s="18">
        <f t="shared" si="111"/>
        <v>0</v>
      </c>
      <c r="L148" s="19">
        <f t="shared" si="112"/>
        <v>0</v>
      </c>
    </row>
    <row r="149" spans="1:12" s="24" customFormat="1" ht="25.5" x14ac:dyDescent="0.2">
      <c r="A149" s="82" t="s">
        <v>915</v>
      </c>
      <c r="B149" s="82" t="s">
        <v>916</v>
      </c>
      <c r="C149" s="83" t="s">
        <v>695</v>
      </c>
      <c r="D149" s="78">
        <f>'PLAN ORÇAM VENCEDORA'!J139</f>
        <v>11.829999999999998</v>
      </c>
      <c r="E149" s="78">
        <v>11.829999999999998</v>
      </c>
      <c r="F149" s="78">
        <v>7</v>
      </c>
      <c r="G149" s="15"/>
      <c r="H149" s="15">
        <f t="shared" si="80"/>
        <v>0</v>
      </c>
      <c r="I149" s="18">
        <f t="shared" si="109"/>
        <v>82.81</v>
      </c>
      <c r="J149" s="18">
        <f t="shared" si="110"/>
        <v>0</v>
      </c>
      <c r="K149" s="18">
        <f t="shared" si="111"/>
        <v>0</v>
      </c>
      <c r="L149" s="19">
        <f t="shared" si="112"/>
        <v>0</v>
      </c>
    </row>
    <row r="150" spans="1:12" s="24" customFormat="1" ht="25.5" x14ac:dyDescent="0.2">
      <c r="A150" s="82" t="s">
        <v>917</v>
      </c>
      <c r="B150" s="82" t="s">
        <v>918</v>
      </c>
      <c r="C150" s="83" t="s">
        <v>695</v>
      </c>
      <c r="D150" s="78">
        <f>'PLAN ORÇAM VENCEDORA'!J140</f>
        <v>12.2</v>
      </c>
      <c r="E150" s="78">
        <v>12.2</v>
      </c>
      <c r="F150" s="78">
        <v>45</v>
      </c>
      <c r="G150" s="15"/>
      <c r="H150" s="15">
        <f t="shared" si="80"/>
        <v>0</v>
      </c>
      <c r="I150" s="18">
        <f t="shared" si="109"/>
        <v>549</v>
      </c>
      <c r="J150" s="18">
        <f t="shared" si="110"/>
        <v>0</v>
      </c>
      <c r="K150" s="18">
        <f t="shared" si="111"/>
        <v>0</v>
      </c>
      <c r="L150" s="19">
        <f t="shared" si="112"/>
        <v>0</v>
      </c>
    </row>
    <row r="151" spans="1:12" s="24" customFormat="1" ht="25.5" x14ac:dyDescent="0.2">
      <c r="A151" s="82" t="s">
        <v>919</v>
      </c>
      <c r="B151" s="82" t="s">
        <v>920</v>
      </c>
      <c r="C151" s="83" t="s">
        <v>695</v>
      </c>
      <c r="D151" s="78">
        <f>'PLAN ORÇAM VENCEDORA'!J141</f>
        <v>15.86</v>
      </c>
      <c r="E151" s="78">
        <v>15.86</v>
      </c>
      <c r="F151" s="78">
        <v>16</v>
      </c>
      <c r="G151" s="15"/>
      <c r="H151" s="15">
        <f t="shared" si="80"/>
        <v>0</v>
      </c>
      <c r="I151" s="18">
        <f t="shared" si="109"/>
        <v>253.76</v>
      </c>
      <c r="J151" s="18">
        <f t="shared" si="110"/>
        <v>0</v>
      </c>
      <c r="K151" s="18">
        <f t="shared" si="111"/>
        <v>0</v>
      </c>
      <c r="L151" s="19">
        <f t="shared" si="112"/>
        <v>0</v>
      </c>
    </row>
    <row r="152" spans="1:12" s="24" customFormat="1" ht="25.5" x14ac:dyDescent="0.2">
      <c r="A152" s="82" t="s">
        <v>921</v>
      </c>
      <c r="B152" s="82" t="s">
        <v>922</v>
      </c>
      <c r="C152" s="83" t="s">
        <v>695</v>
      </c>
      <c r="D152" s="78">
        <f>'PLAN ORÇAM VENCEDORA'!J142</f>
        <v>10.959999999999999</v>
      </c>
      <c r="E152" s="78">
        <v>10.959999999999999</v>
      </c>
      <c r="F152" s="78">
        <v>32</v>
      </c>
      <c r="G152" s="15"/>
      <c r="H152" s="15">
        <f t="shared" si="80"/>
        <v>0</v>
      </c>
      <c r="I152" s="18">
        <f t="shared" si="109"/>
        <v>350.72</v>
      </c>
      <c r="J152" s="18">
        <f t="shared" si="110"/>
        <v>0</v>
      </c>
      <c r="K152" s="18">
        <f t="shared" si="111"/>
        <v>0</v>
      </c>
      <c r="L152" s="19">
        <f t="shared" si="112"/>
        <v>0</v>
      </c>
    </row>
    <row r="153" spans="1:12" s="24" customFormat="1" x14ac:dyDescent="0.2">
      <c r="A153" s="82" t="s">
        <v>923</v>
      </c>
      <c r="B153" s="82" t="s">
        <v>924</v>
      </c>
      <c r="C153" s="83" t="s">
        <v>687</v>
      </c>
      <c r="D153" s="78">
        <f>'PLAN ORÇAM VENCEDORA'!J143</f>
        <v>45.449999999999996</v>
      </c>
      <c r="E153" s="78">
        <v>45.449999999999996</v>
      </c>
      <c r="F153" s="78">
        <v>2</v>
      </c>
      <c r="G153" s="15"/>
      <c r="H153" s="15">
        <f t="shared" si="80"/>
        <v>0</v>
      </c>
      <c r="I153" s="18">
        <f t="shared" si="109"/>
        <v>90.9</v>
      </c>
      <c r="J153" s="18">
        <f t="shared" si="110"/>
        <v>0</v>
      </c>
      <c r="K153" s="18">
        <f t="shared" si="111"/>
        <v>0</v>
      </c>
      <c r="L153" s="19">
        <f t="shared" si="112"/>
        <v>0</v>
      </c>
    </row>
    <row r="154" spans="1:12" s="24" customFormat="1" ht="25.5" x14ac:dyDescent="0.2">
      <c r="A154" s="82" t="s">
        <v>925</v>
      </c>
      <c r="B154" s="82" t="s">
        <v>926</v>
      </c>
      <c r="C154" s="83" t="s">
        <v>750</v>
      </c>
      <c r="D154" s="78">
        <f>'PLAN ORÇAM VENCEDORA'!J144</f>
        <v>3.04</v>
      </c>
      <c r="E154" s="78">
        <v>3.04</v>
      </c>
      <c r="F154" s="78">
        <v>1050</v>
      </c>
      <c r="G154" s="15"/>
      <c r="H154" s="15">
        <f t="shared" si="80"/>
        <v>0</v>
      </c>
      <c r="I154" s="18">
        <f t="shared" si="109"/>
        <v>3192</v>
      </c>
      <c r="J154" s="18">
        <f t="shared" si="110"/>
        <v>0</v>
      </c>
      <c r="K154" s="18">
        <f t="shared" si="111"/>
        <v>0</v>
      </c>
      <c r="L154" s="19">
        <f t="shared" si="112"/>
        <v>0</v>
      </c>
    </row>
    <row r="155" spans="1:12" s="24" customFormat="1" ht="25.5" x14ac:dyDescent="0.2">
      <c r="A155" s="82" t="s">
        <v>927</v>
      </c>
      <c r="B155" s="82" t="s">
        <v>928</v>
      </c>
      <c r="C155" s="83" t="s">
        <v>750</v>
      </c>
      <c r="D155" s="78">
        <f>'PLAN ORÇAM VENCEDORA'!J145</f>
        <v>4.55</v>
      </c>
      <c r="E155" s="78">
        <v>4.55</v>
      </c>
      <c r="F155" s="78">
        <v>750</v>
      </c>
      <c r="G155" s="15"/>
      <c r="H155" s="15">
        <f t="shared" si="80"/>
        <v>0</v>
      </c>
      <c r="I155" s="18">
        <f t="shared" si="109"/>
        <v>3412.5</v>
      </c>
      <c r="J155" s="18">
        <f t="shared" si="110"/>
        <v>0</v>
      </c>
      <c r="K155" s="18">
        <f t="shared" si="111"/>
        <v>0</v>
      </c>
      <c r="L155" s="19">
        <f t="shared" si="112"/>
        <v>0</v>
      </c>
    </row>
    <row r="156" spans="1:12" s="24" customFormat="1" ht="25.5" x14ac:dyDescent="0.2">
      <c r="A156" s="82" t="s">
        <v>929</v>
      </c>
      <c r="B156" s="82" t="s">
        <v>930</v>
      </c>
      <c r="C156" s="83" t="s">
        <v>750</v>
      </c>
      <c r="D156" s="78">
        <f>'PLAN ORÇAM VENCEDORA'!J146</f>
        <v>7.59</v>
      </c>
      <c r="E156" s="78">
        <v>7.59</v>
      </c>
      <c r="F156" s="78">
        <v>450</v>
      </c>
      <c r="G156" s="15"/>
      <c r="H156" s="15">
        <f t="shared" si="80"/>
        <v>0</v>
      </c>
      <c r="I156" s="18">
        <f t="shared" si="109"/>
        <v>3415.5</v>
      </c>
      <c r="J156" s="18">
        <f t="shared" si="110"/>
        <v>0</v>
      </c>
      <c r="K156" s="18">
        <f t="shared" si="111"/>
        <v>0</v>
      </c>
      <c r="L156" s="19">
        <f t="shared" si="112"/>
        <v>0</v>
      </c>
    </row>
    <row r="157" spans="1:12" s="24" customFormat="1" x14ac:dyDescent="0.2">
      <c r="A157" s="82" t="s">
        <v>931</v>
      </c>
      <c r="B157" s="82" t="s">
        <v>932</v>
      </c>
      <c r="C157" s="83" t="s">
        <v>775</v>
      </c>
      <c r="D157" s="78">
        <f>'PLAN ORÇAM VENCEDORA'!J147</f>
        <v>21.11</v>
      </c>
      <c r="E157" s="78">
        <v>21.11</v>
      </c>
      <c r="F157" s="78">
        <v>150</v>
      </c>
      <c r="G157" s="15"/>
      <c r="H157" s="15">
        <f t="shared" si="80"/>
        <v>0</v>
      </c>
      <c r="I157" s="18">
        <f t="shared" si="109"/>
        <v>3166.5</v>
      </c>
      <c r="J157" s="18">
        <f t="shared" si="110"/>
        <v>0</v>
      </c>
      <c r="K157" s="18">
        <f t="shared" si="111"/>
        <v>0</v>
      </c>
      <c r="L157" s="19">
        <f t="shared" si="112"/>
        <v>0</v>
      </c>
    </row>
    <row r="158" spans="1:12" s="24" customFormat="1" ht="25.5" x14ac:dyDescent="0.2">
      <c r="A158" s="82" t="s">
        <v>933</v>
      </c>
      <c r="B158" s="82" t="s">
        <v>934</v>
      </c>
      <c r="C158" s="83" t="s">
        <v>695</v>
      </c>
      <c r="D158" s="78">
        <f>'PLAN ORÇAM VENCEDORA'!J148</f>
        <v>23.53</v>
      </c>
      <c r="E158" s="78">
        <v>23.53</v>
      </c>
      <c r="F158" s="78">
        <v>5</v>
      </c>
      <c r="G158" s="15"/>
      <c r="H158" s="15">
        <f t="shared" si="80"/>
        <v>0</v>
      </c>
      <c r="I158" s="18">
        <f t="shared" si="109"/>
        <v>117.65</v>
      </c>
      <c r="J158" s="18">
        <f t="shared" si="110"/>
        <v>0</v>
      </c>
      <c r="K158" s="18">
        <f t="shared" si="111"/>
        <v>0</v>
      </c>
      <c r="L158" s="19">
        <f t="shared" si="112"/>
        <v>0</v>
      </c>
    </row>
    <row r="159" spans="1:12" s="24" customFormat="1" ht="25.5" x14ac:dyDescent="0.2">
      <c r="A159" s="82" t="s">
        <v>935</v>
      </c>
      <c r="B159" s="82" t="s">
        <v>936</v>
      </c>
      <c r="C159" s="83" t="s">
        <v>695</v>
      </c>
      <c r="D159" s="78">
        <f>'PLAN ORÇAM VENCEDORA'!J149</f>
        <v>37.299999999999997</v>
      </c>
      <c r="E159" s="78">
        <v>37.299999999999997</v>
      </c>
      <c r="F159" s="78">
        <v>2</v>
      </c>
      <c r="G159" s="15"/>
      <c r="H159" s="15">
        <f t="shared" si="80"/>
        <v>0</v>
      </c>
      <c r="I159" s="18">
        <f t="shared" si="109"/>
        <v>74.599999999999994</v>
      </c>
      <c r="J159" s="18">
        <f t="shared" si="110"/>
        <v>0</v>
      </c>
      <c r="K159" s="18">
        <f t="shared" si="111"/>
        <v>0</v>
      </c>
      <c r="L159" s="19">
        <f t="shared" si="112"/>
        <v>0</v>
      </c>
    </row>
    <row r="160" spans="1:12" s="24" customFormat="1" ht="25.5" x14ac:dyDescent="0.2">
      <c r="A160" s="82" t="s">
        <v>937</v>
      </c>
      <c r="B160" s="82" t="s">
        <v>938</v>
      </c>
      <c r="C160" s="83" t="s">
        <v>695</v>
      </c>
      <c r="D160" s="78">
        <f>'PLAN ORÇAM VENCEDORA'!J150</f>
        <v>51.050000000000004</v>
      </c>
      <c r="E160" s="78">
        <v>51.050000000000004</v>
      </c>
      <c r="F160" s="78">
        <v>1</v>
      </c>
      <c r="G160" s="15"/>
      <c r="H160" s="15">
        <f t="shared" si="80"/>
        <v>0</v>
      </c>
      <c r="I160" s="18">
        <f t="shared" si="109"/>
        <v>51.05</v>
      </c>
      <c r="J160" s="18">
        <f t="shared" si="110"/>
        <v>0</v>
      </c>
      <c r="K160" s="18">
        <f t="shared" si="111"/>
        <v>0</v>
      </c>
      <c r="L160" s="19">
        <f t="shared" si="112"/>
        <v>0</v>
      </c>
    </row>
    <row r="161" spans="1:12" s="24" customFormat="1" ht="25.5" x14ac:dyDescent="0.2">
      <c r="A161" s="82" t="s">
        <v>939</v>
      </c>
      <c r="B161" s="82" t="s">
        <v>940</v>
      </c>
      <c r="C161" s="83" t="s">
        <v>695</v>
      </c>
      <c r="D161" s="78">
        <f>'PLAN ORÇAM VENCEDORA'!J151</f>
        <v>48.14</v>
      </c>
      <c r="E161" s="78">
        <v>48.14</v>
      </c>
      <c r="F161" s="78">
        <v>2</v>
      </c>
      <c r="G161" s="15"/>
      <c r="H161" s="15">
        <f t="shared" si="80"/>
        <v>0</v>
      </c>
      <c r="I161" s="18">
        <f t="shared" si="109"/>
        <v>96.28</v>
      </c>
      <c r="J161" s="18">
        <f t="shared" si="110"/>
        <v>0</v>
      </c>
      <c r="K161" s="18">
        <f t="shared" si="111"/>
        <v>0</v>
      </c>
      <c r="L161" s="19">
        <f t="shared" si="112"/>
        <v>0</v>
      </c>
    </row>
    <row r="162" spans="1:12" s="24" customFormat="1" ht="25.5" x14ac:dyDescent="0.2">
      <c r="A162" s="82" t="s">
        <v>941</v>
      </c>
      <c r="B162" s="82" t="s">
        <v>942</v>
      </c>
      <c r="C162" s="83" t="s">
        <v>695</v>
      </c>
      <c r="D162" s="78">
        <f>'PLAN ORÇAM VENCEDORA'!J152</f>
        <v>24.939999999999998</v>
      </c>
      <c r="E162" s="78">
        <v>24.939999999999998</v>
      </c>
      <c r="F162" s="78">
        <v>26</v>
      </c>
      <c r="G162" s="15"/>
      <c r="H162" s="15">
        <f t="shared" si="80"/>
        <v>0</v>
      </c>
      <c r="I162" s="18">
        <f t="shared" si="109"/>
        <v>648.44000000000005</v>
      </c>
      <c r="J162" s="18">
        <f t="shared" si="110"/>
        <v>0</v>
      </c>
      <c r="K162" s="18">
        <f t="shared" si="111"/>
        <v>0</v>
      </c>
      <c r="L162" s="19">
        <f t="shared" si="112"/>
        <v>0</v>
      </c>
    </row>
    <row r="163" spans="1:12" s="24" customFormat="1" ht="25.5" x14ac:dyDescent="0.2">
      <c r="A163" s="82" t="s">
        <v>943</v>
      </c>
      <c r="B163" s="82" t="s">
        <v>944</v>
      </c>
      <c r="C163" s="83" t="s">
        <v>695</v>
      </c>
      <c r="D163" s="78">
        <f>'PLAN ORÇAM VENCEDORA'!J153</f>
        <v>37.43</v>
      </c>
      <c r="E163" s="78">
        <v>37.43</v>
      </c>
      <c r="F163" s="78">
        <v>6</v>
      </c>
      <c r="G163" s="15"/>
      <c r="H163" s="15">
        <f t="shared" si="80"/>
        <v>0</v>
      </c>
      <c r="I163" s="18">
        <f t="shared" si="109"/>
        <v>224.58</v>
      </c>
      <c r="J163" s="18">
        <f t="shared" si="110"/>
        <v>0</v>
      </c>
      <c r="K163" s="18">
        <f t="shared" si="111"/>
        <v>0</v>
      </c>
      <c r="L163" s="19">
        <f t="shared" si="112"/>
        <v>0</v>
      </c>
    </row>
    <row r="164" spans="1:12" s="24" customFormat="1" ht="25.5" x14ac:dyDescent="0.2">
      <c r="A164" s="82" t="s">
        <v>945</v>
      </c>
      <c r="B164" s="82" t="s">
        <v>946</v>
      </c>
      <c r="C164" s="83" t="s">
        <v>695</v>
      </c>
      <c r="D164" s="78">
        <f>'PLAN ORÇAM VENCEDORA'!J154</f>
        <v>157.72</v>
      </c>
      <c r="E164" s="78">
        <v>157.72</v>
      </c>
      <c r="F164" s="78">
        <v>36</v>
      </c>
      <c r="G164" s="15"/>
      <c r="H164" s="15">
        <f t="shared" si="80"/>
        <v>0</v>
      </c>
      <c r="I164" s="18">
        <f t="shared" si="109"/>
        <v>5677.92</v>
      </c>
      <c r="J164" s="18">
        <f t="shared" si="110"/>
        <v>0</v>
      </c>
      <c r="K164" s="18">
        <f t="shared" si="111"/>
        <v>0</v>
      </c>
      <c r="L164" s="19">
        <f t="shared" si="112"/>
        <v>0</v>
      </c>
    </row>
    <row r="165" spans="1:12" s="24" customFormat="1" ht="25.5" x14ac:dyDescent="0.2">
      <c r="A165" s="82" t="s">
        <v>947</v>
      </c>
      <c r="B165" s="82" t="s">
        <v>948</v>
      </c>
      <c r="C165" s="83" t="s">
        <v>695</v>
      </c>
      <c r="D165" s="78">
        <f>'PLAN ORÇAM VENCEDORA'!J155</f>
        <v>95.72</v>
      </c>
      <c r="E165" s="78">
        <v>95.72</v>
      </c>
      <c r="F165" s="78">
        <v>26</v>
      </c>
      <c r="G165" s="15"/>
      <c r="H165" s="15">
        <f t="shared" si="80"/>
        <v>0</v>
      </c>
      <c r="I165" s="18">
        <f t="shared" si="109"/>
        <v>2488.7199999999998</v>
      </c>
      <c r="J165" s="18">
        <f t="shared" si="110"/>
        <v>0</v>
      </c>
      <c r="K165" s="18">
        <f t="shared" si="111"/>
        <v>0</v>
      </c>
      <c r="L165" s="19">
        <f t="shared" si="112"/>
        <v>0</v>
      </c>
    </row>
    <row r="166" spans="1:12" s="24" customFormat="1" ht="25.5" x14ac:dyDescent="0.2">
      <c r="A166" s="82" t="s">
        <v>949</v>
      </c>
      <c r="B166" s="82" t="s">
        <v>950</v>
      </c>
      <c r="C166" s="83" t="s">
        <v>687</v>
      </c>
      <c r="D166" s="78">
        <f>'PLAN ORÇAM VENCEDORA'!J156</f>
        <v>127.92</v>
      </c>
      <c r="E166" s="78">
        <v>127.92</v>
      </c>
      <c r="F166" s="78">
        <v>39</v>
      </c>
      <c r="G166" s="15"/>
      <c r="H166" s="15">
        <f t="shared" si="80"/>
        <v>0</v>
      </c>
      <c r="I166" s="18">
        <f t="shared" si="109"/>
        <v>4988.88</v>
      </c>
      <c r="J166" s="18">
        <f t="shared" si="110"/>
        <v>0</v>
      </c>
      <c r="K166" s="18">
        <f t="shared" si="111"/>
        <v>0</v>
      </c>
      <c r="L166" s="19">
        <f t="shared" si="112"/>
        <v>0</v>
      </c>
    </row>
    <row r="167" spans="1:12" s="24" customFormat="1" ht="25.5" x14ac:dyDescent="0.2">
      <c r="A167" s="82" t="s">
        <v>951</v>
      </c>
      <c r="B167" s="82" t="s">
        <v>952</v>
      </c>
      <c r="C167" s="83" t="s">
        <v>687</v>
      </c>
      <c r="D167" s="78">
        <f>'PLAN ORÇAM VENCEDORA'!J157</f>
        <v>143.57</v>
      </c>
      <c r="E167" s="78">
        <v>143.57</v>
      </c>
      <c r="F167" s="78">
        <v>16</v>
      </c>
      <c r="G167" s="15"/>
      <c r="H167" s="15">
        <f t="shared" si="80"/>
        <v>0</v>
      </c>
      <c r="I167" s="18">
        <f t="shared" si="109"/>
        <v>2297.12</v>
      </c>
      <c r="J167" s="18">
        <f t="shared" si="110"/>
        <v>0</v>
      </c>
      <c r="K167" s="18">
        <f t="shared" si="111"/>
        <v>0</v>
      </c>
      <c r="L167" s="19">
        <f t="shared" si="112"/>
        <v>0</v>
      </c>
    </row>
    <row r="168" spans="1:12" s="24" customFormat="1" x14ac:dyDescent="0.2">
      <c r="A168" s="82" t="s">
        <v>953</v>
      </c>
      <c r="B168" s="82" t="s">
        <v>954</v>
      </c>
      <c r="C168" s="83" t="s">
        <v>695</v>
      </c>
      <c r="D168" s="78">
        <f>'PLAN ORÇAM VENCEDORA'!J158</f>
        <v>56.28</v>
      </c>
      <c r="E168" s="78">
        <v>56.28</v>
      </c>
      <c r="F168" s="78">
        <v>8</v>
      </c>
      <c r="G168" s="15"/>
      <c r="H168" s="15">
        <f t="shared" si="80"/>
        <v>0</v>
      </c>
      <c r="I168" s="18">
        <f t="shared" si="109"/>
        <v>450.24</v>
      </c>
      <c r="J168" s="18">
        <f t="shared" si="110"/>
        <v>0</v>
      </c>
      <c r="K168" s="18">
        <f t="shared" si="111"/>
        <v>0</v>
      </c>
      <c r="L168" s="19">
        <f t="shared" si="112"/>
        <v>0</v>
      </c>
    </row>
    <row r="169" spans="1:12" s="24" customFormat="1" x14ac:dyDescent="0.2">
      <c r="A169" s="82" t="s">
        <v>955</v>
      </c>
      <c r="B169" s="82" t="s">
        <v>956</v>
      </c>
      <c r="C169" s="83" t="s">
        <v>695</v>
      </c>
      <c r="D169" s="78">
        <f>'PLAN ORÇAM VENCEDORA'!J159</f>
        <v>807.2</v>
      </c>
      <c r="E169" s="78">
        <v>807.2</v>
      </c>
      <c r="F169" s="78">
        <v>8</v>
      </c>
      <c r="G169" s="15"/>
      <c r="H169" s="15">
        <f t="shared" si="80"/>
        <v>0</v>
      </c>
      <c r="I169" s="18">
        <f t="shared" si="109"/>
        <v>6457.6</v>
      </c>
      <c r="J169" s="18">
        <f t="shared" si="110"/>
        <v>0</v>
      </c>
      <c r="K169" s="18">
        <f t="shared" si="111"/>
        <v>0</v>
      </c>
      <c r="L169" s="19">
        <f t="shared" si="112"/>
        <v>0</v>
      </c>
    </row>
    <row r="170" spans="1:12" s="24" customFormat="1" x14ac:dyDescent="0.2">
      <c r="A170" s="82" t="s">
        <v>957</v>
      </c>
      <c r="B170" s="82" t="s">
        <v>958</v>
      </c>
      <c r="C170" s="83" t="s">
        <v>750</v>
      </c>
      <c r="D170" s="78">
        <f>'PLAN ORÇAM VENCEDORA'!J160</f>
        <v>104.94</v>
      </c>
      <c r="E170" s="78">
        <v>104.94</v>
      </c>
      <c r="F170" s="78">
        <v>111.8</v>
      </c>
      <c r="G170" s="15"/>
      <c r="H170" s="15">
        <f t="shared" si="80"/>
        <v>0</v>
      </c>
      <c r="I170" s="18">
        <f t="shared" si="109"/>
        <v>11732.29</v>
      </c>
      <c r="J170" s="18">
        <f t="shared" si="110"/>
        <v>0</v>
      </c>
      <c r="K170" s="18">
        <f t="shared" si="111"/>
        <v>0</v>
      </c>
      <c r="L170" s="19">
        <f t="shared" si="112"/>
        <v>0</v>
      </c>
    </row>
    <row r="171" spans="1:12" s="24" customFormat="1" ht="25.5" x14ac:dyDescent="0.2">
      <c r="A171" s="82" t="s">
        <v>959</v>
      </c>
      <c r="B171" s="82" t="s">
        <v>960</v>
      </c>
      <c r="C171" s="83" t="s">
        <v>695</v>
      </c>
      <c r="D171" s="78">
        <f>'PLAN ORÇAM VENCEDORA'!J161</f>
        <v>10.66</v>
      </c>
      <c r="E171" s="78">
        <v>10.66</v>
      </c>
      <c r="F171" s="78">
        <v>3</v>
      </c>
      <c r="G171" s="15"/>
      <c r="H171" s="15">
        <f t="shared" si="80"/>
        <v>0</v>
      </c>
      <c r="I171" s="18">
        <f t="shared" si="109"/>
        <v>31.98</v>
      </c>
      <c r="J171" s="18">
        <f t="shared" si="110"/>
        <v>0</v>
      </c>
      <c r="K171" s="18">
        <f t="shared" si="111"/>
        <v>0</v>
      </c>
      <c r="L171" s="19">
        <f t="shared" si="112"/>
        <v>0</v>
      </c>
    </row>
    <row r="172" spans="1:12" s="24" customFormat="1" ht="25.5" x14ac:dyDescent="0.2">
      <c r="A172" s="82" t="s">
        <v>961</v>
      </c>
      <c r="B172" s="82" t="s">
        <v>962</v>
      </c>
      <c r="C172" s="83" t="s">
        <v>695</v>
      </c>
      <c r="D172" s="78">
        <f>'PLAN ORÇAM VENCEDORA'!J162</f>
        <v>11.14</v>
      </c>
      <c r="E172" s="78">
        <v>11.14</v>
      </c>
      <c r="F172" s="78">
        <v>3</v>
      </c>
      <c r="G172" s="15"/>
      <c r="H172" s="15">
        <f t="shared" si="80"/>
        <v>0</v>
      </c>
      <c r="I172" s="18">
        <f t="shared" si="109"/>
        <v>33.42</v>
      </c>
      <c r="J172" s="18">
        <f t="shared" si="110"/>
        <v>0</v>
      </c>
      <c r="K172" s="18">
        <f t="shared" si="111"/>
        <v>0</v>
      </c>
      <c r="L172" s="19">
        <f t="shared" si="112"/>
        <v>0</v>
      </c>
    </row>
    <row r="173" spans="1:12" s="24" customFormat="1" ht="25.5" x14ac:dyDescent="0.2">
      <c r="A173" s="82" t="s">
        <v>963</v>
      </c>
      <c r="B173" s="82" t="s">
        <v>964</v>
      </c>
      <c r="C173" s="83" t="s">
        <v>695</v>
      </c>
      <c r="D173" s="78">
        <f>'PLAN ORÇAM VENCEDORA'!J163</f>
        <v>12.09</v>
      </c>
      <c r="E173" s="78">
        <v>12.09</v>
      </c>
      <c r="F173" s="78">
        <v>2</v>
      </c>
      <c r="G173" s="15"/>
      <c r="H173" s="15">
        <f t="shared" si="80"/>
        <v>0</v>
      </c>
      <c r="I173" s="18">
        <f t="shared" si="109"/>
        <v>24.18</v>
      </c>
      <c r="J173" s="18">
        <f t="shared" si="110"/>
        <v>0</v>
      </c>
      <c r="K173" s="18">
        <f t="shared" si="111"/>
        <v>0</v>
      </c>
      <c r="L173" s="19">
        <f t="shared" si="112"/>
        <v>0</v>
      </c>
    </row>
    <row r="174" spans="1:12" s="24" customFormat="1" ht="25.5" x14ac:dyDescent="0.2">
      <c r="A174" s="82" t="s">
        <v>965</v>
      </c>
      <c r="B174" s="82" t="s">
        <v>966</v>
      </c>
      <c r="C174" s="83" t="s">
        <v>695</v>
      </c>
      <c r="D174" s="78">
        <f>'PLAN ORÇAM VENCEDORA'!J164</f>
        <v>13.209999999999999</v>
      </c>
      <c r="E174" s="78">
        <v>13.209999999999999</v>
      </c>
      <c r="F174" s="78">
        <v>5</v>
      </c>
      <c r="G174" s="15"/>
      <c r="H174" s="15">
        <f t="shared" si="80"/>
        <v>0</v>
      </c>
      <c r="I174" s="18">
        <f t="shared" si="109"/>
        <v>66.05</v>
      </c>
      <c r="J174" s="18">
        <f t="shared" si="110"/>
        <v>0</v>
      </c>
      <c r="K174" s="18">
        <f t="shared" si="111"/>
        <v>0</v>
      </c>
      <c r="L174" s="19">
        <f t="shared" si="112"/>
        <v>0</v>
      </c>
    </row>
    <row r="175" spans="1:12" s="24" customFormat="1" ht="25.5" x14ac:dyDescent="0.2">
      <c r="A175" s="82" t="s">
        <v>967</v>
      </c>
      <c r="B175" s="82" t="s">
        <v>968</v>
      </c>
      <c r="C175" s="83" t="s">
        <v>695</v>
      </c>
      <c r="D175" s="78">
        <f>'PLAN ORÇAM VENCEDORA'!J165</f>
        <v>385.5</v>
      </c>
      <c r="E175" s="78">
        <v>385.5</v>
      </c>
      <c r="F175" s="78">
        <v>1</v>
      </c>
      <c r="G175" s="15"/>
      <c r="H175" s="15">
        <f t="shared" si="80"/>
        <v>0</v>
      </c>
      <c r="I175" s="18">
        <f t="shared" si="109"/>
        <v>385.5</v>
      </c>
      <c r="J175" s="18">
        <f t="shared" si="110"/>
        <v>0</v>
      </c>
      <c r="K175" s="18">
        <f t="shared" si="111"/>
        <v>0</v>
      </c>
      <c r="L175" s="19">
        <f t="shared" si="112"/>
        <v>0</v>
      </c>
    </row>
    <row r="176" spans="1:12" s="24" customFormat="1" x14ac:dyDescent="0.2">
      <c r="A176" s="82" t="s">
        <v>969</v>
      </c>
      <c r="B176" s="82" t="s">
        <v>970</v>
      </c>
      <c r="C176" s="83" t="s">
        <v>687</v>
      </c>
      <c r="D176" s="78">
        <f>'PLAN ORÇAM VENCEDORA'!J166</f>
        <v>185.29</v>
      </c>
      <c r="E176" s="78">
        <v>185.29</v>
      </c>
      <c r="F176" s="78">
        <v>6</v>
      </c>
      <c r="G176" s="15"/>
      <c r="H176" s="15">
        <f t="shared" si="80"/>
        <v>0</v>
      </c>
      <c r="I176" s="18">
        <f t="shared" si="109"/>
        <v>1111.74</v>
      </c>
      <c r="J176" s="18">
        <f t="shared" si="110"/>
        <v>0</v>
      </c>
      <c r="K176" s="18">
        <f t="shared" si="111"/>
        <v>0</v>
      </c>
      <c r="L176" s="19">
        <f t="shared" si="112"/>
        <v>0</v>
      </c>
    </row>
    <row r="177" spans="1:12" s="24" customFormat="1" x14ac:dyDescent="0.2">
      <c r="A177" s="82" t="s">
        <v>971</v>
      </c>
      <c r="B177" s="82" t="s">
        <v>972</v>
      </c>
      <c r="C177" s="83" t="s">
        <v>687</v>
      </c>
      <c r="D177" s="78">
        <f>'PLAN ORÇAM VENCEDORA'!J167</f>
        <v>175.39</v>
      </c>
      <c r="E177" s="78">
        <v>175.39</v>
      </c>
      <c r="F177" s="78">
        <v>6</v>
      </c>
      <c r="G177" s="15"/>
      <c r="H177" s="15">
        <f t="shared" si="80"/>
        <v>0</v>
      </c>
      <c r="I177" s="18">
        <f t="shared" si="109"/>
        <v>1052.3399999999999</v>
      </c>
      <c r="J177" s="18">
        <f t="shared" si="110"/>
        <v>0</v>
      </c>
      <c r="K177" s="18">
        <f t="shared" si="111"/>
        <v>0</v>
      </c>
      <c r="L177" s="19">
        <f t="shared" si="112"/>
        <v>0</v>
      </c>
    </row>
    <row r="178" spans="1:12" s="24" customFormat="1" x14ac:dyDescent="0.2">
      <c r="A178" s="16">
        <v>11</v>
      </c>
      <c r="B178" s="88" t="s">
        <v>1274</v>
      </c>
      <c r="C178" s="89"/>
      <c r="D178" s="89"/>
      <c r="E178" s="89"/>
      <c r="F178" s="89"/>
      <c r="G178" s="89"/>
      <c r="H178" s="89"/>
      <c r="I178" s="91"/>
      <c r="J178" s="89"/>
      <c r="K178" s="89"/>
      <c r="L178" s="90"/>
    </row>
    <row r="179" spans="1:12" s="24" customFormat="1" ht="25.5" x14ac:dyDescent="0.2">
      <c r="A179" s="82" t="s">
        <v>973</v>
      </c>
      <c r="B179" s="82" t="s">
        <v>974</v>
      </c>
      <c r="C179" s="83" t="s">
        <v>695</v>
      </c>
      <c r="D179" s="78">
        <f>'PLAN ORÇAM VENCEDORA'!J169</f>
        <v>6732.1399999999994</v>
      </c>
      <c r="E179" s="78">
        <v>6732.1399999999994</v>
      </c>
      <c r="F179" s="78">
        <v>1</v>
      </c>
      <c r="G179" s="15"/>
      <c r="H179" s="15">
        <f t="shared" si="80"/>
        <v>0</v>
      </c>
      <c r="I179" s="18">
        <f t="shared" ref="I179" si="113">ROUND(F179*E179,2)</f>
        <v>6732.14</v>
      </c>
      <c r="J179" s="18">
        <f t="shared" ref="J179" si="114">ROUND(G179*E179,2)</f>
        <v>0</v>
      </c>
      <c r="K179" s="18">
        <f t="shared" ref="K179" si="115">ROUND(H179*E179,2)</f>
        <v>0</v>
      </c>
      <c r="L179" s="19">
        <f t="shared" ref="L179" si="116">K179/I179</f>
        <v>0</v>
      </c>
    </row>
    <row r="180" spans="1:12" s="24" customFormat="1" ht="25.5" x14ac:dyDescent="0.2">
      <c r="A180" s="82" t="s">
        <v>975</v>
      </c>
      <c r="B180" s="82" t="s">
        <v>976</v>
      </c>
      <c r="C180" s="83" t="s">
        <v>687</v>
      </c>
      <c r="D180" s="78">
        <f>'PLAN ORÇAM VENCEDORA'!J170</f>
        <v>221.51</v>
      </c>
      <c r="E180" s="78">
        <v>221.51</v>
      </c>
      <c r="F180" s="78">
        <v>2</v>
      </c>
      <c r="G180" s="15"/>
      <c r="H180" s="15">
        <f t="shared" si="80"/>
        <v>0</v>
      </c>
      <c r="I180" s="18">
        <f t="shared" ref="I180:I208" si="117">ROUND(F180*E180,2)</f>
        <v>443.02</v>
      </c>
      <c r="J180" s="18">
        <f t="shared" ref="J180:J208" si="118">ROUND(G180*E180,2)</f>
        <v>0</v>
      </c>
      <c r="K180" s="18">
        <f t="shared" ref="K180:K208" si="119">ROUND(H180*E180,2)</f>
        <v>0</v>
      </c>
      <c r="L180" s="19">
        <f t="shared" ref="L180:L208" si="120">K180/I180</f>
        <v>0</v>
      </c>
    </row>
    <row r="181" spans="1:12" s="24" customFormat="1" ht="25.5" x14ac:dyDescent="0.2">
      <c r="A181" s="82" t="s">
        <v>977</v>
      </c>
      <c r="B181" s="82" t="s">
        <v>978</v>
      </c>
      <c r="C181" s="83" t="s">
        <v>695</v>
      </c>
      <c r="D181" s="78">
        <f>'PLAN ORÇAM VENCEDORA'!J171</f>
        <v>430.46</v>
      </c>
      <c r="E181" s="78">
        <v>430.46</v>
      </c>
      <c r="F181" s="78">
        <v>6</v>
      </c>
      <c r="G181" s="15"/>
      <c r="H181" s="15">
        <f t="shared" si="80"/>
        <v>0</v>
      </c>
      <c r="I181" s="18">
        <f t="shared" si="117"/>
        <v>2582.7600000000002</v>
      </c>
      <c r="J181" s="18">
        <f t="shared" si="118"/>
        <v>0</v>
      </c>
      <c r="K181" s="18">
        <f t="shared" si="119"/>
        <v>0</v>
      </c>
      <c r="L181" s="19">
        <f t="shared" si="120"/>
        <v>0</v>
      </c>
    </row>
    <row r="182" spans="1:12" s="24" customFormat="1" ht="25.5" x14ac:dyDescent="0.2">
      <c r="A182" s="82" t="s">
        <v>979</v>
      </c>
      <c r="B182" s="82" t="s">
        <v>980</v>
      </c>
      <c r="C182" s="83" t="s">
        <v>695</v>
      </c>
      <c r="D182" s="78">
        <f>'PLAN ORÇAM VENCEDORA'!J172</f>
        <v>278.60000000000002</v>
      </c>
      <c r="E182" s="78">
        <v>278.60000000000002</v>
      </c>
      <c r="F182" s="78">
        <v>5</v>
      </c>
      <c r="G182" s="15"/>
      <c r="H182" s="15">
        <f t="shared" si="80"/>
        <v>0</v>
      </c>
      <c r="I182" s="18">
        <f t="shared" si="117"/>
        <v>1393</v>
      </c>
      <c r="J182" s="18">
        <f t="shared" si="118"/>
        <v>0</v>
      </c>
      <c r="K182" s="18">
        <f t="shared" si="119"/>
        <v>0</v>
      </c>
      <c r="L182" s="19">
        <f t="shared" si="120"/>
        <v>0</v>
      </c>
    </row>
    <row r="183" spans="1:12" s="24" customFormat="1" ht="38.25" x14ac:dyDescent="0.2">
      <c r="A183" s="82" t="s">
        <v>981</v>
      </c>
      <c r="B183" s="82" t="s">
        <v>982</v>
      </c>
      <c r="C183" s="83" t="s">
        <v>695</v>
      </c>
      <c r="D183" s="78">
        <f>'PLAN ORÇAM VENCEDORA'!J173</f>
        <v>34.72</v>
      </c>
      <c r="E183" s="78">
        <v>34.72</v>
      </c>
      <c r="F183" s="78">
        <v>17</v>
      </c>
      <c r="G183" s="15"/>
      <c r="H183" s="15">
        <f t="shared" ref="H183:H245" si="121">G183</f>
        <v>0</v>
      </c>
      <c r="I183" s="18">
        <f t="shared" si="117"/>
        <v>590.24</v>
      </c>
      <c r="J183" s="18">
        <f t="shared" si="118"/>
        <v>0</v>
      </c>
      <c r="K183" s="18">
        <f t="shared" si="119"/>
        <v>0</v>
      </c>
      <c r="L183" s="19">
        <f t="shared" si="120"/>
        <v>0</v>
      </c>
    </row>
    <row r="184" spans="1:12" s="24" customFormat="1" ht="38.25" x14ac:dyDescent="0.2">
      <c r="A184" s="82" t="s">
        <v>983</v>
      </c>
      <c r="B184" s="82" t="s">
        <v>984</v>
      </c>
      <c r="C184" s="83" t="s">
        <v>695</v>
      </c>
      <c r="D184" s="78">
        <f>'PLAN ORÇAM VENCEDORA'!J174</f>
        <v>21.55</v>
      </c>
      <c r="E184" s="78">
        <v>21.55</v>
      </c>
      <c r="F184" s="78">
        <v>17</v>
      </c>
      <c r="G184" s="15"/>
      <c r="H184" s="15">
        <f t="shared" si="121"/>
        <v>0</v>
      </c>
      <c r="I184" s="18">
        <f t="shared" si="117"/>
        <v>366.35</v>
      </c>
      <c r="J184" s="18">
        <f t="shared" si="118"/>
        <v>0</v>
      </c>
      <c r="K184" s="18">
        <f t="shared" si="119"/>
        <v>0</v>
      </c>
      <c r="L184" s="19">
        <f t="shared" si="120"/>
        <v>0</v>
      </c>
    </row>
    <row r="185" spans="1:12" s="24" customFormat="1" ht="25.5" x14ac:dyDescent="0.2">
      <c r="A185" s="82" t="s">
        <v>985</v>
      </c>
      <c r="B185" s="82" t="s">
        <v>986</v>
      </c>
      <c r="C185" s="83" t="s">
        <v>687</v>
      </c>
      <c r="D185" s="78">
        <f>'PLAN ORÇAM VENCEDORA'!J175</f>
        <v>180.42</v>
      </c>
      <c r="E185" s="78">
        <v>180.42</v>
      </c>
      <c r="F185" s="78">
        <v>8</v>
      </c>
      <c r="G185" s="15"/>
      <c r="H185" s="15">
        <f t="shared" si="121"/>
        <v>0</v>
      </c>
      <c r="I185" s="18">
        <f t="shared" si="117"/>
        <v>1443.36</v>
      </c>
      <c r="J185" s="18">
        <f t="shared" si="118"/>
        <v>0</v>
      </c>
      <c r="K185" s="18">
        <f t="shared" si="119"/>
        <v>0</v>
      </c>
      <c r="L185" s="19">
        <f t="shared" si="120"/>
        <v>0</v>
      </c>
    </row>
    <row r="186" spans="1:12" s="24" customFormat="1" ht="25.5" x14ac:dyDescent="0.2">
      <c r="A186" s="82" t="s">
        <v>987</v>
      </c>
      <c r="B186" s="82" t="s">
        <v>988</v>
      </c>
      <c r="C186" s="83" t="s">
        <v>695</v>
      </c>
      <c r="D186" s="78">
        <f>'PLAN ORÇAM VENCEDORA'!J176</f>
        <v>31.709999999999997</v>
      </c>
      <c r="E186" s="78">
        <v>31.709999999999997</v>
      </c>
      <c r="F186" s="78">
        <v>2</v>
      </c>
      <c r="G186" s="15"/>
      <c r="H186" s="15">
        <f t="shared" si="121"/>
        <v>0</v>
      </c>
      <c r="I186" s="18">
        <f t="shared" si="117"/>
        <v>63.42</v>
      </c>
      <c r="J186" s="18">
        <f t="shared" si="118"/>
        <v>0</v>
      </c>
      <c r="K186" s="18">
        <f t="shared" si="119"/>
        <v>0</v>
      </c>
      <c r="L186" s="19">
        <f t="shared" si="120"/>
        <v>0</v>
      </c>
    </row>
    <row r="187" spans="1:12" s="24" customFormat="1" x14ac:dyDescent="0.2">
      <c r="A187" s="82" t="s">
        <v>989</v>
      </c>
      <c r="B187" s="82" t="s">
        <v>990</v>
      </c>
      <c r="C187" s="83" t="s">
        <v>695</v>
      </c>
      <c r="D187" s="78">
        <f>'PLAN ORÇAM VENCEDORA'!J177</f>
        <v>719.26</v>
      </c>
      <c r="E187" s="78">
        <v>719.26</v>
      </c>
      <c r="F187" s="78">
        <v>4</v>
      </c>
      <c r="G187" s="15"/>
      <c r="H187" s="15">
        <f t="shared" si="121"/>
        <v>0</v>
      </c>
      <c r="I187" s="18">
        <f t="shared" si="117"/>
        <v>2877.04</v>
      </c>
      <c r="J187" s="18">
        <f t="shared" si="118"/>
        <v>0</v>
      </c>
      <c r="K187" s="18">
        <f t="shared" si="119"/>
        <v>0</v>
      </c>
      <c r="L187" s="19">
        <f t="shared" si="120"/>
        <v>0</v>
      </c>
    </row>
    <row r="188" spans="1:12" s="24" customFormat="1" ht="38.25" x14ac:dyDescent="0.2">
      <c r="A188" s="82" t="s">
        <v>991</v>
      </c>
      <c r="B188" s="82" t="s">
        <v>992</v>
      </c>
      <c r="C188" s="83" t="s">
        <v>695</v>
      </c>
      <c r="D188" s="78">
        <f>'PLAN ORÇAM VENCEDORA'!J178</f>
        <v>551.36</v>
      </c>
      <c r="E188" s="78">
        <v>551.36</v>
      </c>
      <c r="F188" s="78">
        <v>8</v>
      </c>
      <c r="G188" s="15"/>
      <c r="H188" s="15">
        <f t="shared" si="121"/>
        <v>0</v>
      </c>
      <c r="I188" s="18">
        <f t="shared" si="117"/>
        <v>4410.88</v>
      </c>
      <c r="J188" s="18">
        <f t="shared" si="118"/>
        <v>0</v>
      </c>
      <c r="K188" s="18">
        <f t="shared" si="119"/>
        <v>0</v>
      </c>
      <c r="L188" s="19">
        <f t="shared" si="120"/>
        <v>0</v>
      </c>
    </row>
    <row r="189" spans="1:12" s="24" customFormat="1" ht="25.5" x14ac:dyDescent="0.2">
      <c r="A189" s="82" t="s">
        <v>993</v>
      </c>
      <c r="B189" s="82" t="s">
        <v>994</v>
      </c>
      <c r="C189" s="83" t="s">
        <v>695</v>
      </c>
      <c r="D189" s="78">
        <f>'PLAN ORÇAM VENCEDORA'!J179</f>
        <v>291.63</v>
      </c>
      <c r="E189" s="78">
        <v>291.63</v>
      </c>
      <c r="F189" s="78">
        <v>4</v>
      </c>
      <c r="G189" s="15"/>
      <c r="H189" s="15">
        <f t="shared" si="121"/>
        <v>0</v>
      </c>
      <c r="I189" s="18">
        <f t="shared" si="117"/>
        <v>1166.52</v>
      </c>
      <c r="J189" s="18">
        <f t="shared" si="118"/>
        <v>0</v>
      </c>
      <c r="K189" s="18">
        <f t="shared" si="119"/>
        <v>0</v>
      </c>
      <c r="L189" s="19">
        <f t="shared" si="120"/>
        <v>0</v>
      </c>
    </row>
    <row r="190" spans="1:12" s="24" customFormat="1" ht="25.5" x14ac:dyDescent="0.2">
      <c r="A190" s="82" t="s">
        <v>995</v>
      </c>
      <c r="B190" s="82" t="s">
        <v>996</v>
      </c>
      <c r="C190" s="83" t="s">
        <v>695</v>
      </c>
      <c r="D190" s="78">
        <f>'PLAN ORÇAM VENCEDORA'!J180</f>
        <v>23.64</v>
      </c>
      <c r="E190" s="78">
        <v>23.64</v>
      </c>
      <c r="F190" s="78">
        <v>4</v>
      </c>
      <c r="G190" s="15"/>
      <c r="H190" s="15">
        <f t="shared" si="121"/>
        <v>0</v>
      </c>
      <c r="I190" s="18">
        <f t="shared" si="117"/>
        <v>94.56</v>
      </c>
      <c r="J190" s="18">
        <f t="shared" si="118"/>
        <v>0</v>
      </c>
      <c r="K190" s="18">
        <f t="shared" si="119"/>
        <v>0</v>
      </c>
      <c r="L190" s="19">
        <f t="shared" si="120"/>
        <v>0</v>
      </c>
    </row>
    <row r="191" spans="1:12" s="24" customFormat="1" ht="38.25" x14ac:dyDescent="0.2">
      <c r="A191" s="82" t="s">
        <v>997</v>
      </c>
      <c r="B191" s="82" t="s">
        <v>998</v>
      </c>
      <c r="C191" s="83" t="s">
        <v>695</v>
      </c>
      <c r="D191" s="78">
        <f>'PLAN ORÇAM VENCEDORA'!J181</f>
        <v>248.32999999999998</v>
      </c>
      <c r="E191" s="78">
        <v>248.32999999999998</v>
      </c>
      <c r="F191" s="78">
        <v>5</v>
      </c>
      <c r="G191" s="15"/>
      <c r="H191" s="15">
        <f t="shared" si="121"/>
        <v>0</v>
      </c>
      <c r="I191" s="18">
        <f t="shared" si="117"/>
        <v>1241.6500000000001</v>
      </c>
      <c r="J191" s="18">
        <f t="shared" si="118"/>
        <v>0</v>
      </c>
      <c r="K191" s="18">
        <f t="shared" si="119"/>
        <v>0</v>
      </c>
      <c r="L191" s="19">
        <f t="shared" si="120"/>
        <v>0</v>
      </c>
    </row>
    <row r="192" spans="1:12" s="24" customFormat="1" ht="25.5" x14ac:dyDescent="0.2">
      <c r="A192" s="82" t="s">
        <v>999</v>
      </c>
      <c r="B192" s="82" t="s">
        <v>1000</v>
      </c>
      <c r="C192" s="83" t="s">
        <v>687</v>
      </c>
      <c r="D192" s="78">
        <f>'PLAN ORÇAM VENCEDORA'!J182</f>
        <v>235.19</v>
      </c>
      <c r="E192" s="78">
        <v>235.19</v>
      </c>
      <c r="F192" s="78">
        <v>1</v>
      </c>
      <c r="G192" s="15"/>
      <c r="H192" s="15">
        <f t="shared" si="121"/>
        <v>0</v>
      </c>
      <c r="I192" s="18">
        <f t="shared" si="117"/>
        <v>235.19</v>
      </c>
      <c r="J192" s="18">
        <f t="shared" si="118"/>
        <v>0</v>
      </c>
      <c r="K192" s="18">
        <f t="shared" si="119"/>
        <v>0</v>
      </c>
      <c r="L192" s="19">
        <f t="shared" si="120"/>
        <v>0</v>
      </c>
    </row>
    <row r="193" spans="1:12" s="24" customFormat="1" ht="25.5" x14ac:dyDescent="0.2">
      <c r="A193" s="82" t="s">
        <v>1001</v>
      </c>
      <c r="B193" s="82" t="s">
        <v>1002</v>
      </c>
      <c r="C193" s="83" t="s">
        <v>695</v>
      </c>
      <c r="D193" s="78">
        <f>'PLAN ORÇAM VENCEDORA'!J183</f>
        <v>85.15</v>
      </c>
      <c r="E193" s="78">
        <v>85.15</v>
      </c>
      <c r="F193" s="78">
        <v>4</v>
      </c>
      <c r="G193" s="15"/>
      <c r="H193" s="15">
        <f t="shared" si="121"/>
        <v>0</v>
      </c>
      <c r="I193" s="18">
        <f t="shared" si="117"/>
        <v>340.6</v>
      </c>
      <c r="J193" s="18">
        <f t="shared" si="118"/>
        <v>0</v>
      </c>
      <c r="K193" s="18">
        <f t="shared" si="119"/>
        <v>0</v>
      </c>
      <c r="L193" s="19">
        <f t="shared" si="120"/>
        <v>0</v>
      </c>
    </row>
    <row r="194" spans="1:12" s="24" customFormat="1" ht="25.5" x14ac:dyDescent="0.2">
      <c r="A194" s="82" t="s">
        <v>1003</v>
      </c>
      <c r="B194" s="82" t="s">
        <v>1004</v>
      </c>
      <c r="C194" s="83" t="s">
        <v>695</v>
      </c>
      <c r="D194" s="78">
        <f>'PLAN ORÇAM VENCEDORA'!J184</f>
        <v>130.08000000000001</v>
      </c>
      <c r="E194" s="78">
        <v>130.08000000000001</v>
      </c>
      <c r="F194" s="78">
        <v>4</v>
      </c>
      <c r="G194" s="15"/>
      <c r="H194" s="15">
        <f t="shared" si="121"/>
        <v>0</v>
      </c>
      <c r="I194" s="18">
        <f t="shared" si="117"/>
        <v>520.32000000000005</v>
      </c>
      <c r="J194" s="18">
        <f t="shared" si="118"/>
        <v>0</v>
      </c>
      <c r="K194" s="18">
        <f t="shared" si="119"/>
        <v>0</v>
      </c>
      <c r="L194" s="19">
        <f t="shared" si="120"/>
        <v>0</v>
      </c>
    </row>
    <row r="195" spans="1:12" s="24" customFormat="1" x14ac:dyDescent="0.2">
      <c r="A195" s="82" t="s">
        <v>1005</v>
      </c>
      <c r="B195" s="82" t="s">
        <v>1006</v>
      </c>
      <c r="C195" s="83" t="s">
        <v>687</v>
      </c>
      <c r="D195" s="78">
        <f>'PLAN ORÇAM VENCEDORA'!J185</f>
        <v>6966.52</v>
      </c>
      <c r="E195" s="78">
        <v>6966.52</v>
      </c>
      <c r="F195" s="78">
        <v>2</v>
      </c>
      <c r="G195" s="15"/>
      <c r="H195" s="15">
        <f t="shared" si="121"/>
        <v>0</v>
      </c>
      <c r="I195" s="18">
        <f t="shared" si="117"/>
        <v>13933.04</v>
      </c>
      <c r="J195" s="18">
        <f t="shared" si="118"/>
        <v>0</v>
      </c>
      <c r="K195" s="18">
        <f t="shared" si="119"/>
        <v>0</v>
      </c>
      <c r="L195" s="19">
        <f t="shared" si="120"/>
        <v>0</v>
      </c>
    </row>
    <row r="196" spans="1:12" s="24" customFormat="1" x14ac:dyDescent="0.2">
      <c r="A196" s="82" t="s">
        <v>1007</v>
      </c>
      <c r="B196" s="82" t="s">
        <v>1008</v>
      </c>
      <c r="C196" s="83" t="s">
        <v>687</v>
      </c>
      <c r="D196" s="78">
        <f>'PLAN ORÇAM VENCEDORA'!J186</f>
        <v>2393</v>
      </c>
      <c r="E196" s="78">
        <v>2393</v>
      </c>
      <c r="F196" s="78">
        <v>1</v>
      </c>
      <c r="G196" s="15"/>
      <c r="H196" s="15">
        <f t="shared" si="121"/>
        <v>0</v>
      </c>
      <c r="I196" s="18">
        <f t="shared" si="117"/>
        <v>2393</v>
      </c>
      <c r="J196" s="18">
        <f t="shared" si="118"/>
        <v>0</v>
      </c>
      <c r="K196" s="18">
        <f t="shared" si="119"/>
        <v>0</v>
      </c>
      <c r="L196" s="19">
        <f t="shared" si="120"/>
        <v>0</v>
      </c>
    </row>
    <row r="197" spans="1:12" s="24" customFormat="1" ht="25.5" x14ac:dyDescent="0.2">
      <c r="A197" s="82" t="s">
        <v>1009</v>
      </c>
      <c r="B197" s="82" t="s">
        <v>1010</v>
      </c>
      <c r="C197" s="83" t="s">
        <v>695</v>
      </c>
      <c r="D197" s="78">
        <f>'PLAN ORÇAM VENCEDORA'!J187</f>
        <v>141.22</v>
      </c>
      <c r="E197" s="78">
        <v>141.22</v>
      </c>
      <c r="F197" s="78">
        <v>1</v>
      </c>
      <c r="G197" s="15"/>
      <c r="H197" s="15">
        <f t="shared" si="121"/>
        <v>0</v>
      </c>
      <c r="I197" s="18">
        <f t="shared" si="117"/>
        <v>141.22</v>
      </c>
      <c r="J197" s="18">
        <f t="shared" si="118"/>
        <v>0</v>
      </c>
      <c r="K197" s="18">
        <f t="shared" si="119"/>
        <v>0</v>
      </c>
      <c r="L197" s="19">
        <f t="shared" si="120"/>
        <v>0</v>
      </c>
    </row>
    <row r="198" spans="1:12" s="24" customFormat="1" x14ac:dyDescent="0.2">
      <c r="A198" s="82" t="s">
        <v>1011</v>
      </c>
      <c r="B198" s="82" t="s">
        <v>1012</v>
      </c>
      <c r="C198" s="83" t="s">
        <v>695</v>
      </c>
      <c r="D198" s="78">
        <f>'PLAN ORÇAM VENCEDORA'!J188</f>
        <v>241.39000000000001</v>
      </c>
      <c r="E198" s="78">
        <v>241.39000000000001</v>
      </c>
      <c r="F198" s="78">
        <v>1</v>
      </c>
      <c r="G198" s="15"/>
      <c r="H198" s="15">
        <f t="shared" si="121"/>
        <v>0</v>
      </c>
      <c r="I198" s="18">
        <f t="shared" si="117"/>
        <v>241.39</v>
      </c>
      <c r="J198" s="18">
        <f t="shared" si="118"/>
        <v>0</v>
      </c>
      <c r="K198" s="18">
        <f t="shared" si="119"/>
        <v>0</v>
      </c>
      <c r="L198" s="19">
        <f t="shared" si="120"/>
        <v>0</v>
      </c>
    </row>
    <row r="199" spans="1:12" s="24" customFormat="1" x14ac:dyDescent="0.2">
      <c r="A199" s="82" t="s">
        <v>1013</v>
      </c>
      <c r="B199" s="82" t="s">
        <v>1014</v>
      </c>
      <c r="C199" s="83" t="s">
        <v>687</v>
      </c>
      <c r="D199" s="78">
        <f>'PLAN ORÇAM VENCEDORA'!J189</f>
        <v>209.97</v>
      </c>
      <c r="E199" s="78">
        <v>209.97</v>
      </c>
      <c r="F199" s="78">
        <v>1</v>
      </c>
      <c r="G199" s="15"/>
      <c r="H199" s="15">
        <f t="shared" si="121"/>
        <v>0</v>
      </c>
      <c r="I199" s="18">
        <f t="shared" si="117"/>
        <v>209.97</v>
      </c>
      <c r="J199" s="18">
        <f t="shared" si="118"/>
        <v>0</v>
      </c>
      <c r="K199" s="18">
        <f t="shared" si="119"/>
        <v>0</v>
      </c>
      <c r="L199" s="19">
        <f t="shared" si="120"/>
        <v>0</v>
      </c>
    </row>
    <row r="200" spans="1:12" s="24" customFormat="1" ht="25.5" x14ac:dyDescent="0.2">
      <c r="A200" s="82" t="s">
        <v>1015</v>
      </c>
      <c r="B200" s="82" t="s">
        <v>1016</v>
      </c>
      <c r="C200" s="83" t="s">
        <v>695</v>
      </c>
      <c r="D200" s="78">
        <f>'PLAN ORÇAM VENCEDORA'!J190</f>
        <v>352.85</v>
      </c>
      <c r="E200" s="78">
        <v>352.85</v>
      </c>
      <c r="F200" s="78">
        <v>5</v>
      </c>
      <c r="G200" s="15"/>
      <c r="H200" s="15">
        <f t="shared" si="121"/>
        <v>0</v>
      </c>
      <c r="I200" s="18">
        <f t="shared" si="117"/>
        <v>1764.25</v>
      </c>
      <c r="J200" s="18">
        <f t="shared" si="118"/>
        <v>0</v>
      </c>
      <c r="K200" s="18">
        <f t="shared" si="119"/>
        <v>0</v>
      </c>
      <c r="L200" s="19">
        <f t="shared" si="120"/>
        <v>0</v>
      </c>
    </row>
    <row r="201" spans="1:12" s="24" customFormat="1" ht="25.5" x14ac:dyDescent="0.2">
      <c r="A201" s="82" t="s">
        <v>1017</v>
      </c>
      <c r="B201" s="82" t="s">
        <v>1018</v>
      </c>
      <c r="C201" s="83" t="s">
        <v>695</v>
      </c>
      <c r="D201" s="78">
        <f>'PLAN ORÇAM VENCEDORA'!J191</f>
        <v>329.38</v>
      </c>
      <c r="E201" s="78">
        <v>329.38</v>
      </c>
      <c r="F201" s="78">
        <v>1</v>
      </c>
      <c r="G201" s="15"/>
      <c r="H201" s="15">
        <f t="shared" si="121"/>
        <v>0</v>
      </c>
      <c r="I201" s="18">
        <f t="shared" si="117"/>
        <v>329.38</v>
      </c>
      <c r="J201" s="18">
        <f t="shared" si="118"/>
        <v>0</v>
      </c>
      <c r="K201" s="18">
        <f t="shared" si="119"/>
        <v>0</v>
      </c>
      <c r="L201" s="19">
        <f t="shared" si="120"/>
        <v>0</v>
      </c>
    </row>
    <row r="202" spans="1:12" s="24" customFormat="1" ht="25.5" x14ac:dyDescent="0.2">
      <c r="A202" s="82" t="s">
        <v>1019</v>
      </c>
      <c r="B202" s="82" t="s">
        <v>1020</v>
      </c>
      <c r="C202" s="83" t="s">
        <v>695</v>
      </c>
      <c r="D202" s="78">
        <f>'PLAN ORÇAM VENCEDORA'!J192</f>
        <v>530.9</v>
      </c>
      <c r="E202" s="78">
        <v>530.9</v>
      </c>
      <c r="F202" s="78">
        <v>1</v>
      </c>
      <c r="G202" s="15"/>
      <c r="H202" s="15">
        <f t="shared" si="121"/>
        <v>0</v>
      </c>
      <c r="I202" s="18">
        <f t="shared" si="117"/>
        <v>530.9</v>
      </c>
      <c r="J202" s="18">
        <f t="shared" si="118"/>
        <v>0</v>
      </c>
      <c r="K202" s="18">
        <f t="shared" si="119"/>
        <v>0</v>
      </c>
      <c r="L202" s="19">
        <f t="shared" si="120"/>
        <v>0</v>
      </c>
    </row>
    <row r="203" spans="1:12" s="24" customFormat="1" x14ac:dyDescent="0.2">
      <c r="A203" s="82" t="s">
        <v>1021</v>
      </c>
      <c r="B203" s="82" t="s">
        <v>1022</v>
      </c>
      <c r="C203" s="83" t="s">
        <v>687</v>
      </c>
      <c r="D203" s="78">
        <f>'PLAN ORÇAM VENCEDORA'!J193</f>
        <v>326.5</v>
      </c>
      <c r="E203" s="78">
        <v>326.5</v>
      </c>
      <c r="F203" s="78">
        <v>6</v>
      </c>
      <c r="G203" s="15"/>
      <c r="H203" s="15">
        <f t="shared" si="121"/>
        <v>0</v>
      </c>
      <c r="I203" s="18">
        <f t="shared" si="117"/>
        <v>1959</v>
      </c>
      <c r="J203" s="18">
        <f t="shared" si="118"/>
        <v>0</v>
      </c>
      <c r="K203" s="18">
        <f t="shared" si="119"/>
        <v>0</v>
      </c>
      <c r="L203" s="19">
        <f t="shared" si="120"/>
        <v>0</v>
      </c>
    </row>
    <row r="204" spans="1:12" s="24" customFormat="1" ht="25.5" x14ac:dyDescent="0.2">
      <c r="A204" s="82" t="s">
        <v>1023</v>
      </c>
      <c r="B204" s="82" t="s">
        <v>1024</v>
      </c>
      <c r="C204" s="83" t="s">
        <v>695</v>
      </c>
      <c r="D204" s="78">
        <f>'PLAN ORÇAM VENCEDORA'!J194</f>
        <v>142.11000000000001</v>
      </c>
      <c r="E204" s="78">
        <v>142.11000000000001</v>
      </c>
      <c r="F204" s="78">
        <v>22</v>
      </c>
      <c r="G204" s="15"/>
      <c r="H204" s="15">
        <f t="shared" si="121"/>
        <v>0</v>
      </c>
      <c r="I204" s="18">
        <f t="shared" si="117"/>
        <v>3126.42</v>
      </c>
      <c r="J204" s="18">
        <f t="shared" si="118"/>
        <v>0</v>
      </c>
      <c r="K204" s="18">
        <f t="shared" si="119"/>
        <v>0</v>
      </c>
      <c r="L204" s="19">
        <f t="shared" si="120"/>
        <v>0</v>
      </c>
    </row>
    <row r="205" spans="1:12" s="24" customFormat="1" ht="25.5" x14ac:dyDescent="0.2">
      <c r="A205" s="82" t="s">
        <v>1025</v>
      </c>
      <c r="B205" s="82" t="s">
        <v>1026</v>
      </c>
      <c r="C205" s="83" t="s">
        <v>695</v>
      </c>
      <c r="D205" s="78">
        <f>'PLAN ORÇAM VENCEDORA'!J195</f>
        <v>91.509999999999991</v>
      </c>
      <c r="E205" s="78">
        <v>91.509999999999991</v>
      </c>
      <c r="F205" s="78">
        <v>16</v>
      </c>
      <c r="G205" s="15"/>
      <c r="H205" s="15">
        <f t="shared" si="121"/>
        <v>0</v>
      </c>
      <c r="I205" s="18">
        <f t="shared" si="117"/>
        <v>1464.16</v>
      </c>
      <c r="J205" s="18">
        <f t="shared" si="118"/>
        <v>0</v>
      </c>
      <c r="K205" s="18">
        <f t="shared" si="119"/>
        <v>0</v>
      </c>
      <c r="L205" s="19">
        <f t="shared" si="120"/>
        <v>0</v>
      </c>
    </row>
    <row r="206" spans="1:12" s="24" customFormat="1" ht="25.5" x14ac:dyDescent="0.2">
      <c r="A206" s="82" t="s">
        <v>1027</v>
      </c>
      <c r="B206" s="82" t="s">
        <v>1028</v>
      </c>
      <c r="C206" s="83" t="s">
        <v>695</v>
      </c>
      <c r="D206" s="78">
        <f>'PLAN ORÇAM VENCEDORA'!J196</f>
        <v>204.72</v>
      </c>
      <c r="E206" s="78">
        <v>204.72</v>
      </c>
      <c r="F206" s="78">
        <v>12</v>
      </c>
      <c r="G206" s="15"/>
      <c r="H206" s="15">
        <f t="shared" si="121"/>
        <v>0</v>
      </c>
      <c r="I206" s="18">
        <f t="shared" si="117"/>
        <v>2456.64</v>
      </c>
      <c r="J206" s="18">
        <f t="shared" si="118"/>
        <v>0</v>
      </c>
      <c r="K206" s="18">
        <f t="shared" si="119"/>
        <v>0</v>
      </c>
      <c r="L206" s="19">
        <f t="shared" si="120"/>
        <v>0</v>
      </c>
    </row>
    <row r="207" spans="1:12" s="24" customFormat="1" ht="38.25" x14ac:dyDescent="0.2">
      <c r="A207" s="82" t="s">
        <v>1029</v>
      </c>
      <c r="B207" s="82" t="s">
        <v>1030</v>
      </c>
      <c r="C207" s="83" t="s">
        <v>750</v>
      </c>
      <c r="D207" s="78">
        <f>'PLAN ORÇAM VENCEDORA'!J197</f>
        <v>172.32</v>
      </c>
      <c r="E207" s="78">
        <v>172.32</v>
      </c>
      <c r="F207" s="78">
        <v>150</v>
      </c>
      <c r="G207" s="15"/>
      <c r="H207" s="15">
        <f t="shared" si="121"/>
        <v>0</v>
      </c>
      <c r="I207" s="18">
        <f t="shared" si="117"/>
        <v>25848</v>
      </c>
      <c r="J207" s="18">
        <f t="shared" si="118"/>
        <v>0</v>
      </c>
      <c r="K207" s="18">
        <f t="shared" si="119"/>
        <v>0</v>
      </c>
      <c r="L207" s="19">
        <f t="shared" si="120"/>
        <v>0</v>
      </c>
    </row>
    <row r="208" spans="1:12" s="24" customFormat="1" x14ac:dyDescent="0.2">
      <c r="A208" s="82" t="s">
        <v>1031</v>
      </c>
      <c r="B208" s="82" t="s">
        <v>1032</v>
      </c>
      <c r="C208" s="83" t="s">
        <v>687</v>
      </c>
      <c r="D208" s="78">
        <f>'PLAN ORÇAM VENCEDORA'!J198</f>
        <v>563.04999999999995</v>
      </c>
      <c r="E208" s="78">
        <v>563.04999999999995</v>
      </c>
      <c r="F208" s="78">
        <v>1</v>
      </c>
      <c r="G208" s="15"/>
      <c r="H208" s="15">
        <f t="shared" si="121"/>
        <v>0</v>
      </c>
      <c r="I208" s="18">
        <f t="shared" si="117"/>
        <v>563.04999999999995</v>
      </c>
      <c r="J208" s="18">
        <f t="shared" si="118"/>
        <v>0</v>
      </c>
      <c r="K208" s="18">
        <f t="shared" si="119"/>
        <v>0</v>
      </c>
      <c r="L208" s="19">
        <f t="shared" si="120"/>
        <v>0</v>
      </c>
    </row>
    <row r="209" spans="1:12" s="24" customFormat="1" x14ac:dyDescent="0.2">
      <c r="A209" s="16">
        <v>12</v>
      </c>
      <c r="B209" s="88" t="s">
        <v>1275</v>
      </c>
      <c r="C209" s="89"/>
      <c r="D209" s="89"/>
      <c r="E209" s="89"/>
      <c r="F209" s="89"/>
      <c r="G209" s="89"/>
      <c r="H209" s="89"/>
      <c r="I209" s="91"/>
      <c r="J209" s="89"/>
      <c r="K209" s="89"/>
      <c r="L209" s="90"/>
    </row>
    <row r="210" spans="1:12" s="24" customFormat="1" x14ac:dyDescent="0.2">
      <c r="A210" s="82" t="s">
        <v>1033</v>
      </c>
      <c r="B210" s="82" t="s">
        <v>1034</v>
      </c>
      <c r="C210" s="83" t="s">
        <v>705</v>
      </c>
      <c r="D210" s="78">
        <f>'PLAN ORÇAM VENCEDORA'!J200</f>
        <v>576.92999999999995</v>
      </c>
      <c r="E210" s="78">
        <v>576.92999999999995</v>
      </c>
      <c r="F210" s="78">
        <v>2</v>
      </c>
      <c r="G210" s="15"/>
      <c r="H210" s="15">
        <f t="shared" si="121"/>
        <v>0</v>
      </c>
      <c r="I210" s="18">
        <f t="shared" ref="I210:I211" si="122">ROUND(F210*E210,2)</f>
        <v>1153.8599999999999</v>
      </c>
      <c r="J210" s="18">
        <f t="shared" ref="J210:J211" si="123">ROUND(G210*E210,2)</f>
        <v>0</v>
      </c>
      <c r="K210" s="18">
        <f t="shared" ref="K210:K211" si="124">ROUND(H210*E210,2)</f>
        <v>0</v>
      </c>
      <c r="L210" s="19">
        <f t="shared" ref="L210" si="125">K210/I210</f>
        <v>0</v>
      </c>
    </row>
    <row r="211" spans="1:12" s="24" customFormat="1" ht="25.5" x14ac:dyDescent="0.2">
      <c r="A211" s="82" t="s">
        <v>1035</v>
      </c>
      <c r="B211" s="82" t="s">
        <v>1036</v>
      </c>
      <c r="C211" s="83" t="s">
        <v>690</v>
      </c>
      <c r="D211" s="78">
        <f>'PLAN ORÇAM VENCEDORA'!J201</f>
        <v>471.54999999999995</v>
      </c>
      <c r="E211" s="78">
        <v>471.54999999999995</v>
      </c>
      <c r="F211" s="78">
        <v>1.7</v>
      </c>
      <c r="G211" s="15"/>
      <c r="H211" s="15">
        <f t="shared" si="121"/>
        <v>0</v>
      </c>
      <c r="I211" s="18">
        <f t="shared" si="122"/>
        <v>801.64</v>
      </c>
      <c r="J211" s="18">
        <f t="shared" si="123"/>
        <v>0</v>
      </c>
      <c r="K211" s="18">
        <f t="shared" si="124"/>
        <v>0</v>
      </c>
      <c r="L211" s="19">
        <f t="shared" ref="L211:L218" si="126">K211/I211</f>
        <v>0</v>
      </c>
    </row>
    <row r="212" spans="1:12" s="24" customFormat="1" ht="51" x14ac:dyDescent="0.2">
      <c r="A212" s="82" t="s">
        <v>1037</v>
      </c>
      <c r="B212" s="82" t="s">
        <v>1038</v>
      </c>
      <c r="C212" s="83" t="s">
        <v>695</v>
      </c>
      <c r="D212" s="78">
        <f>'PLAN ORÇAM VENCEDORA'!J202</f>
        <v>1028.96</v>
      </c>
      <c r="E212" s="78">
        <v>1028.96</v>
      </c>
      <c r="F212" s="78">
        <v>4</v>
      </c>
      <c r="G212" s="15"/>
      <c r="H212" s="15">
        <f t="shared" si="121"/>
        <v>0</v>
      </c>
      <c r="I212" s="18">
        <f t="shared" ref="I212:I218" si="127">ROUND(F212*E212,2)</f>
        <v>4115.84</v>
      </c>
      <c r="J212" s="18">
        <f t="shared" ref="J212:J218" si="128">ROUND(G212*E212,2)</f>
        <v>0</v>
      </c>
      <c r="K212" s="18">
        <f t="shared" ref="K212:K218" si="129">ROUND(H212*E212,2)</f>
        <v>0</v>
      </c>
      <c r="L212" s="19">
        <f t="shared" si="126"/>
        <v>0</v>
      </c>
    </row>
    <row r="213" spans="1:12" s="24" customFormat="1" ht="51" x14ac:dyDescent="0.2">
      <c r="A213" s="82" t="s">
        <v>1039</v>
      </c>
      <c r="B213" s="82" t="s">
        <v>1040</v>
      </c>
      <c r="C213" s="83" t="s">
        <v>695</v>
      </c>
      <c r="D213" s="78">
        <f>'PLAN ORÇAM VENCEDORA'!J203</f>
        <v>1094.32</v>
      </c>
      <c r="E213" s="78">
        <v>1094.32</v>
      </c>
      <c r="F213" s="78">
        <v>2</v>
      </c>
      <c r="G213" s="15"/>
      <c r="H213" s="15">
        <f t="shared" si="121"/>
        <v>0</v>
      </c>
      <c r="I213" s="18">
        <f t="shared" si="127"/>
        <v>2188.64</v>
      </c>
      <c r="J213" s="18">
        <f t="shared" si="128"/>
        <v>0</v>
      </c>
      <c r="K213" s="18">
        <f t="shared" si="129"/>
        <v>0</v>
      </c>
      <c r="L213" s="19">
        <f t="shared" si="126"/>
        <v>0</v>
      </c>
    </row>
    <row r="214" spans="1:12" s="24" customFormat="1" x14ac:dyDescent="0.2">
      <c r="A214" s="82" t="s">
        <v>1041</v>
      </c>
      <c r="B214" s="82" t="s">
        <v>1042</v>
      </c>
      <c r="C214" s="83" t="s">
        <v>775</v>
      </c>
      <c r="D214" s="78">
        <f>'PLAN ORÇAM VENCEDORA'!J204</f>
        <v>80.460000000000008</v>
      </c>
      <c r="E214" s="78">
        <v>80.460000000000008</v>
      </c>
      <c r="F214" s="78">
        <v>6.6</v>
      </c>
      <c r="G214" s="15"/>
      <c r="H214" s="15">
        <f t="shared" si="121"/>
        <v>0</v>
      </c>
      <c r="I214" s="18">
        <f t="shared" si="127"/>
        <v>531.04</v>
      </c>
      <c r="J214" s="18">
        <f t="shared" si="128"/>
        <v>0</v>
      </c>
      <c r="K214" s="18">
        <f t="shared" si="129"/>
        <v>0</v>
      </c>
      <c r="L214" s="19">
        <f t="shared" si="126"/>
        <v>0</v>
      </c>
    </row>
    <row r="215" spans="1:12" s="24" customFormat="1" x14ac:dyDescent="0.2">
      <c r="A215" s="82" t="s">
        <v>1043</v>
      </c>
      <c r="B215" s="82" t="s">
        <v>1044</v>
      </c>
      <c r="C215" s="83" t="s">
        <v>695</v>
      </c>
      <c r="D215" s="78">
        <f>'PLAN ORÇAM VENCEDORA'!J205</f>
        <v>4243.8599999999997</v>
      </c>
      <c r="E215" s="78">
        <v>4243.8599999999997</v>
      </c>
      <c r="F215" s="78">
        <v>2</v>
      </c>
      <c r="G215" s="15"/>
      <c r="H215" s="15">
        <f t="shared" si="121"/>
        <v>0</v>
      </c>
      <c r="I215" s="18">
        <f t="shared" si="127"/>
        <v>8487.7199999999993</v>
      </c>
      <c r="J215" s="18">
        <f t="shared" si="128"/>
        <v>0</v>
      </c>
      <c r="K215" s="18">
        <f t="shared" si="129"/>
        <v>0</v>
      </c>
      <c r="L215" s="19">
        <f t="shared" si="126"/>
        <v>0</v>
      </c>
    </row>
    <row r="216" spans="1:12" s="24" customFormat="1" ht="25.5" x14ac:dyDescent="0.2">
      <c r="A216" s="82" t="s">
        <v>1045</v>
      </c>
      <c r="B216" s="82" t="s">
        <v>1046</v>
      </c>
      <c r="C216" s="83" t="s">
        <v>695</v>
      </c>
      <c r="D216" s="78">
        <f>'PLAN ORÇAM VENCEDORA'!J206</f>
        <v>773.70999999999992</v>
      </c>
      <c r="E216" s="78">
        <v>773.70999999999992</v>
      </c>
      <c r="F216" s="78">
        <v>2</v>
      </c>
      <c r="G216" s="15"/>
      <c r="H216" s="15">
        <f t="shared" si="121"/>
        <v>0</v>
      </c>
      <c r="I216" s="18">
        <f t="shared" si="127"/>
        <v>1547.42</v>
      </c>
      <c r="J216" s="18">
        <f t="shared" si="128"/>
        <v>0</v>
      </c>
      <c r="K216" s="18">
        <f t="shared" si="129"/>
        <v>0</v>
      </c>
      <c r="L216" s="19">
        <f t="shared" si="126"/>
        <v>0</v>
      </c>
    </row>
    <row r="217" spans="1:12" s="24" customFormat="1" x14ac:dyDescent="0.2">
      <c r="A217" s="82" t="s">
        <v>1047</v>
      </c>
      <c r="B217" s="82" t="s">
        <v>1048</v>
      </c>
      <c r="C217" s="83" t="s">
        <v>705</v>
      </c>
      <c r="D217" s="78">
        <f>'PLAN ORÇAM VENCEDORA'!J207</f>
        <v>369.97999999999996</v>
      </c>
      <c r="E217" s="78">
        <v>369.97999999999996</v>
      </c>
      <c r="F217" s="78">
        <v>1.3300000000009999</v>
      </c>
      <c r="G217" s="15"/>
      <c r="H217" s="15">
        <f t="shared" si="121"/>
        <v>0</v>
      </c>
      <c r="I217" s="18">
        <f t="shared" si="127"/>
        <v>492.07</v>
      </c>
      <c r="J217" s="18">
        <f t="shared" si="128"/>
        <v>0</v>
      </c>
      <c r="K217" s="18">
        <f t="shared" si="129"/>
        <v>0</v>
      </c>
      <c r="L217" s="19">
        <f t="shared" si="126"/>
        <v>0</v>
      </c>
    </row>
    <row r="218" spans="1:12" s="24" customFormat="1" x14ac:dyDescent="0.2">
      <c r="A218" s="82" t="s">
        <v>1049</v>
      </c>
      <c r="B218" s="82" t="s">
        <v>1050</v>
      </c>
      <c r="C218" s="83" t="s">
        <v>690</v>
      </c>
      <c r="D218" s="78">
        <f>'PLAN ORÇAM VENCEDORA'!J208</f>
        <v>629.27</v>
      </c>
      <c r="E218" s="78">
        <v>629.27</v>
      </c>
      <c r="F218" s="78">
        <v>1.3300000000009999</v>
      </c>
      <c r="G218" s="15"/>
      <c r="H218" s="15">
        <f t="shared" si="121"/>
        <v>0</v>
      </c>
      <c r="I218" s="18">
        <f t="shared" si="127"/>
        <v>836.93</v>
      </c>
      <c r="J218" s="18">
        <f t="shared" si="128"/>
        <v>0</v>
      </c>
      <c r="K218" s="18">
        <f t="shared" si="129"/>
        <v>0</v>
      </c>
      <c r="L218" s="19">
        <f t="shared" si="126"/>
        <v>0</v>
      </c>
    </row>
    <row r="219" spans="1:12" s="24" customFormat="1" x14ac:dyDescent="0.2">
      <c r="A219" s="16">
        <v>13</v>
      </c>
      <c r="B219" s="88" t="s">
        <v>1276</v>
      </c>
      <c r="C219" s="89"/>
      <c r="D219" s="89"/>
      <c r="E219" s="89"/>
      <c r="F219" s="89"/>
      <c r="G219" s="89"/>
      <c r="H219" s="89"/>
      <c r="I219" s="91"/>
      <c r="J219" s="89"/>
      <c r="K219" s="89"/>
      <c r="L219" s="90"/>
    </row>
    <row r="220" spans="1:12" s="24" customFormat="1" x14ac:dyDescent="0.2">
      <c r="A220" s="82" t="s">
        <v>1051</v>
      </c>
      <c r="B220" s="82" t="s">
        <v>1052</v>
      </c>
      <c r="C220" s="83" t="s">
        <v>705</v>
      </c>
      <c r="D220" s="78">
        <f>'PLAN ORÇAM VENCEDORA'!J210</f>
        <v>1552.08</v>
      </c>
      <c r="E220" s="78">
        <v>1552.08</v>
      </c>
      <c r="F220" s="78">
        <v>91.620000000000999</v>
      </c>
      <c r="G220" s="15"/>
      <c r="H220" s="15">
        <f t="shared" si="121"/>
        <v>0</v>
      </c>
      <c r="I220" s="18">
        <f t="shared" ref="I220" si="130">ROUND(F220*E220,2)</f>
        <v>142201.57</v>
      </c>
      <c r="J220" s="18">
        <f t="shared" ref="J220" si="131">ROUND(G220*E220,2)</f>
        <v>0</v>
      </c>
      <c r="K220" s="18">
        <f t="shared" ref="K220" si="132">ROUND(H220*E220,2)</f>
        <v>0</v>
      </c>
      <c r="L220" s="19">
        <f t="shared" ref="L220" si="133">K220/I220</f>
        <v>0</v>
      </c>
    </row>
    <row r="221" spans="1:12" s="24" customFormat="1" x14ac:dyDescent="0.2">
      <c r="A221" s="16">
        <v>14</v>
      </c>
      <c r="B221" s="88" t="s">
        <v>1277</v>
      </c>
      <c r="C221" s="89"/>
      <c r="D221" s="89"/>
      <c r="E221" s="89"/>
      <c r="F221" s="89"/>
      <c r="G221" s="89"/>
      <c r="H221" s="89"/>
      <c r="I221" s="91"/>
      <c r="J221" s="89"/>
      <c r="K221" s="89"/>
      <c r="L221" s="90"/>
    </row>
    <row r="222" spans="1:12" s="24" customFormat="1" x14ac:dyDescent="0.2">
      <c r="A222" s="82" t="s">
        <v>1053</v>
      </c>
      <c r="B222" s="82" t="s">
        <v>1054</v>
      </c>
      <c r="C222" s="83" t="s">
        <v>705</v>
      </c>
      <c r="D222" s="78">
        <f>'PLAN ORÇAM VENCEDORA'!J212</f>
        <v>580.38</v>
      </c>
      <c r="E222" s="78">
        <v>580.38</v>
      </c>
      <c r="F222" s="78">
        <v>1.100000000001</v>
      </c>
      <c r="G222" s="15"/>
      <c r="H222" s="15">
        <f t="shared" si="121"/>
        <v>0</v>
      </c>
      <c r="I222" s="18">
        <f t="shared" ref="I222" si="134">ROUND(F222*E222,2)</f>
        <v>638.41999999999996</v>
      </c>
      <c r="J222" s="18">
        <f t="shared" ref="J222" si="135">ROUND(G222*E222,2)</f>
        <v>0</v>
      </c>
      <c r="K222" s="18">
        <f t="shared" ref="K222" si="136">ROUND(H222*E222,2)</f>
        <v>0</v>
      </c>
      <c r="L222" s="19">
        <f t="shared" ref="L222" si="137">K222/I222</f>
        <v>0</v>
      </c>
    </row>
    <row r="223" spans="1:12" s="24" customFormat="1" ht="25.5" x14ac:dyDescent="0.2">
      <c r="A223" s="82" t="s">
        <v>1055</v>
      </c>
      <c r="B223" s="82" t="s">
        <v>1056</v>
      </c>
      <c r="C223" s="83" t="s">
        <v>695</v>
      </c>
      <c r="D223" s="78">
        <f>'PLAN ORÇAM VENCEDORA'!J213</f>
        <v>123.55</v>
      </c>
      <c r="E223" s="78">
        <v>123.55</v>
      </c>
      <c r="F223" s="78">
        <v>3</v>
      </c>
      <c r="G223" s="15"/>
      <c r="H223" s="15">
        <f t="shared" si="121"/>
        <v>0</v>
      </c>
      <c r="I223" s="18">
        <f t="shared" ref="I223:I236" si="138">ROUND(F223*E223,2)</f>
        <v>370.65</v>
      </c>
      <c r="J223" s="18">
        <f t="shared" ref="J223:J236" si="139">ROUND(G223*E223,2)</f>
        <v>0</v>
      </c>
      <c r="K223" s="18">
        <f t="shared" ref="K223:K236" si="140">ROUND(H223*E223,2)</f>
        <v>0</v>
      </c>
      <c r="L223" s="19">
        <f t="shared" ref="L223:L236" si="141">K223/I223</f>
        <v>0</v>
      </c>
    </row>
    <row r="224" spans="1:12" s="24" customFormat="1" ht="38.25" x14ac:dyDescent="0.2">
      <c r="A224" s="82" t="s">
        <v>1057</v>
      </c>
      <c r="B224" s="82" t="s">
        <v>1058</v>
      </c>
      <c r="C224" s="83" t="s">
        <v>695</v>
      </c>
      <c r="D224" s="78">
        <f>'PLAN ORÇAM VENCEDORA'!J214</f>
        <v>435.69</v>
      </c>
      <c r="E224" s="78">
        <v>435.69</v>
      </c>
      <c r="F224" s="78">
        <v>1</v>
      </c>
      <c r="G224" s="15"/>
      <c r="H224" s="15">
        <f t="shared" si="121"/>
        <v>0</v>
      </c>
      <c r="I224" s="18">
        <f t="shared" si="138"/>
        <v>435.69</v>
      </c>
      <c r="J224" s="18">
        <f t="shared" si="139"/>
        <v>0</v>
      </c>
      <c r="K224" s="18">
        <f t="shared" si="140"/>
        <v>0</v>
      </c>
      <c r="L224" s="19">
        <f t="shared" si="141"/>
        <v>0</v>
      </c>
    </row>
    <row r="225" spans="1:12" s="24" customFormat="1" ht="25.5" x14ac:dyDescent="0.2">
      <c r="A225" s="82" t="s">
        <v>1059</v>
      </c>
      <c r="B225" s="82" t="s">
        <v>1060</v>
      </c>
      <c r="C225" s="83" t="s">
        <v>687</v>
      </c>
      <c r="D225" s="78">
        <f>'PLAN ORÇAM VENCEDORA'!J215</f>
        <v>760.59</v>
      </c>
      <c r="E225" s="78">
        <v>760.59</v>
      </c>
      <c r="F225" s="78">
        <v>2</v>
      </c>
      <c r="G225" s="15"/>
      <c r="H225" s="15">
        <f t="shared" si="121"/>
        <v>0</v>
      </c>
      <c r="I225" s="18">
        <f t="shared" si="138"/>
        <v>1521.18</v>
      </c>
      <c r="J225" s="18">
        <f t="shared" si="139"/>
        <v>0</v>
      </c>
      <c r="K225" s="18">
        <f t="shared" si="140"/>
        <v>0</v>
      </c>
      <c r="L225" s="19">
        <f t="shared" si="141"/>
        <v>0</v>
      </c>
    </row>
    <row r="226" spans="1:12" s="24" customFormat="1" ht="25.5" x14ac:dyDescent="0.2">
      <c r="A226" s="82" t="s">
        <v>1061</v>
      </c>
      <c r="B226" s="82" t="s">
        <v>1062</v>
      </c>
      <c r="C226" s="83" t="s">
        <v>695</v>
      </c>
      <c r="D226" s="78">
        <f>'PLAN ORÇAM VENCEDORA'!J216</f>
        <v>144.73000000000002</v>
      </c>
      <c r="E226" s="78">
        <v>144.73000000000002</v>
      </c>
      <c r="F226" s="78">
        <v>1</v>
      </c>
      <c r="G226" s="15"/>
      <c r="H226" s="15">
        <f t="shared" si="121"/>
        <v>0</v>
      </c>
      <c r="I226" s="18">
        <f t="shared" si="138"/>
        <v>144.72999999999999</v>
      </c>
      <c r="J226" s="18">
        <f t="shared" si="139"/>
        <v>0</v>
      </c>
      <c r="K226" s="18">
        <f t="shared" si="140"/>
        <v>0</v>
      </c>
      <c r="L226" s="19">
        <f t="shared" si="141"/>
        <v>0</v>
      </c>
    </row>
    <row r="227" spans="1:12" s="24" customFormat="1" x14ac:dyDescent="0.2">
      <c r="A227" s="82" t="s">
        <v>1063</v>
      </c>
      <c r="B227" s="82" t="s">
        <v>1064</v>
      </c>
      <c r="C227" s="83" t="s">
        <v>695</v>
      </c>
      <c r="D227" s="78">
        <f>'PLAN ORÇAM VENCEDORA'!J217</f>
        <v>40.989999999999995</v>
      </c>
      <c r="E227" s="78">
        <v>40.989999999999995</v>
      </c>
      <c r="F227" s="78">
        <v>1</v>
      </c>
      <c r="G227" s="15"/>
      <c r="H227" s="15">
        <f t="shared" si="121"/>
        <v>0</v>
      </c>
      <c r="I227" s="18">
        <f t="shared" si="138"/>
        <v>40.99</v>
      </c>
      <c r="J227" s="18">
        <f t="shared" si="139"/>
        <v>0</v>
      </c>
      <c r="K227" s="18">
        <f t="shared" si="140"/>
        <v>0</v>
      </c>
      <c r="L227" s="19">
        <f t="shared" si="141"/>
        <v>0</v>
      </c>
    </row>
    <row r="228" spans="1:12" s="24" customFormat="1" x14ac:dyDescent="0.2">
      <c r="A228" s="82" t="s">
        <v>1065</v>
      </c>
      <c r="B228" s="82" t="s">
        <v>1066</v>
      </c>
      <c r="C228" s="83" t="s">
        <v>695</v>
      </c>
      <c r="D228" s="78">
        <f>'PLAN ORÇAM VENCEDORA'!J218</f>
        <v>29.72</v>
      </c>
      <c r="E228" s="78">
        <v>29.72</v>
      </c>
      <c r="F228" s="78">
        <v>3</v>
      </c>
      <c r="G228" s="15"/>
      <c r="H228" s="15">
        <f t="shared" si="121"/>
        <v>0</v>
      </c>
      <c r="I228" s="18">
        <f t="shared" si="138"/>
        <v>89.16</v>
      </c>
      <c r="J228" s="18">
        <f t="shared" si="139"/>
        <v>0</v>
      </c>
      <c r="K228" s="18">
        <f t="shared" si="140"/>
        <v>0</v>
      </c>
      <c r="L228" s="19">
        <f t="shared" si="141"/>
        <v>0</v>
      </c>
    </row>
    <row r="229" spans="1:12" s="24" customFormat="1" ht="38.25" x14ac:dyDescent="0.2">
      <c r="A229" s="82" t="s">
        <v>1067</v>
      </c>
      <c r="B229" s="82" t="s">
        <v>1068</v>
      </c>
      <c r="C229" s="83" t="s">
        <v>695</v>
      </c>
      <c r="D229" s="78">
        <f>'PLAN ORÇAM VENCEDORA'!J219</f>
        <v>493.63</v>
      </c>
      <c r="E229" s="78">
        <v>493.63</v>
      </c>
      <c r="F229" s="78">
        <v>2</v>
      </c>
      <c r="G229" s="15"/>
      <c r="H229" s="15">
        <f t="shared" si="121"/>
        <v>0</v>
      </c>
      <c r="I229" s="18">
        <f t="shared" si="138"/>
        <v>987.26</v>
      </c>
      <c r="J229" s="18">
        <f t="shared" si="139"/>
        <v>0</v>
      </c>
      <c r="K229" s="18">
        <f t="shared" si="140"/>
        <v>0</v>
      </c>
      <c r="L229" s="19">
        <f t="shared" si="141"/>
        <v>0</v>
      </c>
    </row>
    <row r="230" spans="1:12" s="24" customFormat="1" ht="25.5" x14ac:dyDescent="0.2">
      <c r="A230" s="82" t="s">
        <v>1069</v>
      </c>
      <c r="B230" s="82" t="s">
        <v>1070</v>
      </c>
      <c r="C230" s="83" t="s">
        <v>687</v>
      </c>
      <c r="D230" s="78">
        <f>'PLAN ORÇAM VENCEDORA'!J220</f>
        <v>189.71</v>
      </c>
      <c r="E230" s="78">
        <v>189.71</v>
      </c>
      <c r="F230" s="78">
        <v>2</v>
      </c>
      <c r="G230" s="15"/>
      <c r="H230" s="15">
        <f t="shared" si="121"/>
        <v>0</v>
      </c>
      <c r="I230" s="18">
        <f t="shared" si="138"/>
        <v>379.42</v>
      </c>
      <c r="J230" s="18">
        <f t="shared" si="139"/>
        <v>0</v>
      </c>
      <c r="K230" s="18">
        <f t="shared" si="140"/>
        <v>0</v>
      </c>
      <c r="L230" s="19">
        <f t="shared" si="141"/>
        <v>0</v>
      </c>
    </row>
    <row r="231" spans="1:12" s="24" customFormat="1" ht="25.5" x14ac:dyDescent="0.2">
      <c r="A231" s="82" t="s">
        <v>1071</v>
      </c>
      <c r="B231" s="82" t="s">
        <v>1072</v>
      </c>
      <c r="C231" s="83" t="s">
        <v>695</v>
      </c>
      <c r="D231" s="78">
        <f>'PLAN ORÇAM VENCEDORA'!J221</f>
        <v>296.79000000000002</v>
      </c>
      <c r="E231" s="78">
        <v>296.79000000000002</v>
      </c>
      <c r="F231" s="78">
        <v>4</v>
      </c>
      <c r="G231" s="15"/>
      <c r="H231" s="15">
        <f t="shared" si="121"/>
        <v>0</v>
      </c>
      <c r="I231" s="18">
        <f t="shared" si="138"/>
        <v>1187.1600000000001</v>
      </c>
      <c r="J231" s="18">
        <f t="shared" si="139"/>
        <v>0</v>
      </c>
      <c r="K231" s="18">
        <f t="shared" si="140"/>
        <v>0</v>
      </c>
      <c r="L231" s="19">
        <f t="shared" si="141"/>
        <v>0</v>
      </c>
    </row>
    <row r="232" spans="1:12" s="24" customFormat="1" x14ac:dyDescent="0.2">
      <c r="A232" s="82" t="s">
        <v>1073</v>
      </c>
      <c r="B232" s="82" t="s">
        <v>1074</v>
      </c>
      <c r="C232" s="83" t="s">
        <v>695</v>
      </c>
      <c r="D232" s="78">
        <f>'PLAN ORÇAM VENCEDORA'!J222</f>
        <v>263.49</v>
      </c>
      <c r="E232" s="78">
        <v>263.49</v>
      </c>
      <c r="F232" s="78">
        <v>2</v>
      </c>
      <c r="G232" s="15"/>
      <c r="H232" s="15">
        <f t="shared" si="121"/>
        <v>0</v>
      </c>
      <c r="I232" s="18">
        <f t="shared" si="138"/>
        <v>526.98</v>
      </c>
      <c r="J232" s="18">
        <f t="shared" si="139"/>
        <v>0</v>
      </c>
      <c r="K232" s="18">
        <f t="shared" si="140"/>
        <v>0</v>
      </c>
      <c r="L232" s="19">
        <f t="shared" si="141"/>
        <v>0</v>
      </c>
    </row>
    <row r="233" spans="1:12" s="24" customFormat="1" x14ac:dyDescent="0.2">
      <c r="A233" s="82" t="s">
        <v>1075</v>
      </c>
      <c r="B233" s="82" t="s">
        <v>1076</v>
      </c>
      <c r="C233" s="83" t="s">
        <v>695</v>
      </c>
      <c r="D233" s="78">
        <f>'PLAN ORÇAM VENCEDORA'!J223</f>
        <v>112.47999999999999</v>
      </c>
      <c r="E233" s="78">
        <v>112.47999999999999</v>
      </c>
      <c r="F233" s="78">
        <v>2</v>
      </c>
      <c r="G233" s="15"/>
      <c r="H233" s="15">
        <f t="shared" si="121"/>
        <v>0</v>
      </c>
      <c r="I233" s="18">
        <f t="shared" si="138"/>
        <v>224.96</v>
      </c>
      <c r="J233" s="18">
        <f t="shared" si="139"/>
        <v>0</v>
      </c>
      <c r="K233" s="18">
        <f t="shared" si="140"/>
        <v>0</v>
      </c>
      <c r="L233" s="19">
        <f t="shared" si="141"/>
        <v>0</v>
      </c>
    </row>
    <row r="234" spans="1:12" s="24" customFormat="1" ht="25.5" x14ac:dyDescent="0.2">
      <c r="A234" s="82" t="s">
        <v>1077</v>
      </c>
      <c r="B234" s="82" t="s">
        <v>1078</v>
      </c>
      <c r="C234" s="83" t="s">
        <v>695</v>
      </c>
      <c r="D234" s="78">
        <f>'PLAN ORÇAM VENCEDORA'!J224</f>
        <v>116.46000000000001</v>
      </c>
      <c r="E234" s="78">
        <v>116.46000000000001</v>
      </c>
      <c r="F234" s="78">
        <v>2</v>
      </c>
      <c r="G234" s="15"/>
      <c r="H234" s="15">
        <f t="shared" si="121"/>
        <v>0</v>
      </c>
      <c r="I234" s="18">
        <f t="shared" si="138"/>
        <v>232.92</v>
      </c>
      <c r="J234" s="18">
        <f t="shared" si="139"/>
        <v>0</v>
      </c>
      <c r="K234" s="18">
        <f t="shared" si="140"/>
        <v>0</v>
      </c>
      <c r="L234" s="19">
        <f t="shared" si="141"/>
        <v>0</v>
      </c>
    </row>
    <row r="235" spans="1:12" s="24" customFormat="1" ht="25.5" x14ac:dyDescent="0.2">
      <c r="A235" s="82" t="s">
        <v>1079</v>
      </c>
      <c r="B235" s="82" t="s">
        <v>1080</v>
      </c>
      <c r="C235" s="83" t="s">
        <v>695</v>
      </c>
      <c r="D235" s="78">
        <f>'PLAN ORÇAM VENCEDORA'!J225</f>
        <v>31.61</v>
      </c>
      <c r="E235" s="78">
        <v>31.61</v>
      </c>
      <c r="F235" s="78">
        <v>2</v>
      </c>
      <c r="G235" s="15"/>
      <c r="H235" s="15">
        <f t="shared" si="121"/>
        <v>0</v>
      </c>
      <c r="I235" s="18">
        <f t="shared" si="138"/>
        <v>63.22</v>
      </c>
      <c r="J235" s="18">
        <f t="shared" si="139"/>
        <v>0</v>
      </c>
      <c r="K235" s="18">
        <f t="shared" si="140"/>
        <v>0</v>
      </c>
      <c r="L235" s="19">
        <f t="shared" si="141"/>
        <v>0</v>
      </c>
    </row>
    <row r="236" spans="1:12" s="24" customFormat="1" x14ac:dyDescent="0.2">
      <c r="A236" s="82" t="s">
        <v>1081</v>
      </c>
      <c r="B236" s="82" t="s">
        <v>1082</v>
      </c>
      <c r="C236" s="83" t="s">
        <v>1083</v>
      </c>
      <c r="D236" s="78">
        <f>'PLAN ORÇAM VENCEDORA'!J226</f>
        <v>1121.6199999999999</v>
      </c>
      <c r="E236" s="78">
        <v>1121.6199999999999</v>
      </c>
      <c r="F236" s="78">
        <v>1</v>
      </c>
      <c r="G236" s="15"/>
      <c r="H236" s="15">
        <f t="shared" si="121"/>
        <v>0</v>
      </c>
      <c r="I236" s="18">
        <f t="shared" si="138"/>
        <v>1121.6199999999999</v>
      </c>
      <c r="J236" s="18">
        <f t="shared" si="139"/>
        <v>0</v>
      </c>
      <c r="K236" s="18">
        <f t="shared" si="140"/>
        <v>0</v>
      </c>
      <c r="L236" s="19">
        <f t="shared" si="141"/>
        <v>0</v>
      </c>
    </row>
    <row r="237" spans="1:12" s="24" customFormat="1" x14ac:dyDescent="0.2">
      <c r="A237" s="16">
        <v>15</v>
      </c>
      <c r="B237" s="88" t="s">
        <v>1278</v>
      </c>
      <c r="C237" s="89"/>
      <c r="D237" s="89"/>
      <c r="E237" s="89"/>
      <c r="F237" s="89"/>
      <c r="G237" s="89"/>
      <c r="H237" s="89"/>
      <c r="I237" s="91"/>
      <c r="J237" s="89"/>
      <c r="K237" s="89"/>
      <c r="L237" s="90"/>
    </row>
    <row r="238" spans="1:12" s="24" customFormat="1" x14ac:dyDescent="0.2">
      <c r="A238" s="82" t="s">
        <v>1084</v>
      </c>
      <c r="B238" s="82" t="s">
        <v>1085</v>
      </c>
      <c r="C238" s="83" t="s">
        <v>687</v>
      </c>
      <c r="D238" s="78">
        <f>'PLAN ORÇAM VENCEDORA'!J228</f>
        <v>109.27</v>
      </c>
      <c r="E238" s="78">
        <v>109.27</v>
      </c>
      <c r="F238" s="78">
        <v>13</v>
      </c>
      <c r="G238" s="15"/>
      <c r="H238" s="15">
        <f t="shared" si="121"/>
        <v>0</v>
      </c>
      <c r="I238" s="18">
        <f t="shared" ref="I238:I239" si="142">ROUND(F238*E238,2)</f>
        <v>1420.51</v>
      </c>
      <c r="J238" s="18">
        <f t="shared" ref="J238:J239" si="143">ROUND(G238*E238,2)</f>
        <v>0</v>
      </c>
      <c r="K238" s="18">
        <f t="shared" ref="K238:K239" si="144">ROUND(H238*E238,2)</f>
        <v>0</v>
      </c>
      <c r="L238" s="19">
        <f t="shared" ref="L238" si="145">K238/I238</f>
        <v>0</v>
      </c>
    </row>
    <row r="239" spans="1:12" s="24" customFormat="1" x14ac:dyDescent="0.2">
      <c r="A239" s="82" t="s">
        <v>1086</v>
      </c>
      <c r="B239" s="82" t="s">
        <v>1087</v>
      </c>
      <c r="C239" s="83" t="s">
        <v>687</v>
      </c>
      <c r="D239" s="78">
        <f>'PLAN ORÇAM VENCEDORA'!J229</f>
        <v>43.489999999999995</v>
      </c>
      <c r="E239" s="78">
        <v>43.489999999999995</v>
      </c>
      <c r="F239" s="78">
        <v>57</v>
      </c>
      <c r="G239" s="15"/>
      <c r="H239" s="15">
        <f t="shared" si="121"/>
        <v>0</v>
      </c>
      <c r="I239" s="18">
        <f t="shared" si="142"/>
        <v>2478.9299999999998</v>
      </c>
      <c r="J239" s="18">
        <f t="shared" si="143"/>
        <v>0</v>
      </c>
      <c r="K239" s="18">
        <f t="shared" si="144"/>
        <v>0</v>
      </c>
      <c r="L239" s="19">
        <f t="shared" ref="L239:L245" si="146">K239/I239</f>
        <v>0</v>
      </c>
    </row>
    <row r="240" spans="1:12" s="24" customFormat="1" x14ac:dyDescent="0.2">
      <c r="A240" s="82" t="s">
        <v>1088</v>
      </c>
      <c r="B240" s="82" t="s">
        <v>1089</v>
      </c>
      <c r="C240" s="83" t="s">
        <v>750</v>
      </c>
      <c r="D240" s="78">
        <f>'PLAN ORÇAM VENCEDORA'!J230</f>
        <v>566.02</v>
      </c>
      <c r="E240" s="78">
        <v>566.02</v>
      </c>
      <c r="F240" s="78">
        <v>16.559999999999999</v>
      </c>
      <c r="G240" s="15"/>
      <c r="H240" s="15">
        <f t="shared" si="121"/>
        <v>0</v>
      </c>
      <c r="I240" s="18">
        <f t="shared" ref="I240:I245" si="147">ROUND(F240*E240,2)</f>
        <v>9373.2900000000009</v>
      </c>
      <c r="J240" s="18">
        <f t="shared" ref="J240:J245" si="148">ROUND(G240*E240,2)</f>
        <v>0</v>
      </c>
      <c r="K240" s="18">
        <f t="shared" ref="K240:K245" si="149">ROUND(H240*E240,2)</f>
        <v>0</v>
      </c>
      <c r="L240" s="19">
        <f t="shared" si="146"/>
        <v>0</v>
      </c>
    </row>
    <row r="241" spans="1:17" s="24" customFormat="1" ht="25.5" x14ac:dyDescent="0.2">
      <c r="A241" s="82" t="s">
        <v>1090</v>
      </c>
      <c r="B241" s="82" t="s">
        <v>1091</v>
      </c>
      <c r="C241" s="83" t="s">
        <v>705</v>
      </c>
      <c r="D241" s="78">
        <f>'PLAN ORÇAM VENCEDORA'!J231</f>
        <v>558.75</v>
      </c>
      <c r="E241" s="78">
        <v>558.75</v>
      </c>
      <c r="F241" s="78">
        <v>16.559999999999999</v>
      </c>
      <c r="G241" s="15"/>
      <c r="H241" s="15">
        <f t="shared" si="121"/>
        <v>0</v>
      </c>
      <c r="I241" s="18">
        <f t="shared" si="147"/>
        <v>9252.9</v>
      </c>
      <c r="J241" s="18">
        <f t="shared" si="148"/>
        <v>0</v>
      </c>
      <c r="K241" s="18">
        <f t="shared" si="149"/>
        <v>0</v>
      </c>
      <c r="L241" s="19">
        <f t="shared" si="146"/>
        <v>0</v>
      </c>
    </row>
    <row r="242" spans="1:17" s="24" customFormat="1" x14ac:dyDescent="0.2">
      <c r="A242" s="82" t="s">
        <v>1092</v>
      </c>
      <c r="B242" s="82" t="s">
        <v>1093</v>
      </c>
      <c r="C242" s="83" t="s">
        <v>705</v>
      </c>
      <c r="D242" s="78">
        <f>'PLAN ORÇAM VENCEDORA'!J232</f>
        <v>293.29000000000002</v>
      </c>
      <c r="E242" s="78">
        <v>293.29000000000002</v>
      </c>
      <c r="F242" s="78">
        <v>5.14</v>
      </c>
      <c r="G242" s="15"/>
      <c r="H242" s="15">
        <f t="shared" si="121"/>
        <v>0</v>
      </c>
      <c r="I242" s="18">
        <f t="shared" si="147"/>
        <v>1507.51</v>
      </c>
      <c r="J242" s="18">
        <f t="shared" si="148"/>
        <v>0</v>
      </c>
      <c r="K242" s="18">
        <f t="shared" si="149"/>
        <v>0</v>
      </c>
      <c r="L242" s="19">
        <f t="shared" si="146"/>
        <v>0</v>
      </c>
    </row>
    <row r="243" spans="1:17" s="24" customFormat="1" x14ac:dyDescent="0.2">
      <c r="A243" s="82" t="s">
        <v>1094</v>
      </c>
      <c r="B243" s="82" t="s">
        <v>1095</v>
      </c>
      <c r="C243" s="83" t="s">
        <v>775</v>
      </c>
      <c r="D243" s="78">
        <f>'PLAN ORÇAM VENCEDORA'!J233</f>
        <v>26.12</v>
      </c>
      <c r="E243" s="78">
        <v>26.12</v>
      </c>
      <c r="F243" s="78">
        <v>5</v>
      </c>
      <c r="G243" s="15"/>
      <c r="H243" s="15">
        <f t="shared" si="121"/>
        <v>0</v>
      </c>
      <c r="I243" s="18">
        <f t="shared" si="147"/>
        <v>130.6</v>
      </c>
      <c r="J243" s="18">
        <f t="shared" si="148"/>
        <v>0</v>
      </c>
      <c r="K243" s="18">
        <f t="shared" si="149"/>
        <v>0</v>
      </c>
      <c r="L243" s="19">
        <f t="shared" si="146"/>
        <v>0</v>
      </c>
    </row>
    <row r="244" spans="1:17" s="24" customFormat="1" x14ac:dyDescent="0.2">
      <c r="A244" s="82" t="s">
        <v>1096</v>
      </c>
      <c r="B244" s="82" t="s">
        <v>1097</v>
      </c>
      <c r="C244" s="83" t="s">
        <v>687</v>
      </c>
      <c r="D244" s="78">
        <f>'PLAN ORÇAM VENCEDORA'!J234</f>
        <v>92.41</v>
      </c>
      <c r="E244" s="78">
        <v>92.41</v>
      </c>
      <c r="F244" s="78">
        <v>2</v>
      </c>
      <c r="G244" s="15"/>
      <c r="H244" s="15">
        <f t="shared" si="121"/>
        <v>0</v>
      </c>
      <c r="I244" s="18">
        <f t="shared" si="147"/>
        <v>184.82</v>
      </c>
      <c r="J244" s="18">
        <f t="shared" si="148"/>
        <v>0</v>
      </c>
      <c r="K244" s="18">
        <f t="shared" si="149"/>
        <v>0</v>
      </c>
      <c r="L244" s="19">
        <f t="shared" si="146"/>
        <v>0</v>
      </c>
    </row>
    <row r="245" spans="1:17" s="24" customFormat="1" x14ac:dyDescent="0.2">
      <c r="A245" s="82" t="s">
        <v>1098</v>
      </c>
      <c r="B245" s="82" t="s">
        <v>1099</v>
      </c>
      <c r="C245" s="83" t="s">
        <v>705</v>
      </c>
      <c r="D245" s="78">
        <f>'PLAN ORÇAM VENCEDORA'!J235</f>
        <v>2.5099999999999998</v>
      </c>
      <c r="E245" s="78">
        <v>2.5099999999999998</v>
      </c>
      <c r="F245" s="78">
        <v>384.08</v>
      </c>
      <c r="G245" s="15"/>
      <c r="H245" s="15">
        <f t="shared" si="121"/>
        <v>0</v>
      </c>
      <c r="I245" s="18">
        <f t="shared" si="147"/>
        <v>964.04</v>
      </c>
      <c r="J245" s="18">
        <f t="shared" si="148"/>
        <v>0</v>
      </c>
      <c r="K245" s="18">
        <f t="shared" si="149"/>
        <v>0</v>
      </c>
      <c r="L245" s="19">
        <f t="shared" si="146"/>
        <v>0</v>
      </c>
    </row>
    <row r="246" spans="1:17" s="11" customFormat="1" x14ac:dyDescent="0.2">
      <c r="A246" s="212"/>
      <c r="B246" s="213"/>
      <c r="C246" s="213"/>
      <c r="D246" s="213"/>
      <c r="E246" s="213"/>
      <c r="F246" s="213"/>
      <c r="G246" s="213"/>
      <c r="H246" s="213"/>
      <c r="I246" s="213"/>
      <c r="J246" s="213"/>
      <c r="K246" s="213"/>
      <c r="L246" s="214"/>
      <c r="M246" s="10"/>
      <c r="N246" s="10"/>
      <c r="O246" s="10"/>
      <c r="P246" s="10"/>
      <c r="Q246" s="10"/>
    </row>
    <row r="247" spans="1:17" s="11" customFormat="1" ht="16.5" customHeight="1" x14ac:dyDescent="0.2">
      <c r="A247" s="204" t="s">
        <v>1312</v>
      </c>
      <c r="B247" s="205"/>
      <c r="C247" s="205"/>
      <c r="D247" s="205"/>
      <c r="E247" s="205"/>
      <c r="F247" s="205"/>
      <c r="G247" s="205"/>
      <c r="H247" s="205"/>
      <c r="I247" s="109">
        <f>SUM(I19:I245)</f>
        <v>1188434.4799999995</v>
      </c>
      <c r="J247" s="109">
        <f>SUM(J19:J245)</f>
        <v>81506.110000000015</v>
      </c>
      <c r="K247" s="109">
        <f>SUM(K19:K245)</f>
        <v>136828.76999999996</v>
      </c>
      <c r="L247" s="108">
        <f>K247/G13</f>
        <v>0.11513361745387138</v>
      </c>
      <c r="M247" s="10"/>
      <c r="N247" s="10"/>
      <c r="O247" s="10"/>
      <c r="P247" s="10"/>
      <c r="Q247" s="10"/>
    </row>
    <row r="248" spans="1:17" x14ac:dyDescent="0.2">
      <c r="A248" s="211"/>
      <c r="B248" s="211"/>
      <c r="C248" s="211"/>
      <c r="D248" s="211"/>
      <c r="E248" s="211"/>
      <c r="F248" s="211"/>
      <c r="G248" s="211"/>
      <c r="H248" s="211"/>
      <c r="I248" s="211"/>
      <c r="J248" s="211"/>
      <c r="K248" s="211"/>
      <c r="L248" s="211"/>
    </row>
    <row r="250" spans="1:17" ht="25.5" x14ac:dyDescent="0.2">
      <c r="B250" s="159" t="s">
        <v>1425</v>
      </c>
    </row>
  </sheetData>
  <mergeCells count="34">
    <mergeCell ref="C1:L5"/>
    <mergeCell ref="A6:F6"/>
    <mergeCell ref="G6:J6"/>
    <mergeCell ref="A7:F8"/>
    <mergeCell ref="G7:J8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</mergeCells>
  <pageMargins left="0.51181102362204722" right="0.51181102362204722" top="0.78740157480314965" bottom="0.78740157480314965" header="0.31496062992125984" footer="0.31496062992125984"/>
  <pageSetup paperSize="9" scale="41" fitToHeight="0" orientation="portrait" verticalDpi="0" r:id="rId1"/>
  <headerFooter>
    <oddFooter>&amp;F&amp;RPágina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213"/>
  <sheetViews>
    <sheetView tabSelected="1" topLeftCell="CE1" zoomScale="55" zoomScaleNormal="55" workbookViewId="0">
      <selection activeCell="EM11" sqref="EM11"/>
    </sheetView>
  </sheetViews>
  <sheetFormatPr defaultRowHeight="15" x14ac:dyDescent="0.25"/>
  <cols>
    <col min="1" max="4" width="0" style="94" hidden="1" customWidth="1"/>
    <col min="5" max="5" width="1.875" style="94" hidden="1" customWidth="1"/>
    <col min="6" max="9" width="0" style="94" hidden="1" customWidth="1"/>
    <col min="10" max="10" width="1.875" style="94" hidden="1" customWidth="1"/>
    <col min="11" max="15" width="0" style="94" hidden="1" customWidth="1"/>
    <col min="16" max="16" width="1.875" style="94" hidden="1" customWidth="1"/>
    <col min="17" max="17" width="10" style="94" hidden="1" customWidth="1"/>
    <col min="18" max="18" width="0" style="94" hidden="1" customWidth="1"/>
    <col min="19" max="19" width="8.875" style="94" hidden="1" customWidth="1"/>
    <col min="20" max="21" width="0" style="94" hidden="1" customWidth="1"/>
    <col min="22" max="22" width="1.875" style="94" hidden="1" customWidth="1"/>
    <col min="23" max="27" width="0" style="94" hidden="1" customWidth="1"/>
    <col min="28" max="28" width="1.875" style="94" hidden="1" customWidth="1"/>
    <col min="29" max="29" width="13" style="94" hidden="1" customWidth="1"/>
    <col min="30" max="33" width="0" style="94" hidden="1" customWidth="1"/>
    <col min="34" max="34" width="22.5" style="101" customWidth="1"/>
    <col min="35" max="35" width="9.375" style="94" hidden="1" customWidth="1"/>
    <col min="36" max="38" width="0" style="94" hidden="1" customWidth="1"/>
    <col min="39" max="39" width="1.875" style="94" hidden="1" customWidth="1"/>
    <col min="40" max="40" width="9" style="94"/>
    <col min="41" max="41" width="12.125" style="94" customWidth="1"/>
    <col min="42" max="42" width="12" style="94" customWidth="1"/>
    <col min="43" max="43" width="10.625" style="94" customWidth="1"/>
    <col min="44" max="44" width="9" style="94"/>
    <col min="45" max="45" width="1.875" style="94" customWidth="1"/>
    <col min="46" max="46" width="9" style="94"/>
    <col min="47" max="47" width="16.125" style="94" customWidth="1"/>
    <col min="48" max="48" width="12" style="94" customWidth="1"/>
    <col min="49" max="50" width="9" style="94"/>
    <col min="51" max="51" width="1.875" style="94" customWidth="1"/>
    <col min="52" max="52" width="12.625" style="101" customWidth="1"/>
    <col min="53" max="53" width="17" style="101" customWidth="1"/>
    <col min="54" max="54" width="12" style="101" customWidth="1"/>
    <col min="55" max="56" width="9" style="101"/>
    <col min="57" max="57" width="1.875" style="94" customWidth="1"/>
    <col min="58" max="58" width="9" style="101"/>
    <col min="59" max="59" width="12.125" style="101" customWidth="1"/>
    <col min="60" max="60" width="12" style="101" customWidth="1"/>
    <col min="61" max="61" width="9.75" style="101" customWidth="1"/>
    <col min="62" max="62" width="9" style="101"/>
    <col min="63" max="63" width="1.875" style="94" customWidth="1"/>
    <col min="64" max="64" width="9.625" style="167" customWidth="1"/>
    <col min="65" max="65" width="11.625" style="101" customWidth="1"/>
    <col min="66" max="68" width="9" style="101"/>
    <col min="69" max="69" width="1.875" style="94" customWidth="1"/>
    <col min="70" max="71" width="12.125" style="101" customWidth="1"/>
    <col min="72" max="72" width="12" style="101" customWidth="1"/>
    <col min="73" max="74" width="9" style="101"/>
    <col min="75" max="75" width="1.875" style="94" customWidth="1"/>
    <col min="76" max="76" width="11.125" style="101" customWidth="1"/>
    <col min="77" max="80" width="9" style="101"/>
    <col min="81" max="81" width="1.875" style="94" customWidth="1"/>
    <col min="82" max="82" width="9" style="101" customWidth="1"/>
    <col min="83" max="86" width="9" style="101"/>
    <col min="87" max="87" width="1.875" style="94" customWidth="1"/>
    <col min="88" max="88" width="0" style="164" hidden="1" customWidth="1"/>
    <col min="89" max="92" width="0" style="94" hidden="1" customWidth="1"/>
    <col min="93" max="93" width="1.875" style="94" hidden="1" customWidth="1"/>
    <col min="94" max="97" width="0" style="94" hidden="1" customWidth="1"/>
    <col min="98" max="98" width="13.125" style="94" hidden="1" customWidth="1"/>
    <col min="99" max="99" width="0" style="94" hidden="1" customWidth="1"/>
    <col min="100" max="100" width="1.875" style="94" hidden="1" customWidth="1"/>
    <col min="101" max="105" width="0" style="94" hidden="1" customWidth="1"/>
    <col min="106" max="106" width="1.875" style="94" hidden="1" customWidth="1"/>
    <col min="107" max="107" width="0" style="94" hidden="1" customWidth="1"/>
    <col min="108" max="108" width="9.25" style="94" hidden="1" customWidth="1"/>
    <col min="109" max="109" width="0" style="94" hidden="1" customWidth="1"/>
    <col min="110" max="110" width="8.75" style="94" hidden="1" customWidth="1"/>
    <col min="111" max="111" width="0" style="94" hidden="1" customWidth="1"/>
    <col min="112" max="112" width="1.875" style="94" hidden="1" customWidth="1"/>
    <col min="113" max="126" width="0" style="94" hidden="1" customWidth="1"/>
    <col min="127" max="131" width="9" style="94"/>
    <col min="132" max="132" width="1.875" style="94" customWidth="1"/>
    <col min="133" max="133" width="10.625" style="94" customWidth="1"/>
    <col min="134" max="137" width="9" style="94"/>
    <col min="138" max="138" width="1.875" style="94" customWidth="1"/>
    <col min="139" max="142" width="9" style="94"/>
    <col min="143" max="143" width="11.125" style="94" customWidth="1"/>
    <col min="144" max="144" width="1.875" style="94" customWidth="1"/>
    <col min="145" max="145" width="19.25" style="94" customWidth="1"/>
    <col min="146" max="149" width="9" style="94"/>
    <col min="150" max="150" width="1.875" style="94" customWidth="1"/>
    <col min="151" max="151" width="19.25" style="94" customWidth="1"/>
    <col min="152" max="155" width="9" style="94"/>
    <col min="156" max="156" width="1.875" style="94" customWidth="1"/>
    <col min="157" max="157" width="19.25" style="94" customWidth="1"/>
    <col min="158" max="159" width="9" style="94"/>
    <col min="160" max="160" width="1.875" style="94" customWidth="1"/>
    <col min="161" max="161" width="19.25" style="94" customWidth="1"/>
    <col min="162" max="164" width="9" style="94"/>
    <col min="165" max="165" width="1.875" style="94" customWidth="1"/>
    <col min="166" max="167" width="9" style="94"/>
    <col min="168" max="168" width="14.25" style="94" customWidth="1"/>
    <col min="169" max="169" width="1.875" style="94" customWidth="1"/>
    <col min="170" max="174" width="9" style="94"/>
    <col min="175" max="175" width="1.875" style="94" customWidth="1"/>
    <col min="176" max="180" width="9" style="94"/>
    <col min="181" max="181" width="1.875" style="94" customWidth="1"/>
    <col min="182" max="182" width="17.125" style="94" customWidth="1"/>
    <col min="183" max="186" width="9" style="94"/>
    <col min="187" max="187" width="1.875" style="94" customWidth="1"/>
    <col min="188" max="188" width="14.875" style="94" customWidth="1"/>
    <col min="189" max="192" width="9" style="94"/>
    <col min="193" max="193" width="1.875" style="94" customWidth="1"/>
    <col min="194" max="194" width="19.25" style="94" customWidth="1"/>
    <col min="195" max="196" width="9" style="94"/>
    <col min="197" max="197" width="1.875" style="94" customWidth="1"/>
    <col min="198" max="198" width="19.25" style="94" customWidth="1"/>
    <col min="199" max="200" width="9" style="94"/>
    <col min="201" max="201" width="1.875" style="94" customWidth="1"/>
    <col min="202" max="16384" width="9" style="94"/>
  </cols>
  <sheetData>
    <row r="1" spans="1:201" x14ac:dyDescent="0.25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167"/>
      <c r="L1" s="101"/>
      <c r="M1" s="101"/>
      <c r="N1" s="101"/>
      <c r="O1" s="101"/>
      <c r="P1" s="160"/>
      <c r="Q1" s="101"/>
      <c r="R1" s="101"/>
      <c r="S1" s="101"/>
      <c r="T1" s="101"/>
      <c r="U1" s="101"/>
      <c r="V1" s="160"/>
      <c r="AB1" s="160"/>
      <c r="AC1" s="167"/>
      <c r="AD1" s="101"/>
      <c r="AE1" s="101"/>
      <c r="AF1" s="101"/>
      <c r="AG1" s="101"/>
      <c r="AH1" s="166"/>
      <c r="AN1" s="101"/>
      <c r="AO1" s="101"/>
      <c r="AP1" s="101"/>
      <c r="AQ1" s="101"/>
      <c r="AR1" s="104"/>
      <c r="AT1" s="101"/>
      <c r="AU1" s="101"/>
      <c r="AV1" s="101"/>
      <c r="AW1" s="101"/>
      <c r="AX1" s="101"/>
      <c r="BD1" s="104"/>
      <c r="BJ1" s="104"/>
    </row>
    <row r="2" spans="1:201" x14ac:dyDescent="0.25">
      <c r="A2" s="246" t="s">
        <v>1279</v>
      </c>
      <c r="B2" s="246"/>
      <c r="C2" s="246"/>
      <c r="D2" s="246"/>
      <c r="E2" s="95"/>
      <c r="F2" s="246" t="s">
        <v>1288</v>
      </c>
      <c r="G2" s="246"/>
      <c r="H2" s="246"/>
      <c r="I2" s="246"/>
      <c r="J2" s="95"/>
      <c r="K2" s="163"/>
      <c r="L2" s="252" t="s">
        <v>1100</v>
      </c>
      <c r="M2" s="252"/>
      <c r="N2" s="252"/>
      <c r="O2" s="252"/>
      <c r="P2" s="95"/>
      <c r="Q2" s="163"/>
      <c r="R2" s="252" t="s">
        <v>1295</v>
      </c>
      <c r="S2" s="252"/>
      <c r="T2" s="252"/>
      <c r="U2" s="252"/>
      <c r="V2" s="95"/>
      <c r="W2" s="163"/>
      <c r="X2" s="252" t="s">
        <v>1101</v>
      </c>
      <c r="Y2" s="252"/>
      <c r="Z2" s="252"/>
      <c r="AA2" s="252"/>
      <c r="AB2" s="95"/>
      <c r="AC2" s="163"/>
      <c r="AD2" s="252" t="s">
        <v>1292</v>
      </c>
      <c r="AE2" s="252"/>
      <c r="AF2" s="252"/>
      <c r="AG2" s="252"/>
      <c r="AH2" s="103"/>
      <c r="AI2" s="246" t="s">
        <v>1101</v>
      </c>
      <c r="AJ2" s="246"/>
      <c r="AK2" s="246"/>
      <c r="AL2" s="246"/>
      <c r="AM2" s="95"/>
      <c r="AN2" s="163"/>
      <c r="AO2" s="252" t="s">
        <v>1235</v>
      </c>
      <c r="AP2" s="252"/>
      <c r="AQ2" s="252"/>
      <c r="AR2" s="252"/>
      <c r="AS2" s="95"/>
      <c r="AT2" s="163"/>
      <c r="AU2" s="252" t="s">
        <v>1374</v>
      </c>
      <c r="AV2" s="252"/>
      <c r="AW2" s="252"/>
      <c r="AX2" s="252"/>
      <c r="AY2" s="95"/>
      <c r="AZ2" s="163"/>
      <c r="BA2" s="252" t="s">
        <v>1239</v>
      </c>
      <c r="BB2" s="252"/>
      <c r="BC2" s="252"/>
      <c r="BD2" s="252"/>
      <c r="BE2" s="95"/>
      <c r="BF2" s="163"/>
      <c r="BG2" s="252" t="s">
        <v>1243</v>
      </c>
      <c r="BH2" s="252"/>
      <c r="BI2" s="252"/>
      <c r="BJ2" s="252"/>
      <c r="BK2" s="95"/>
      <c r="BL2" s="163"/>
      <c r="BM2" s="252" t="s">
        <v>1102</v>
      </c>
      <c r="BN2" s="252"/>
      <c r="BO2" s="252"/>
      <c r="BP2" s="252"/>
      <c r="BQ2" s="95"/>
      <c r="BR2" s="163"/>
      <c r="BS2" s="252" t="s">
        <v>1253</v>
      </c>
      <c r="BT2" s="252"/>
      <c r="BU2" s="252"/>
      <c r="BV2" s="252"/>
      <c r="BW2" s="95"/>
      <c r="BX2" s="163"/>
      <c r="BY2" s="252" t="s">
        <v>1254</v>
      </c>
      <c r="BZ2" s="252"/>
      <c r="CA2" s="252"/>
      <c r="CB2" s="252"/>
      <c r="CC2" s="95"/>
      <c r="CD2" s="163"/>
      <c r="CE2" s="252" t="s">
        <v>1255</v>
      </c>
      <c r="CF2" s="252"/>
      <c r="CG2" s="252"/>
      <c r="CH2" s="252"/>
      <c r="CI2" s="95"/>
      <c r="CJ2" s="246" t="s">
        <v>1103</v>
      </c>
      <c r="CK2" s="246"/>
      <c r="CL2" s="246"/>
      <c r="CM2" s="246"/>
      <c r="CN2" s="246"/>
      <c r="CO2" s="95"/>
      <c r="CP2" s="246" t="s">
        <v>1104</v>
      </c>
      <c r="CQ2" s="246"/>
      <c r="CR2" s="246"/>
      <c r="CS2" s="246"/>
      <c r="CT2" s="246"/>
      <c r="CU2" s="246"/>
      <c r="CV2" s="95"/>
      <c r="CW2" s="246" t="s">
        <v>1105</v>
      </c>
      <c r="CX2" s="246"/>
      <c r="CY2" s="246"/>
      <c r="CZ2" s="246"/>
      <c r="DA2" s="246"/>
      <c r="DB2" s="95"/>
      <c r="DC2" s="246" t="s">
        <v>1106</v>
      </c>
      <c r="DD2" s="246"/>
      <c r="DE2" s="246"/>
      <c r="DF2" s="246"/>
      <c r="DG2" s="246"/>
      <c r="DH2" s="95"/>
      <c r="DI2" s="246" t="s">
        <v>1107</v>
      </c>
      <c r="DJ2" s="246"/>
      <c r="DK2" s="246"/>
      <c r="DL2" s="246"/>
      <c r="DM2" s="246"/>
      <c r="DW2" s="163"/>
      <c r="DX2" s="252" t="s">
        <v>1375</v>
      </c>
      <c r="DY2" s="252"/>
      <c r="DZ2" s="252"/>
      <c r="EA2" s="252"/>
      <c r="EB2" s="95"/>
      <c r="EC2" s="163"/>
      <c r="ED2" s="252" t="s">
        <v>1376</v>
      </c>
      <c r="EE2" s="252"/>
      <c r="EF2" s="252"/>
      <c r="EG2" s="252"/>
      <c r="EH2" s="95"/>
      <c r="EJ2" s="252" t="s">
        <v>1377</v>
      </c>
      <c r="EK2" s="252"/>
      <c r="EL2" s="252"/>
      <c r="EM2" s="252"/>
      <c r="EN2" s="95"/>
      <c r="EO2" s="252" t="s">
        <v>1378</v>
      </c>
      <c r="EP2" s="252"/>
      <c r="EQ2" s="252"/>
      <c r="ER2" s="252"/>
      <c r="ET2" s="95"/>
      <c r="EU2" s="252" t="s">
        <v>1379</v>
      </c>
      <c r="EV2" s="252"/>
      <c r="EW2" s="252"/>
      <c r="EX2" s="252"/>
      <c r="EZ2" s="95"/>
      <c r="FA2" s="252" t="s">
        <v>1380</v>
      </c>
      <c r="FB2" s="252"/>
      <c r="FC2" s="252"/>
      <c r="FD2" s="252"/>
      <c r="FE2" s="252" t="s">
        <v>1381</v>
      </c>
      <c r="FF2" s="252"/>
      <c r="FG2" s="252"/>
      <c r="FH2" s="252"/>
      <c r="FI2" s="95"/>
      <c r="FJ2" s="252" t="s">
        <v>1382</v>
      </c>
      <c r="FK2" s="252"/>
      <c r="FL2" s="252"/>
      <c r="FM2" s="252"/>
      <c r="FN2" s="163"/>
      <c r="FO2" s="252" t="s">
        <v>1383</v>
      </c>
      <c r="FP2" s="252"/>
      <c r="FQ2" s="252"/>
      <c r="FR2" s="252"/>
      <c r="FT2" s="163"/>
      <c r="FU2" s="252" t="s">
        <v>1384</v>
      </c>
      <c r="FV2" s="252"/>
      <c r="FW2" s="252"/>
      <c r="FX2" s="252"/>
      <c r="FZ2" s="252" t="s">
        <v>1385</v>
      </c>
      <c r="GA2" s="252"/>
      <c r="GB2" s="252"/>
      <c r="GC2" s="252"/>
      <c r="GF2" s="252" t="s">
        <v>1386</v>
      </c>
      <c r="GG2" s="252"/>
      <c r="GH2" s="252"/>
      <c r="GI2" s="252"/>
      <c r="GK2" s="95"/>
      <c r="GL2" s="252" t="s">
        <v>1387</v>
      </c>
      <c r="GM2" s="252"/>
      <c r="GN2" s="252"/>
      <c r="GO2" s="252"/>
      <c r="GP2" s="252" t="s">
        <v>1388</v>
      </c>
      <c r="GQ2" s="252"/>
      <c r="GR2" s="252"/>
      <c r="GS2" s="252"/>
    </row>
    <row r="3" spans="1:201" x14ac:dyDescent="0.25">
      <c r="A3" s="96" t="s">
        <v>1280</v>
      </c>
      <c r="B3" s="96"/>
      <c r="C3" s="96"/>
      <c r="D3" s="96"/>
      <c r="E3" s="95"/>
      <c r="F3" s="96"/>
      <c r="G3" s="96"/>
      <c r="H3" s="96"/>
      <c r="I3" s="96"/>
      <c r="J3" s="95"/>
      <c r="K3" s="102" t="s">
        <v>1233</v>
      </c>
      <c r="L3" s="102"/>
      <c r="M3" s="103"/>
      <c r="N3" s="103"/>
      <c r="O3" s="104">
        <f>SUM(O5:O22)</f>
        <v>31.104000000000013</v>
      </c>
      <c r="P3" s="95"/>
      <c r="Q3" s="163" t="s">
        <v>1233</v>
      </c>
      <c r="R3" s="103"/>
      <c r="S3" s="103"/>
      <c r="T3" s="103"/>
      <c r="U3" s="104">
        <f>SUM(U5:U13)</f>
        <v>26.111999999999991</v>
      </c>
      <c r="V3" s="95"/>
      <c r="W3" s="163" t="s">
        <v>1233</v>
      </c>
      <c r="X3" s="103"/>
      <c r="Y3" s="103"/>
      <c r="Z3" s="103"/>
      <c r="AA3" s="104">
        <f>SUM(AA5:AA13)</f>
        <v>5.2224000000000004</v>
      </c>
      <c r="AB3" s="95"/>
      <c r="AC3" s="102" t="s">
        <v>1233</v>
      </c>
      <c r="AD3" s="102"/>
      <c r="AE3" s="103"/>
      <c r="AF3" s="103"/>
      <c r="AG3" s="104">
        <f>SUM(AG5:AG22)</f>
        <v>25.920000000000005</v>
      </c>
      <c r="AH3" s="103"/>
      <c r="AI3" s="96" t="s">
        <v>1110</v>
      </c>
      <c r="AJ3" s="96" t="s">
        <v>1109</v>
      </c>
      <c r="AK3" s="96" t="s">
        <v>1111</v>
      </c>
      <c r="AL3" s="96"/>
      <c r="AM3" s="95"/>
      <c r="AN3" s="163" t="s">
        <v>1233</v>
      </c>
      <c r="AO3" s="103"/>
      <c r="AP3" s="103"/>
      <c r="AQ3" s="103"/>
      <c r="AR3" s="104">
        <f>SUM(AQ5:AQ22)</f>
        <v>112.46675999999998</v>
      </c>
      <c r="AS3" s="95"/>
      <c r="AT3" s="163" t="s">
        <v>1233</v>
      </c>
      <c r="AU3" s="103"/>
      <c r="AV3" s="103"/>
      <c r="AW3" s="103"/>
      <c r="AX3" s="104">
        <f>SUM(AW5:AW21)</f>
        <v>395.39886000000001</v>
      </c>
      <c r="AY3" s="95"/>
      <c r="AZ3" s="163" t="s">
        <v>1233</v>
      </c>
      <c r="BA3" s="103"/>
      <c r="BB3" s="103"/>
      <c r="BC3" s="103"/>
      <c r="BD3" s="104">
        <f>SUM(BC5:BC22)</f>
        <v>88.848000000000042</v>
      </c>
      <c r="BE3" s="95"/>
      <c r="BF3" s="163" t="s">
        <v>1233</v>
      </c>
      <c r="BG3" s="103"/>
      <c r="BH3" s="103"/>
      <c r="BI3" s="103"/>
      <c r="BJ3" s="104">
        <f>SUM(BI5:BI22)</f>
        <v>155.48400000000004</v>
      </c>
      <c r="BK3" s="95"/>
      <c r="BL3" s="102" t="s">
        <v>1233</v>
      </c>
      <c r="BM3" s="102"/>
      <c r="BN3" s="103"/>
      <c r="BO3" s="103"/>
      <c r="BP3" s="104">
        <f>SUM(BP5:BP22)</f>
        <v>2.2281000000000009</v>
      </c>
      <c r="BQ3" s="95"/>
      <c r="BR3" s="163" t="s">
        <v>1233</v>
      </c>
      <c r="BS3" s="103"/>
      <c r="BT3" s="103"/>
      <c r="BU3" s="103"/>
      <c r="BV3" s="104">
        <f>SUM(BV5:BV13)</f>
        <v>5.8751999999999995</v>
      </c>
      <c r="BW3" s="95"/>
      <c r="BX3" s="163" t="s">
        <v>1233</v>
      </c>
      <c r="BY3" s="103"/>
      <c r="BZ3" s="103"/>
      <c r="CA3" s="103"/>
      <c r="CB3" s="104">
        <f>SUM(CB5:CB22)</f>
        <v>1.0125000000000002</v>
      </c>
      <c r="CC3" s="95"/>
      <c r="CD3" s="163" t="s">
        <v>1233</v>
      </c>
      <c r="CE3" s="103"/>
      <c r="CF3" s="103"/>
      <c r="CG3" s="103"/>
      <c r="CH3" s="104">
        <f>SUM(CH5:CH22)</f>
        <v>3.600000000000001</v>
      </c>
      <c r="CI3" s="95"/>
      <c r="CJ3" s="97"/>
      <c r="CK3" s="96" t="s">
        <v>1110</v>
      </c>
      <c r="CL3" s="96" t="s">
        <v>1109</v>
      </c>
      <c r="CM3" s="96" t="s">
        <v>1111</v>
      </c>
      <c r="CN3" s="96"/>
      <c r="CO3" s="95"/>
      <c r="CP3" s="96" t="s">
        <v>1108</v>
      </c>
      <c r="CQ3" s="96" t="s">
        <v>1112</v>
      </c>
      <c r="CR3" s="96" t="s">
        <v>1112</v>
      </c>
      <c r="CS3" s="96" t="s">
        <v>1109</v>
      </c>
      <c r="CT3" s="96" t="s">
        <v>1113</v>
      </c>
      <c r="CU3" s="96"/>
      <c r="CV3" s="95"/>
      <c r="CW3" s="97"/>
      <c r="CX3" s="96" t="s">
        <v>1110</v>
      </c>
      <c r="CY3" s="96" t="s">
        <v>1109</v>
      </c>
      <c r="CZ3" s="96" t="s">
        <v>1114</v>
      </c>
      <c r="DA3" s="96"/>
      <c r="DB3" s="95"/>
      <c r="DC3" s="97"/>
      <c r="DD3" s="96" t="s">
        <v>1110</v>
      </c>
      <c r="DE3" s="96" t="s">
        <v>1109</v>
      </c>
      <c r="DF3" s="96" t="s">
        <v>1111</v>
      </c>
      <c r="DG3" s="96"/>
      <c r="DH3" s="95"/>
      <c r="DI3" s="97"/>
      <c r="DJ3" s="96" t="s">
        <v>1110</v>
      </c>
      <c r="DK3" s="96" t="s">
        <v>1109</v>
      </c>
      <c r="DL3" s="96" t="s">
        <v>1114</v>
      </c>
      <c r="DM3" s="96"/>
      <c r="DW3" s="163" t="s">
        <v>1233</v>
      </c>
      <c r="DX3" s="103"/>
      <c r="DY3" s="103"/>
      <c r="DZ3" s="103"/>
      <c r="EA3" s="104">
        <f>SUM(DZ5:DZ13)</f>
        <v>240.96318000000002</v>
      </c>
      <c r="EB3" s="95"/>
      <c r="EC3" s="163" t="s">
        <v>1233</v>
      </c>
      <c r="ED3" s="103"/>
      <c r="EE3" s="103"/>
      <c r="EF3" s="103"/>
      <c r="EG3" s="104">
        <f>SUM(EG5:EG13)</f>
        <v>5.8751999999999995</v>
      </c>
      <c r="EH3" s="95"/>
      <c r="EN3" s="95"/>
      <c r="ET3" s="95"/>
      <c r="EZ3" s="95"/>
      <c r="FD3" s="95"/>
      <c r="FI3" s="95"/>
      <c r="FM3" s="95"/>
      <c r="FN3" s="163" t="s">
        <v>1233</v>
      </c>
      <c r="FO3" s="103"/>
      <c r="FP3" s="103"/>
      <c r="FQ3" s="103"/>
      <c r="FR3" s="104">
        <f>SUM(FQ5:FQ13)</f>
        <v>78.336000000000013</v>
      </c>
      <c r="FS3" s="95"/>
      <c r="FT3" s="163" t="s">
        <v>1233</v>
      </c>
      <c r="FU3" s="103"/>
      <c r="FV3" s="103"/>
      <c r="FW3" s="103"/>
      <c r="FX3" s="104">
        <f>SUM(FW5:FW13)</f>
        <v>91.39200000000001</v>
      </c>
      <c r="FY3" s="95"/>
      <c r="GE3" s="95"/>
      <c r="GK3" s="95"/>
      <c r="GO3" s="95"/>
      <c r="GS3" s="95"/>
    </row>
    <row r="4" spans="1:201" x14ac:dyDescent="0.25">
      <c r="A4" s="94">
        <v>0</v>
      </c>
      <c r="D4" s="94">
        <f>A4+B4</f>
        <v>0</v>
      </c>
      <c r="E4" s="98"/>
      <c r="F4" s="94">
        <v>613.04999999999995</v>
      </c>
      <c r="I4" s="94">
        <f>F4+G4</f>
        <v>613.04999999999995</v>
      </c>
      <c r="J4" s="98"/>
      <c r="K4" s="163"/>
      <c r="L4" s="103" t="s">
        <v>1110</v>
      </c>
      <c r="M4" s="103" t="s">
        <v>1109</v>
      </c>
      <c r="N4" s="103" t="s">
        <v>1111</v>
      </c>
      <c r="O4" s="103"/>
      <c r="P4" s="98"/>
      <c r="Q4" s="163"/>
      <c r="R4" s="103" t="s">
        <v>1110</v>
      </c>
      <c r="S4" s="103" t="s">
        <v>1109</v>
      </c>
      <c r="T4" s="103" t="s">
        <v>1111</v>
      </c>
      <c r="U4" s="103"/>
      <c r="V4" s="98"/>
      <c r="W4" s="163"/>
      <c r="X4" s="103" t="s">
        <v>1110</v>
      </c>
      <c r="Y4" s="103" t="s">
        <v>1109</v>
      </c>
      <c r="Z4" s="103" t="s">
        <v>1111</v>
      </c>
      <c r="AA4" s="103"/>
      <c r="AB4" s="98"/>
      <c r="AC4" s="163"/>
      <c r="AD4" s="103" t="s">
        <v>1110</v>
      </c>
      <c r="AE4" s="103" t="s">
        <v>1109</v>
      </c>
      <c r="AF4" s="103"/>
      <c r="AG4" s="103"/>
      <c r="AI4" s="94">
        <v>7.2</v>
      </c>
      <c r="AJ4" s="94">
        <v>0.2</v>
      </c>
      <c r="AK4" s="94">
        <v>0.9</v>
      </c>
      <c r="AL4" s="94">
        <f>AI4*AJ4*AK4</f>
        <v>1.2960000000000003</v>
      </c>
      <c r="AM4" s="98"/>
      <c r="AN4" s="163"/>
      <c r="AO4" s="103" t="s">
        <v>1236</v>
      </c>
      <c r="AP4" s="103" t="s">
        <v>1238</v>
      </c>
      <c r="AQ4" s="103" t="s">
        <v>1237</v>
      </c>
      <c r="AR4" s="103"/>
      <c r="AS4" s="98"/>
      <c r="AT4" s="163"/>
      <c r="AU4" s="103" t="s">
        <v>1236</v>
      </c>
      <c r="AV4" s="103" t="s">
        <v>1238</v>
      </c>
      <c r="AW4" s="103" t="s">
        <v>1237</v>
      </c>
      <c r="AX4" s="103"/>
      <c r="AY4" s="98"/>
      <c r="AZ4" s="163"/>
      <c r="BA4" s="103" t="s">
        <v>1236</v>
      </c>
      <c r="BB4" s="103" t="s">
        <v>1238</v>
      </c>
      <c r="BC4" s="103" t="s">
        <v>1237</v>
      </c>
      <c r="BD4" s="103"/>
      <c r="BE4" s="98"/>
      <c r="BF4" s="163"/>
      <c r="BG4" s="103" t="s">
        <v>1236</v>
      </c>
      <c r="BH4" s="103" t="s">
        <v>1238</v>
      </c>
      <c r="BI4" s="103" t="s">
        <v>1237</v>
      </c>
      <c r="BJ4" s="103"/>
      <c r="BK4" s="98"/>
      <c r="BL4" s="163"/>
      <c r="BM4" s="103" t="s">
        <v>1110</v>
      </c>
      <c r="BN4" s="103" t="s">
        <v>1109</v>
      </c>
      <c r="BO4" s="103" t="s">
        <v>1111</v>
      </c>
      <c r="BP4" s="103"/>
      <c r="BQ4" s="98"/>
      <c r="BR4" s="163"/>
      <c r="BS4" s="103" t="s">
        <v>1110</v>
      </c>
      <c r="BT4" s="103" t="s">
        <v>1109</v>
      </c>
      <c r="BU4" s="103" t="s">
        <v>1111</v>
      </c>
      <c r="BV4" s="103"/>
      <c r="BW4" s="98"/>
      <c r="BX4" s="163"/>
      <c r="BY4" s="103" t="s">
        <v>1110</v>
      </c>
      <c r="BZ4" s="103" t="s">
        <v>1109</v>
      </c>
      <c r="CA4" s="103" t="s">
        <v>1114</v>
      </c>
      <c r="CB4" s="103"/>
      <c r="CC4" s="98"/>
      <c r="CD4" s="163"/>
      <c r="CE4" s="103" t="s">
        <v>1110</v>
      </c>
      <c r="CF4" s="103" t="s">
        <v>1109</v>
      </c>
      <c r="CG4" s="103" t="s">
        <v>1114</v>
      </c>
      <c r="CH4" s="103"/>
      <c r="CI4" s="98"/>
      <c r="CJ4" s="164" t="s">
        <v>1115</v>
      </c>
      <c r="CK4" s="94">
        <v>1</v>
      </c>
      <c r="CL4" s="94">
        <v>1</v>
      </c>
      <c r="CM4" s="94">
        <v>0.05</v>
      </c>
      <c r="CN4" s="94">
        <f>CK4*CL4*CM4</f>
        <v>0.05</v>
      </c>
      <c r="CO4" s="98"/>
      <c r="CP4" s="94">
        <v>29.55</v>
      </c>
      <c r="CQ4" s="94">
        <v>0.2</v>
      </c>
      <c r="CR4" s="94">
        <v>0.2</v>
      </c>
      <c r="CS4" s="94">
        <v>0.2</v>
      </c>
      <c r="CT4" s="94">
        <f>(CQ4+CR4+CS4)*CP4</f>
        <v>17.730000000000004</v>
      </c>
      <c r="CV4" s="98"/>
      <c r="CW4" s="164" t="s">
        <v>1116</v>
      </c>
      <c r="CX4" s="94">
        <v>0.3</v>
      </c>
      <c r="CY4" s="94">
        <v>0.3</v>
      </c>
      <c r="CZ4" s="99">
        <v>0.76</v>
      </c>
      <c r="DA4" s="94">
        <f>CX4*CY4*CZ4</f>
        <v>6.8400000000000002E-2</v>
      </c>
      <c r="DB4" s="98"/>
      <c r="DC4" s="164"/>
      <c r="DD4" s="94">
        <v>29.55</v>
      </c>
      <c r="DE4" s="94">
        <v>0.2</v>
      </c>
      <c r="DF4" s="94">
        <v>0.2</v>
      </c>
      <c r="DG4" s="94">
        <f>DD4*DE4*DF4</f>
        <v>1.1820000000000002</v>
      </c>
      <c r="DH4" s="98"/>
      <c r="DI4" s="164" t="s">
        <v>1116</v>
      </c>
      <c r="DJ4" s="94">
        <v>0.3</v>
      </c>
      <c r="DK4" s="94">
        <v>0.3</v>
      </c>
      <c r="DL4" s="94">
        <v>3.2</v>
      </c>
      <c r="DM4" s="94">
        <f>DJ4*DK4*DL4</f>
        <v>0.28799999999999998</v>
      </c>
      <c r="DW4" s="163"/>
      <c r="DX4" s="103" t="s">
        <v>1236</v>
      </c>
      <c r="DY4" s="103" t="s">
        <v>1238</v>
      </c>
      <c r="DZ4" s="103" t="s">
        <v>1237</v>
      </c>
      <c r="EA4" s="103"/>
      <c r="EB4" s="98"/>
      <c r="EC4" s="163"/>
      <c r="ED4" s="103" t="s">
        <v>1110</v>
      </c>
      <c r="EE4" s="103" t="s">
        <v>1109</v>
      </c>
      <c r="EF4" s="103" t="s">
        <v>1111</v>
      </c>
      <c r="EG4" s="103"/>
      <c r="EH4" s="98"/>
      <c r="EI4" s="247" t="s">
        <v>1234</v>
      </c>
      <c r="EJ4" s="247"/>
      <c r="EK4" s="103"/>
      <c r="EL4" s="103"/>
      <c r="EM4" s="104">
        <f>SUM(EM6:EM24)</f>
        <v>263.73048000000006</v>
      </c>
      <c r="EN4" s="98"/>
      <c r="EO4" s="247" t="s">
        <v>1234</v>
      </c>
      <c r="EP4" s="247"/>
      <c r="EQ4" s="103"/>
      <c r="ER4" s="103"/>
      <c r="ES4" s="104">
        <f>SUM(ES6:ES21)</f>
        <v>3.0510000000000002</v>
      </c>
      <c r="ET4" s="98"/>
      <c r="EU4" s="247" t="s">
        <v>1234</v>
      </c>
      <c r="EV4" s="247"/>
      <c r="EW4" s="103"/>
      <c r="EX4" s="103"/>
      <c r="EY4" s="104">
        <f>SUM(EY6:EY20)</f>
        <v>90.460000000000008</v>
      </c>
      <c r="EZ4" s="98"/>
      <c r="FA4" s="247"/>
      <c r="FB4" s="247"/>
      <c r="FC4" s="190">
        <v>2.23</v>
      </c>
      <c r="FD4" s="98"/>
      <c r="FE4" s="96" t="s">
        <v>1389</v>
      </c>
      <c r="FG4" s="96">
        <f>SUM(FG5:FG9)</f>
        <v>1151.8</v>
      </c>
      <c r="FI4" s="98"/>
      <c r="FJ4" s="247"/>
      <c r="FK4" s="247"/>
      <c r="FL4" s="191">
        <v>3.15</v>
      </c>
      <c r="FM4" s="98"/>
      <c r="FN4" s="163"/>
      <c r="FO4" s="103" t="s">
        <v>1110</v>
      </c>
      <c r="FP4" s="103" t="s">
        <v>1109</v>
      </c>
      <c r="FQ4" s="103" t="s">
        <v>1390</v>
      </c>
      <c r="FR4" s="103"/>
      <c r="FS4" s="98"/>
      <c r="FT4" s="163"/>
      <c r="FU4" s="103" t="s">
        <v>1110</v>
      </c>
      <c r="FV4" s="103" t="s">
        <v>1109</v>
      </c>
      <c r="FW4" s="103" t="s">
        <v>1390</v>
      </c>
      <c r="FX4" s="103"/>
      <c r="FY4" s="98"/>
      <c r="FZ4" s="247" t="s">
        <v>1234</v>
      </c>
      <c r="GA4" s="247"/>
      <c r="GB4" s="103"/>
      <c r="GC4" s="103"/>
      <c r="GD4" s="104">
        <f>SUM(GC6:GC21)</f>
        <v>40.680000000000014</v>
      </c>
      <c r="GE4" s="98"/>
      <c r="GF4" s="163" t="s">
        <v>1233</v>
      </c>
      <c r="GG4" s="103"/>
      <c r="GH4" s="103"/>
      <c r="GI4" s="103"/>
      <c r="GJ4" s="104">
        <f>SUM(GI6:GI23)</f>
        <v>51.840000000000011</v>
      </c>
      <c r="GK4" s="98"/>
      <c r="GL4" s="247"/>
      <c r="GM4" s="247"/>
      <c r="GN4" s="190">
        <v>78.34</v>
      </c>
      <c r="GO4" s="98"/>
      <c r="GP4" s="247"/>
      <c r="GQ4" s="247"/>
      <c r="GR4" s="190">
        <v>91.39</v>
      </c>
      <c r="GS4" s="98"/>
    </row>
    <row r="5" spans="1:201" x14ac:dyDescent="0.25">
      <c r="D5" s="94">
        <f>A5+B5</f>
        <v>0</v>
      </c>
      <c r="E5" s="98"/>
      <c r="I5" s="94">
        <f>F5+G5</f>
        <v>0</v>
      </c>
      <c r="J5" s="98"/>
      <c r="K5" s="167" t="s">
        <v>1115</v>
      </c>
      <c r="L5" s="101">
        <v>1.2</v>
      </c>
      <c r="M5" s="101">
        <v>1.2</v>
      </c>
      <c r="N5" s="101">
        <v>1.2</v>
      </c>
      <c r="O5" s="105">
        <f t="shared" ref="O5:O22" si="0">L5*M5*N5</f>
        <v>1.728</v>
      </c>
      <c r="P5" s="98"/>
      <c r="Q5" s="192" t="s">
        <v>1244</v>
      </c>
      <c r="R5" s="101">
        <v>27.02</v>
      </c>
      <c r="S5" s="101">
        <v>0.4</v>
      </c>
      <c r="T5" s="101">
        <v>0.5</v>
      </c>
      <c r="U5" s="105">
        <f t="shared" ref="U5:U13" si="1">R5*S5*T5</f>
        <v>5.4039999999999999</v>
      </c>
      <c r="V5" s="98"/>
      <c r="W5" s="192" t="s">
        <v>1244</v>
      </c>
      <c r="X5" s="101">
        <v>27.02</v>
      </c>
      <c r="Y5" s="101">
        <v>0.2</v>
      </c>
      <c r="Z5" s="101">
        <v>0.2</v>
      </c>
      <c r="AA5" s="105">
        <f t="shared" ref="AA5:AA13" si="2">X5*Y5*Z5</f>
        <v>1.0808</v>
      </c>
      <c r="AB5" s="98"/>
      <c r="AC5" s="167" t="s">
        <v>1115</v>
      </c>
      <c r="AD5" s="101">
        <v>1.2</v>
      </c>
      <c r="AE5" s="101">
        <v>1.2</v>
      </c>
      <c r="AF5" s="101"/>
      <c r="AG5" s="105">
        <f>AD5*AE5</f>
        <v>1.44</v>
      </c>
      <c r="AI5" s="94">
        <v>7.2</v>
      </c>
      <c r="AJ5" s="94">
        <v>0.2</v>
      </c>
      <c r="AK5" s="94">
        <v>0.7</v>
      </c>
      <c r="AL5" s="94">
        <f t="shared" ref="AL5:AL64" si="3">AI5*AJ5*AK5</f>
        <v>1.008</v>
      </c>
      <c r="AM5" s="98"/>
      <c r="AN5" s="167" t="s">
        <v>1115</v>
      </c>
      <c r="AO5" s="101">
        <f>0.83*6*2</f>
        <v>9.9599999999999991</v>
      </c>
      <c r="AP5" s="101">
        <v>0.61699999999999999</v>
      </c>
      <c r="AQ5" s="101">
        <f>AO5*AP5</f>
        <v>6.145319999999999</v>
      </c>
      <c r="AR5" s="105"/>
      <c r="AS5" s="98"/>
      <c r="AT5" s="167" t="s">
        <v>1244</v>
      </c>
      <c r="AU5" s="105">
        <v>108.34</v>
      </c>
      <c r="AV5" s="101">
        <v>0.61699999999999999</v>
      </c>
      <c r="AW5" s="101">
        <f>AU5*AV5</f>
        <v>66.845780000000005</v>
      </c>
      <c r="AX5" s="105"/>
      <c r="AY5" s="98"/>
      <c r="AZ5" s="167" t="s">
        <v>1116</v>
      </c>
      <c r="BA5" s="105">
        <f t="shared" ref="BA5:BA9" si="4">2*4</f>
        <v>8</v>
      </c>
      <c r="BB5" s="101">
        <v>0.61699999999999999</v>
      </c>
      <c r="BC5" s="101">
        <f>BA5*BB5</f>
        <v>4.9359999999999999</v>
      </c>
      <c r="BD5" s="105"/>
      <c r="BE5" s="98"/>
      <c r="BF5" s="167" t="s">
        <v>1116</v>
      </c>
      <c r="BG5" s="105">
        <f>3.5*4</f>
        <v>14</v>
      </c>
      <c r="BH5" s="101">
        <v>0.61699999999999999</v>
      </c>
      <c r="BI5" s="101">
        <f>BG5*BH5</f>
        <v>8.6379999999999999</v>
      </c>
      <c r="BJ5" s="105"/>
      <c r="BK5" s="98"/>
      <c r="BL5" s="167" t="s">
        <v>1115</v>
      </c>
      <c r="BM5" s="101">
        <v>0.65</v>
      </c>
      <c r="BN5" s="101">
        <v>0.65</v>
      </c>
      <c r="BO5" s="190">
        <v>0.28000000000000003</v>
      </c>
      <c r="BP5" s="105">
        <f t="shared" ref="BP5:BP22" si="5">BM5*BN5*BO5</f>
        <v>0.11830000000000002</v>
      </c>
      <c r="BQ5" s="98"/>
      <c r="BR5" s="192" t="s">
        <v>1244</v>
      </c>
      <c r="BS5" s="101">
        <v>27.02</v>
      </c>
      <c r="BT5" s="101">
        <v>0.15</v>
      </c>
      <c r="BU5" s="101">
        <v>0.3</v>
      </c>
      <c r="BV5" s="105">
        <f t="shared" ref="BV5:BV13" si="6">BS5*BT5*BU5</f>
        <v>1.2159</v>
      </c>
      <c r="BW5" s="98"/>
      <c r="BX5" s="167" t="s">
        <v>1116</v>
      </c>
      <c r="BY5" s="101">
        <v>0.25</v>
      </c>
      <c r="BZ5" s="101">
        <v>0.25</v>
      </c>
      <c r="CA5" s="101">
        <v>0.9</v>
      </c>
      <c r="CB5" s="105">
        <f t="shared" ref="CB5:CB22" si="7">BY5*BZ5*CA5</f>
        <v>5.6250000000000001E-2</v>
      </c>
      <c r="CC5" s="98"/>
      <c r="CD5" s="167" t="s">
        <v>1116</v>
      </c>
      <c r="CE5" s="101">
        <v>0.25</v>
      </c>
      <c r="CF5" s="101">
        <v>0.25</v>
      </c>
      <c r="CG5" s="101">
        <v>3.2</v>
      </c>
      <c r="CH5" s="105">
        <f t="shared" ref="CH5:CH22" si="8">CE5*CF5*CG5</f>
        <v>0.2</v>
      </c>
      <c r="CI5" s="98"/>
      <c r="CJ5" s="164" t="s">
        <v>1117</v>
      </c>
      <c r="CK5" s="94">
        <v>1</v>
      </c>
      <c r="CL5" s="94">
        <v>1</v>
      </c>
      <c r="CM5" s="94">
        <v>0.05</v>
      </c>
      <c r="CN5" s="94">
        <f t="shared" ref="CN5:CN113" si="9">CK5*CL5*CM5</f>
        <v>0.05</v>
      </c>
      <c r="CO5" s="98"/>
      <c r="CP5" s="94">
        <v>20.88</v>
      </c>
      <c r="CQ5" s="94">
        <v>0.2</v>
      </c>
      <c r="CR5" s="94">
        <v>0.2</v>
      </c>
      <c r="CS5" s="94">
        <v>0.2</v>
      </c>
      <c r="CT5" s="94">
        <f t="shared" ref="CT5:CT79" si="10">(CQ5+CR5+CS5)*CP5</f>
        <v>12.528</v>
      </c>
      <c r="CV5" s="98"/>
      <c r="CW5" s="164" t="s">
        <v>1118</v>
      </c>
      <c r="CX5" s="94">
        <v>0.3</v>
      </c>
      <c r="CY5" s="94">
        <v>0.3</v>
      </c>
      <c r="CZ5" s="99">
        <v>0.65</v>
      </c>
      <c r="DA5" s="94">
        <f t="shared" ref="DA5:DA105" si="11">CX5*CY5*CZ5</f>
        <v>5.8499999999999996E-2</v>
      </c>
      <c r="DB5" s="98"/>
      <c r="DC5" s="164"/>
      <c r="DD5" s="94">
        <v>20.88</v>
      </c>
      <c r="DE5" s="94">
        <v>0.2</v>
      </c>
      <c r="DF5" s="94">
        <v>0.2</v>
      </c>
      <c r="DG5" s="94">
        <f t="shared" ref="DG5:DG25" si="12">DD5*DE5*DF5</f>
        <v>0.83520000000000005</v>
      </c>
      <c r="DH5" s="98"/>
      <c r="DI5" s="164" t="s">
        <v>1118</v>
      </c>
      <c r="DJ5" s="94">
        <v>0.3</v>
      </c>
      <c r="DK5" s="94">
        <v>0.3</v>
      </c>
      <c r="DL5" s="94">
        <v>3.2</v>
      </c>
      <c r="DM5" s="94">
        <f t="shared" ref="DM5:DM105" si="13">DJ5*DK5*DL5</f>
        <v>0.28799999999999998</v>
      </c>
      <c r="DW5" s="167" t="s">
        <v>1244</v>
      </c>
      <c r="DX5" s="105">
        <v>108.34</v>
      </c>
      <c r="DY5" s="101">
        <v>0.61699999999999999</v>
      </c>
      <c r="DZ5" s="101">
        <f>DX5*DY5</f>
        <v>66.845780000000005</v>
      </c>
      <c r="EA5" s="105"/>
      <c r="EB5" s="98"/>
      <c r="EC5" s="192" t="s">
        <v>1244</v>
      </c>
      <c r="ED5" s="101">
        <v>27.02</v>
      </c>
      <c r="EE5" s="101">
        <v>0.15</v>
      </c>
      <c r="EF5" s="101">
        <v>0.3</v>
      </c>
      <c r="EG5" s="105">
        <f t="shared" ref="EG5:EG13" si="14">ED5*EE5*EF5</f>
        <v>1.2159</v>
      </c>
      <c r="EH5" s="98"/>
      <c r="EI5" s="163"/>
      <c r="EJ5" s="103" t="s">
        <v>1236</v>
      </c>
      <c r="EK5" s="103" t="s">
        <v>1238</v>
      </c>
      <c r="EL5" s="103" t="s">
        <v>1237</v>
      </c>
      <c r="EM5" s="103"/>
      <c r="EN5" s="98"/>
      <c r="EO5" s="163"/>
      <c r="EP5" s="103" t="s">
        <v>1236</v>
      </c>
      <c r="EQ5" s="103" t="s">
        <v>1238</v>
      </c>
      <c r="ER5" s="103" t="s">
        <v>1237</v>
      </c>
      <c r="ES5" s="103"/>
      <c r="ET5" s="98"/>
      <c r="EU5" s="163"/>
      <c r="EV5" s="103" t="s">
        <v>1236</v>
      </c>
      <c r="EW5" s="103" t="s">
        <v>1238</v>
      </c>
      <c r="EX5" s="103" t="s">
        <v>1237</v>
      </c>
      <c r="EY5" s="103"/>
      <c r="EZ5" s="98"/>
      <c r="FA5" s="163"/>
      <c r="FB5" s="103"/>
      <c r="FC5" s="190">
        <v>6.58</v>
      </c>
      <c r="FD5" s="98"/>
      <c r="FE5" s="251" t="s">
        <v>1391</v>
      </c>
      <c r="FF5" s="251"/>
      <c r="FG5" s="190">
        <v>93.78</v>
      </c>
      <c r="FI5" s="98"/>
      <c r="FJ5" s="163"/>
      <c r="FK5" s="103"/>
      <c r="FL5" s="191">
        <v>3.6</v>
      </c>
      <c r="FM5" s="98"/>
      <c r="FN5" s="192" t="s">
        <v>1244</v>
      </c>
      <c r="FO5" s="101">
        <v>27.02</v>
      </c>
      <c r="FP5" s="101">
        <v>0.6</v>
      </c>
      <c r="FQ5" s="101">
        <f>FO5*FP5</f>
        <v>16.212</v>
      </c>
      <c r="FR5" s="105"/>
      <c r="FS5" s="98"/>
      <c r="FT5" s="192" t="s">
        <v>1244</v>
      </c>
      <c r="FU5" s="101">
        <v>27.02</v>
      </c>
      <c r="FV5" s="101">
        <v>0.7</v>
      </c>
      <c r="FW5" s="101">
        <f>FU5*FV5</f>
        <v>18.913999999999998</v>
      </c>
      <c r="FX5" s="105"/>
      <c r="FY5" s="98"/>
      <c r="FZ5" s="163"/>
      <c r="GA5" s="103" t="s">
        <v>1392</v>
      </c>
      <c r="GB5" s="103" t="s">
        <v>1109</v>
      </c>
      <c r="GC5" s="103" t="s">
        <v>1390</v>
      </c>
      <c r="GD5" s="103"/>
      <c r="GE5" s="98"/>
      <c r="GF5" s="163"/>
      <c r="GG5" s="103" t="s">
        <v>1392</v>
      </c>
      <c r="GH5" s="103" t="s">
        <v>1109</v>
      </c>
      <c r="GI5" s="103" t="s">
        <v>1390</v>
      </c>
      <c r="GJ5" s="103"/>
      <c r="GK5" s="98"/>
      <c r="GL5" s="163"/>
      <c r="GM5" s="103"/>
      <c r="GN5" s="190">
        <v>49.91</v>
      </c>
      <c r="GO5" s="98"/>
      <c r="GP5" s="163"/>
      <c r="GQ5" s="103"/>
      <c r="GR5" s="190">
        <v>40.68</v>
      </c>
      <c r="GS5" s="98"/>
    </row>
    <row r="6" spans="1:201" x14ac:dyDescent="0.25">
      <c r="E6" s="98"/>
      <c r="J6" s="98"/>
      <c r="K6" s="167" t="s">
        <v>1117</v>
      </c>
      <c r="L6" s="101">
        <v>1.2</v>
      </c>
      <c r="M6" s="101">
        <v>1.2</v>
      </c>
      <c r="N6" s="101">
        <v>1.2</v>
      </c>
      <c r="O6" s="105">
        <f t="shared" si="0"/>
        <v>1.728</v>
      </c>
      <c r="P6" s="98"/>
      <c r="Q6" s="167" t="s">
        <v>1245</v>
      </c>
      <c r="R6" s="101">
        <v>27.02</v>
      </c>
      <c r="S6" s="101">
        <v>0.4</v>
      </c>
      <c r="T6" s="101">
        <v>0.5</v>
      </c>
      <c r="U6" s="105">
        <f t="shared" si="1"/>
        <v>5.4039999999999999</v>
      </c>
      <c r="V6" s="98"/>
      <c r="W6" s="167" t="s">
        <v>1245</v>
      </c>
      <c r="X6" s="101">
        <v>27.02</v>
      </c>
      <c r="Y6" s="101">
        <v>0.2</v>
      </c>
      <c r="Z6" s="101">
        <v>0.2</v>
      </c>
      <c r="AA6" s="105">
        <f t="shared" si="2"/>
        <v>1.0808</v>
      </c>
      <c r="AB6" s="98"/>
      <c r="AC6" s="167" t="s">
        <v>1117</v>
      </c>
      <c r="AD6" s="101">
        <v>1.2</v>
      </c>
      <c r="AE6" s="101">
        <v>1.2</v>
      </c>
      <c r="AF6" s="101"/>
      <c r="AG6" s="105">
        <f t="shared" ref="AG6:AG22" si="15">AD6*AE6</f>
        <v>1.44</v>
      </c>
      <c r="AI6" s="94">
        <v>7.2</v>
      </c>
      <c r="AJ6" s="94">
        <v>0.2</v>
      </c>
      <c r="AK6" s="94">
        <v>0.5</v>
      </c>
      <c r="AL6" s="94">
        <f t="shared" si="3"/>
        <v>0.72000000000000008</v>
      </c>
      <c r="AM6" s="98"/>
      <c r="AN6" s="167" t="s">
        <v>1117</v>
      </c>
      <c r="AO6" s="101">
        <v>9.9600000000000009</v>
      </c>
      <c r="AP6" s="101">
        <v>0.61699999999999999</v>
      </c>
      <c r="AQ6" s="101">
        <f t="shared" ref="AQ6:AQ22" si="16">AO6*AP6</f>
        <v>6.1453200000000008</v>
      </c>
      <c r="AR6" s="105"/>
      <c r="AS6" s="98"/>
      <c r="AT6" s="167" t="s">
        <v>1245</v>
      </c>
      <c r="AU6" s="105">
        <v>108.34</v>
      </c>
      <c r="AV6" s="101">
        <v>0.61699999999999999</v>
      </c>
      <c r="AW6" s="101">
        <f t="shared" ref="AW6:AW13" si="17">AU6*AV6</f>
        <v>66.845780000000005</v>
      </c>
      <c r="AX6" s="105"/>
      <c r="AY6" s="98"/>
      <c r="AZ6" s="167" t="s">
        <v>1118</v>
      </c>
      <c r="BA6" s="105">
        <f t="shared" si="4"/>
        <v>8</v>
      </c>
      <c r="BB6" s="101">
        <v>0.61699999999999999</v>
      </c>
      <c r="BC6" s="101">
        <f t="shared" ref="BC6:BC22" si="18">BA6*BB6</f>
        <v>4.9359999999999999</v>
      </c>
      <c r="BD6" s="105"/>
      <c r="BE6" s="98"/>
      <c r="BF6" s="167" t="s">
        <v>1118</v>
      </c>
      <c r="BG6" s="105">
        <f t="shared" ref="BG6:BG22" si="19">3.5*4</f>
        <v>14</v>
      </c>
      <c r="BH6" s="101">
        <v>0.61699999999999999</v>
      </c>
      <c r="BI6" s="101">
        <f t="shared" ref="BI6:BI22" si="20">BG6*BH6</f>
        <v>8.6379999999999999</v>
      </c>
      <c r="BJ6" s="105"/>
      <c r="BK6" s="98"/>
      <c r="BL6" s="167" t="s">
        <v>1117</v>
      </c>
      <c r="BM6" s="101">
        <v>0.65</v>
      </c>
      <c r="BN6" s="101">
        <v>0.65</v>
      </c>
      <c r="BO6" s="190">
        <v>0.28000000000000003</v>
      </c>
      <c r="BP6" s="105">
        <f t="shared" si="5"/>
        <v>0.11830000000000002</v>
      </c>
      <c r="BQ6" s="98"/>
      <c r="BR6" s="167" t="s">
        <v>1245</v>
      </c>
      <c r="BS6" s="101">
        <v>27.02</v>
      </c>
      <c r="BT6" s="101">
        <v>0.15</v>
      </c>
      <c r="BU6" s="101">
        <v>0.3</v>
      </c>
      <c r="BV6" s="105">
        <f t="shared" si="6"/>
        <v>1.2159</v>
      </c>
      <c r="BW6" s="98"/>
      <c r="BX6" s="167" t="s">
        <v>1118</v>
      </c>
      <c r="BY6" s="101">
        <v>0.25</v>
      </c>
      <c r="BZ6" s="101">
        <v>0.25</v>
      </c>
      <c r="CA6" s="101">
        <v>0.9</v>
      </c>
      <c r="CB6" s="105">
        <f t="shared" si="7"/>
        <v>5.6250000000000001E-2</v>
      </c>
      <c r="CC6" s="98"/>
      <c r="CD6" s="167" t="s">
        <v>1118</v>
      </c>
      <c r="CE6" s="101">
        <v>0.25</v>
      </c>
      <c r="CF6" s="101">
        <v>0.25</v>
      </c>
      <c r="CG6" s="101">
        <v>3.2</v>
      </c>
      <c r="CH6" s="105">
        <f t="shared" si="8"/>
        <v>0.2</v>
      </c>
      <c r="CI6" s="98"/>
      <c r="CJ6" s="164" t="s">
        <v>1119</v>
      </c>
      <c r="CK6" s="94">
        <v>1</v>
      </c>
      <c r="CL6" s="94">
        <v>1</v>
      </c>
      <c r="CM6" s="94">
        <v>0.05</v>
      </c>
      <c r="CN6" s="94">
        <f t="shared" si="9"/>
        <v>0.05</v>
      </c>
      <c r="CO6" s="98"/>
      <c r="CP6" s="94">
        <v>3.75</v>
      </c>
      <c r="CQ6" s="94">
        <v>0.2</v>
      </c>
      <c r="CR6" s="94">
        <v>0.2</v>
      </c>
      <c r="CS6" s="94">
        <v>0.2</v>
      </c>
      <c r="CT6" s="94">
        <f t="shared" si="10"/>
        <v>2.2500000000000004</v>
      </c>
      <c r="CV6" s="98"/>
      <c r="CW6" s="164" t="s">
        <v>1120</v>
      </c>
      <c r="CX6" s="94">
        <v>0.3</v>
      </c>
      <c r="CY6" s="94">
        <v>0.3</v>
      </c>
      <c r="CZ6" s="99">
        <v>0.65</v>
      </c>
      <c r="DA6" s="94">
        <f t="shared" si="11"/>
        <v>5.8499999999999996E-2</v>
      </c>
      <c r="DB6" s="98"/>
      <c r="DC6" s="164"/>
      <c r="DD6" s="94">
        <v>3.75</v>
      </c>
      <c r="DE6" s="94">
        <v>0.2</v>
      </c>
      <c r="DF6" s="94">
        <v>0.2</v>
      </c>
      <c r="DG6" s="94">
        <f t="shared" si="12"/>
        <v>0.15000000000000002</v>
      </c>
      <c r="DH6" s="98"/>
      <c r="DI6" s="164" t="s">
        <v>1120</v>
      </c>
      <c r="DJ6" s="94">
        <v>0.3</v>
      </c>
      <c r="DK6" s="94">
        <v>0.3</v>
      </c>
      <c r="DL6" s="94">
        <v>3.2</v>
      </c>
      <c r="DM6" s="94">
        <f t="shared" si="13"/>
        <v>0.28799999999999998</v>
      </c>
      <c r="DW6" s="167" t="s">
        <v>1245</v>
      </c>
      <c r="DX6" s="105">
        <v>108.34</v>
      </c>
      <c r="DY6" s="101">
        <v>0.61699999999999999</v>
      </c>
      <c r="DZ6" s="101">
        <f t="shared" ref="DZ6:DZ9" si="21">DX6*DY6</f>
        <v>66.845780000000005</v>
      </c>
      <c r="EA6" s="105"/>
      <c r="EB6" s="98"/>
      <c r="EC6" s="167" t="s">
        <v>1245</v>
      </c>
      <c r="ED6" s="101">
        <v>27.02</v>
      </c>
      <c r="EE6" s="101">
        <v>0.15</v>
      </c>
      <c r="EF6" s="101">
        <v>0.3</v>
      </c>
      <c r="EG6" s="105">
        <f t="shared" si="14"/>
        <v>1.2159</v>
      </c>
      <c r="EH6" s="98"/>
      <c r="EI6" s="192" t="s">
        <v>1244</v>
      </c>
      <c r="EJ6" s="101">
        <f>2.15+1.8</f>
        <v>3.95</v>
      </c>
      <c r="EK6" s="101">
        <v>0.61699999999999999</v>
      </c>
      <c r="EL6" s="101">
        <f>EJ6*EK6</f>
        <v>2.4371499999999999</v>
      </c>
      <c r="EM6" s="105">
        <f>EL6*4</f>
        <v>9.7485999999999997</v>
      </c>
      <c r="EN6" s="98"/>
      <c r="EO6" s="192" t="s">
        <v>1244</v>
      </c>
      <c r="EP6" s="101">
        <v>5.98</v>
      </c>
      <c r="EQ6" s="101">
        <v>0.15</v>
      </c>
      <c r="ER6" s="101">
        <v>0.3</v>
      </c>
      <c r="ES6" s="105">
        <f t="shared" ref="ES6:ES21" si="22">EP6*EQ6*ER6</f>
        <v>0.26910000000000001</v>
      </c>
      <c r="ET6" s="98"/>
      <c r="EU6" s="192" t="s">
        <v>1244</v>
      </c>
      <c r="EV6" s="101">
        <v>5.98</v>
      </c>
      <c r="EW6" s="101">
        <v>2</v>
      </c>
      <c r="EX6" s="101"/>
      <c r="EY6" s="105">
        <f>EV6*EW6</f>
        <v>11.96</v>
      </c>
      <c r="EZ6" s="98"/>
      <c r="FA6" s="192"/>
      <c r="FB6" s="101"/>
      <c r="FC6" s="190">
        <v>5.88</v>
      </c>
      <c r="FD6" s="98"/>
      <c r="FE6" s="251" t="s">
        <v>1391</v>
      </c>
      <c r="FF6" s="251"/>
      <c r="FG6" s="94">
        <v>142.16</v>
      </c>
      <c r="FI6" s="98"/>
      <c r="FJ6" s="192"/>
      <c r="FK6" s="101"/>
      <c r="FL6" s="191">
        <v>3.05</v>
      </c>
      <c r="FM6" s="98"/>
      <c r="FN6" s="167" t="s">
        <v>1245</v>
      </c>
      <c r="FO6" s="101">
        <v>27.02</v>
      </c>
      <c r="FP6" s="101">
        <v>0.6</v>
      </c>
      <c r="FQ6" s="101">
        <f t="shared" ref="FQ6:FQ13" si="23">FO6*FP6</f>
        <v>16.212</v>
      </c>
      <c r="FR6" s="105"/>
      <c r="FS6" s="98"/>
      <c r="FT6" s="167" t="s">
        <v>1245</v>
      </c>
      <c r="FU6" s="101">
        <v>27.02</v>
      </c>
      <c r="FV6" s="101">
        <v>0.7</v>
      </c>
      <c r="FW6" s="101">
        <f t="shared" ref="FW6:FW13" si="24">FU6*FV6</f>
        <v>18.913999999999998</v>
      </c>
      <c r="FX6" s="105"/>
      <c r="FY6" s="98"/>
      <c r="FZ6" s="192" t="s">
        <v>1244</v>
      </c>
      <c r="GA6" s="101">
        <v>5.98</v>
      </c>
      <c r="GB6" s="101">
        <v>0.6</v>
      </c>
      <c r="GC6" s="101">
        <f>GA6*GB6</f>
        <v>3.5880000000000001</v>
      </c>
      <c r="GD6" s="105"/>
      <c r="GE6" s="98"/>
      <c r="GF6" s="167" t="s">
        <v>1116</v>
      </c>
      <c r="GG6" s="105">
        <v>3.2</v>
      </c>
      <c r="GH6" s="101">
        <v>0.9</v>
      </c>
      <c r="GI6" s="101">
        <f>GG6*GH6</f>
        <v>2.8800000000000003</v>
      </c>
      <c r="GJ6" s="105"/>
      <c r="GK6" s="98"/>
      <c r="GL6" s="192"/>
      <c r="GM6" s="103" t="s">
        <v>1393</v>
      </c>
      <c r="GN6" s="103">
        <f ca="1">SUM(GN4:GN10)</f>
        <v>128.25</v>
      </c>
      <c r="GO6" s="98"/>
      <c r="GP6" s="192"/>
      <c r="GR6" s="94">
        <v>51.84</v>
      </c>
      <c r="GS6" s="98"/>
    </row>
    <row r="7" spans="1:201" x14ac:dyDescent="0.25">
      <c r="A7" s="239" t="s">
        <v>1164</v>
      </c>
      <c r="B7" s="240"/>
      <c r="C7" s="240"/>
      <c r="D7" s="94">
        <f>SUM(D4:D6)</f>
        <v>0</v>
      </c>
      <c r="E7" s="98"/>
      <c r="F7" s="239" t="s">
        <v>1164</v>
      </c>
      <c r="G7" s="240"/>
      <c r="H7" s="240"/>
      <c r="I7" s="94">
        <f>SUM(I4:I6)</f>
        <v>613.04999999999995</v>
      </c>
      <c r="J7" s="98"/>
      <c r="K7" s="167" t="s">
        <v>1119</v>
      </c>
      <c r="L7" s="101">
        <v>1.2</v>
      </c>
      <c r="M7" s="101">
        <v>1.2</v>
      </c>
      <c r="N7" s="101">
        <v>1.2</v>
      </c>
      <c r="O7" s="105">
        <f t="shared" si="0"/>
        <v>1.728</v>
      </c>
      <c r="P7" s="98"/>
      <c r="Q7" s="167" t="s">
        <v>1246</v>
      </c>
      <c r="R7" s="101">
        <v>27.02</v>
      </c>
      <c r="S7" s="101">
        <v>0.4</v>
      </c>
      <c r="T7" s="101">
        <v>0.5</v>
      </c>
      <c r="U7" s="105">
        <f t="shared" si="1"/>
        <v>5.4039999999999999</v>
      </c>
      <c r="V7" s="98"/>
      <c r="W7" s="167" t="s">
        <v>1246</v>
      </c>
      <c r="X7" s="101">
        <v>27.02</v>
      </c>
      <c r="Y7" s="101">
        <v>0.2</v>
      </c>
      <c r="Z7" s="101">
        <v>0.2</v>
      </c>
      <c r="AA7" s="105">
        <f t="shared" si="2"/>
        <v>1.0808</v>
      </c>
      <c r="AB7" s="98"/>
      <c r="AC7" s="167" t="s">
        <v>1119</v>
      </c>
      <c r="AD7" s="101">
        <v>1.2</v>
      </c>
      <c r="AE7" s="101">
        <v>1.2</v>
      </c>
      <c r="AF7" s="101"/>
      <c r="AG7" s="105">
        <f t="shared" si="15"/>
        <v>1.44</v>
      </c>
      <c r="AI7" s="94">
        <v>7.2</v>
      </c>
      <c r="AJ7" s="94">
        <v>0.2</v>
      </c>
      <c r="AK7" s="94">
        <v>0.3</v>
      </c>
      <c r="AL7" s="94">
        <f t="shared" si="3"/>
        <v>0.43200000000000005</v>
      </c>
      <c r="AM7" s="98"/>
      <c r="AN7" s="167" t="s">
        <v>1119</v>
      </c>
      <c r="AO7" s="101">
        <v>9.9600000000000009</v>
      </c>
      <c r="AP7" s="101">
        <v>0.61699999999999999</v>
      </c>
      <c r="AQ7" s="101">
        <f t="shared" si="16"/>
        <v>6.1453200000000008</v>
      </c>
      <c r="AR7" s="105"/>
      <c r="AS7" s="98"/>
      <c r="AT7" s="167" t="s">
        <v>1246</v>
      </c>
      <c r="AU7" s="105">
        <v>108.34</v>
      </c>
      <c r="AV7" s="101">
        <v>0.61699999999999999</v>
      </c>
      <c r="AW7" s="101">
        <f t="shared" si="17"/>
        <v>66.845780000000005</v>
      </c>
      <c r="AX7" s="105"/>
      <c r="AY7" s="98"/>
      <c r="AZ7" s="167" t="s">
        <v>1120</v>
      </c>
      <c r="BA7" s="105">
        <f t="shared" si="4"/>
        <v>8</v>
      </c>
      <c r="BB7" s="101">
        <v>0.61699999999999999</v>
      </c>
      <c r="BC7" s="101">
        <f t="shared" si="18"/>
        <v>4.9359999999999999</v>
      </c>
      <c r="BD7" s="105"/>
      <c r="BE7" s="98"/>
      <c r="BF7" s="167" t="s">
        <v>1120</v>
      </c>
      <c r="BG7" s="105">
        <f t="shared" si="19"/>
        <v>14</v>
      </c>
      <c r="BH7" s="101">
        <v>0.61699999999999999</v>
      </c>
      <c r="BI7" s="101">
        <f t="shared" si="20"/>
        <v>8.6379999999999999</v>
      </c>
      <c r="BJ7" s="105"/>
      <c r="BK7" s="98"/>
      <c r="BL7" s="167" t="s">
        <v>1119</v>
      </c>
      <c r="BM7" s="101">
        <v>0.65</v>
      </c>
      <c r="BN7" s="101">
        <v>0.65</v>
      </c>
      <c r="BO7" s="190">
        <v>0.28000000000000003</v>
      </c>
      <c r="BP7" s="105">
        <f t="shared" si="5"/>
        <v>0.11830000000000002</v>
      </c>
      <c r="BQ7" s="98"/>
      <c r="BR7" s="167" t="s">
        <v>1246</v>
      </c>
      <c r="BS7" s="101">
        <v>27.02</v>
      </c>
      <c r="BT7" s="101">
        <v>0.15</v>
      </c>
      <c r="BU7" s="101">
        <v>0.3</v>
      </c>
      <c r="BV7" s="105">
        <f t="shared" si="6"/>
        <v>1.2159</v>
      </c>
      <c r="BW7" s="98"/>
      <c r="BX7" s="167" t="s">
        <v>1120</v>
      </c>
      <c r="BY7" s="101">
        <v>0.25</v>
      </c>
      <c r="BZ7" s="101">
        <v>0.25</v>
      </c>
      <c r="CA7" s="101">
        <v>0.9</v>
      </c>
      <c r="CB7" s="105">
        <f t="shared" si="7"/>
        <v>5.6250000000000001E-2</v>
      </c>
      <c r="CC7" s="98"/>
      <c r="CD7" s="167" t="s">
        <v>1120</v>
      </c>
      <c r="CE7" s="101">
        <v>0.25</v>
      </c>
      <c r="CF7" s="101">
        <v>0.25</v>
      </c>
      <c r="CG7" s="101">
        <v>3.2</v>
      </c>
      <c r="CH7" s="105">
        <f t="shared" si="8"/>
        <v>0.2</v>
      </c>
      <c r="CI7" s="98"/>
      <c r="CJ7" s="164" t="s">
        <v>1121</v>
      </c>
      <c r="CK7" s="94">
        <v>1</v>
      </c>
      <c r="CL7" s="94">
        <v>1</v>
      </c>
      <c r="CM7" s="94">
        <v>0.05</v>
      </c>
      <c r="CN7" s="94">
        <f t="shared" si="9"/>
        <v>0.05</v>
      </c>
      <c r="CO7" s="98"/>
      <c r="CP7" s="94">
        <v>2.85</v>
      </c>
      <c r="CQ7" s="94">
        <v>0.2</v>
      </c>
      <c r="CR7" s="94">
        <v>0.2</v>
      </c>
      <c r="CS7" s="94">
        <v>0.2</v>
      </c>
      <c r="CT7" s="94">
        <f t="shared" si="10"/>
        <v>1.7100000000000004</v>
      </c>
      <c r="CV7" s="98"/>
      <c r="CW7" s="164" t="s">
        <v>1122</v>
      </c>
      <c r="CX7" s="94">
        <v>0.3</v>
      </c>
      <c r="CY7" s="94">
        <v>0.3</v>
      </c>
      <c r="CZ7" s="99">
        <v>0.6</v>
      </c>
      <c r="DA7" s="94">
        <f t="shared" si="11"/>
        <v>5.3999999999999999E-2</v>
      </c>
      <c r="DB7" s="98"/>
      <c r="DC7" s="164"/>
      <c r="DD7" s="94">
        <v>2.85</v>
      </c>
      <c r="DE7" s="94">
        <v>0.2</v>
      </c>
      <c r="DF7" s="94">
        <v>0.2</v>
      </c>
      <c r="DG7" s="94">
        <f t="shared" si="12"/>
        <v>0.11400000000000002</v>
      </c>
      <c r="DH7" s="98"/>
      <c r="DI7" s="164" t="s">
        <v>1122</v>
      </c>
      <c r="DJ7" s="94">
        <v>0.3</v>
      </c>
      <c r="DK7" s="94">
        <v>0.3</v>
      </c>
      <c r="DL7" s="94">
        <v>3.2</v>
      </c>
      <c r="DM7" s="94">
        <f t="shared" si="13"/>
        <v>0.28799999999999998</v>
      </c>
      <c r="DW7" s="167" t="s">
        <v>1246</v>
      </c>
      <c r="DX7" s="105">
        <v>108.34</v>
      </c>
      <c r="DY7" s="101">
        <v>0.61699999999999999</v>
      </c>
      <c r="DZ7" s="101">
        <f t="shared" si="21"/>
        <v>66.845780000000005</v>
      </c>
      <c r="EA7" s="105"/>
      <c r="EB7" s="98"/>
      <c r="EC7" s="167" t="s">
        <v>1246</v>
      </c>
      <c r="ED7" s="101">
        <v>27.02</v>
      </c>
      <c r="EE7" s="101">
        <v>0.15</v>
      </c>
      <c r="EF7" s="101">
        <v>0.3</v>
      </c>
      <c r="EG7" s="105">
        <f t="shared" si="14"/>
        <v>1.2159</v>
      </c>
      <c r="EH7" s="98"/>
      <c r="EI7" s="192" t="s">
        <v>1245</v>
      </c>
      <c r="EJ7" s="101">
        <f>2.45+2.55</f>
        <v>5</v>
      </c>
      <c r="EK7" s="101">
        <v>0.61699999999999999</v>
      </c>
      <c r="EL7" s="101">
        <f t="shared" ref="EL7:EL10" si="25">EJ7*EK7</f>
        <v>3.085</v>
      </c>
      <c r="EM7" s="105">
        <f t="shared" ref="EM7:EM10" si="26">EL7*4</f>
        <v>12.34</v>
      </c>
      <c r="EN7" s="98"/>
      <c r="EO7" s="192" t="s">
        <v>1245</v>
      </c>
      <c r="EP7" s="101">
        <v>11.83</v>
      </c>
      <c r="EQ7" s="101">
        <v>0.15</v>
      </c>
      <c r="ER7" s="101">
        <v>0.3</v>
      </c>
      <c r="ES7" s="105">
        <f t="shared" si="22"/>
        <v>0.53234999999999999</v>
      </c>
      <c r="ET7" s="98"/>
      <c r="EU7" s="192" t="s">
        <v>1245</v>
      </c>
      <c r="EV7" s="101">
        <v>11.83</v>
      </c>
      <c r="EW7" s="101">
        <v>2</v>
      </c>
      <c r="EX7" s="101"/>
      <c r="EY7" s="105">
        <f>EV7*EW7</f>
        <v>23.66</v>
      </c>
      <c r="EZ7" s="98"/>
      <c r="FA7" s="192"/>
      <c r="FB7" s="101"/>
      <c r="FC7" s="190">
        <v>3.74</v>
      </c>
      <c r="FD7" s="98"/>
      <c r="FE7" s="193" t="s">
        <v>1391</v>
      </c>
      <c r="FF7" s="193"/>
      <c r="FG7" s="190">
        <v>236.93</v>
      </c>
      <c r="FI7" s="98"/>
      <c r="FJ7" s="192"/>
      <c r="FK7" s="101"/>
      <c r="FL7" s="191"/>
      <c r="FM7" s="98"/>
      <c r="FN7" s="167" t="s">
        <v>1246</v>
      </c>
      <c r="FO7" s="101">
        <v>27.02</v>
      </c>
      <c r="FP7" s="101">
        <v>0.6</v>
      </c>
      <c r="FQ7" s="101">
        <f t="shared" si="23"/>
        <v>16.212</v>
      </c>
      <c r="FR7" s="105"/>
      <c r="FS7" s="98"/>
      <c r="FT7" s="167" t="s">
        <v>1246</v>
      </c>
      <c r="FU7" s="101">
        <v>27.02</v>
      </c>
      <c r="FV7" s="101">
        <v>0.7</v>
      </c>
      <c r="FW7" s="101">
        <f t="shared" si="24"/>
        <v>18.913999999999998</v>
      </c>
      <c r="FX7" s="105"/>
      <c r="FY7" s="98"/>
      <c r="FZ7" s="192" t="s">
        <v>1245</v>
      </c>
      <c r="GA7" s="101">
        <v>11.83</v>
      </c>
      <c r="GB7" s="101">
        <v>0.6</v>
      </c>
      <c r="GC7" s="101">
        <f t="shared" ref="GC7:GC21" si="27">GA7*GB7</f>
        <v>7.0979999999999999</v>
      </c>
      <c r="GD7" s="105"/>
      <c r="GE7" s="98"/>
      <c r="GF7" s="167" t="s">
        <v>1118</v>
      </c>
      <c r="GG7" s="105">
        <v>3.2</v>
      </c>
      <c r="GH7" s="101">
        <v>0.9</v>
      </c>
      <c r="GI7" s="101">
        <f t="shared" ref="GI7:GI23" si="28">GG7*GH7</f>
        <v>2.8800000000000003</v>
      </c>
      <c r="GJ7" s="105"/>
      <c r="GK7" s="98"/>
      <c r="GL7" s="192"/>
      <c r="GM7" s="101"/>
      <c r="GN7" s="190">
        <v>-64.099999999999994</v>
      </c>
      <c r="GO7" s="98"/>
      <c r="GP7" s="192"/>
      <c r="GQ7" s="101"/>
      <c r="GR7" s="190">
        <v>64.150000000000006</v>
      </c>
      <c r="GS7" s="98"/>
    </row>
    <row r="8" spans="1:201" x14ac:dyDescent="0.25">
      <c r="A8" s="98"/>
      <c r="B8" s="98"/>
      <c r="C8" s="98"/>
      <c r="D8" s="98"/>
      <c r="E8" s="98"/>
      <c r="F8" s="98"/>
      <c r="G8" s="98"/>
      <c r="H8" s="98"/>
      <c r="I8" s="98"/>
      <c r="J8" s="98"/>
      <c r="K8" s="167" t="s">
        <v>1121</v>
      </c>
      <c r="L8" s="101">
        <v>1.2</v>
      </c>
      <c r="M8" s="101">
        <v>1.2</v>
      </c>
      <c r="N8" s="101">
        <v>1.2</v>
      </c>
      <c r="O8" s="105">
        <f t="shared" si="0"/>
        <v>1.728</v>
      </c>
      <c r="P8" s="98"/>
      <c r="Q8" s="167" t="s">
        <v>1247</v>
      </c>
      <c r="R8" s="105">
        <v>8.25</v>
      </c>
      <c r="S8" s="101">
        <v>0.4</v>
      </c>
      <c r="T8" s="101">
        <v>0.5</v>
      </c>
      <c r="U8" s="105">
        <f t="shared" si="1"/>
        <v>1.6500000000000001</v>
      </c>
      <c r="V8" s="98"/>
      <c r="W8" s="167" t="s">
        <v>1247</v>
      </c>
      <c r="X8" s="105">
        <v>8.25</v>
      </c>
      <c r="Y8" s="101">
        <v>0.2</v>
      </c>
      <c r="Z8" s="101">
        <v>0.2</v>
      </c>
      <c r="AA8" s="105">
        <f t="shared" si="2"/>
        <v>0.33000000000000007</v>
      </c>
      <c r="AB8" s="98"/>
      <c r="AC8" s="167" t="s">
        <v>1121</v>
      </c>
      <c r="AD8" s="101">
        <v>1.2</v>
      </c>
      <c r="AE8" s="101">
        <v>1.2</v>
      </c>
      <c r="AF8" s="101"/>
      <c r="AG8" s="105">
        <f t="shared" si="15"/>
        <v>1.44</v>
      </c>
      <c r="AI8" s="94">
        <v>9.35</v>
      </c>
      <c r="AJ8" s="94">
        <v>0.2</v>
      </c>
      <c r="AK8" s="94">
        <v>1.35</v>
      </c>
      <c r="AL8" s="94">
        <f t="shared" si="3"/>
        <v>2.5245000000000002</v>
      </c>
      <c r="AM8" s="98"/>
      <c r="AN8" s="167" t="s">
        <v>1121</v>
      </c>
      <c r="AO8" s="101">
        <v>9.9600000000000009</v>
      </c>
      <c r="AP8" s="101">
        <v>0.61699999999999999</v>
      </c>
      <c r="AQ8" s="101">
        <f t="shared" si="16"/>
        <v>6.1453200000000008</v>
      </c>
      <c r="AR8" s="105"/>
      <c r="AS8" s="98"/>
      <c r="AT8" s="167" t="s">
        <v>1247</v>
      </c>
      <c r="AU8" s="105">
        <v>32.76</v>
      </c>
      <c r="AV8" s="101">
        <v>0.61699999999999999</v>
      </c>
      <c r="AW8" s="101">
        <f t="shared" si="17"/>
        <v>20.212919999999997</v>
      </c>
      <c r="AX8" s="105"/>
      <c r="AY8" s="98"/>
      <c r="AZ8" s="167" t="s">
        <v>1122</v>
      </c>
      <c r="BA8" s="105">
        <f t="shared" si="4"/>
        <v>8</v>
      </c>
      <c r="BB8" s="101">
        <v>0.61699999999999999</v>
      </c>
      <c r="BC8" s="101">
        <f t="shared" si="18"/>
        <v>4.9359999999999999</v>
      </c>
      <c r="BD8" s="105"/>
      <c r="BE8" s="98"/>
      <c r="BF8" s="167" t="s">
        <v>1122</v>
      </c>
      <c r="BG8" s="105">
        <f t="shared" si="19"/>
        <v>14</v>
      </c>
      <c r="BH8" s="101">
        <v>0.61699999999999999</v>
      </c>
      <c r="BI8" s="101">
        <f t="shared" si="20"/>
        <v>8.6379999999999999</v>
      </c>
      <c r="BJ8" s="105"/>
      <c r="BK8" s="98"/>
      <c r="BL8" s="167" t="s">
        <v>1121</v>
      </c>
      <c r="BM8" s="101">
        <v>0.65</v>
      </c>
      <c r="BN8" s="101">
        <v>0.65</v>
      </c>
      <c r="BO8" s="190">
        <v>0.28000000000000003</v>
      </c>
      <c r="BP8" s="105">
        <f t="shared" si="5"/>
        <v>0.11830000000000002</v>
      </c>
      <c r="BQ8" s="98"/>
      <c r="BR8" s="167" t="s">
        <v>1247</v>
      </c>
      <c r="BS8" s="105">
        <v>8.25</v>
      </c>
      <c r="BT8" s="101">
        <v>0.15</v>
      </c>
      <c r="BU8" s="101">
        <v>0.3</v>
      </c>
      <c r="BV8" s="105">
        <f t="shared" si="6"/>
        <v>0.37125000000000002</v>
      </c>
      <c r="BW8" s="98"/>
      <c r="BX8" s="167" t="s">
        <v>1122</v>
      </c>
      <c r="BY8" s="101">
        <v>0.25</v>
      </c>
      <c r="BZ8" s="101">
        <v>0.25</v>
      </c>
      <c r="CA8" s="101">
        <v>0.9</v>
      </c>
      <c r="CB8" s="105">
        <f t="shared" si="7"/>
        <v>5.6250000000000001E-2</v>
      </c>
      <c r="CC8" s="98"/>
      <c r="CD8" s="167" t="s">
        <v>1122</v>
      </c>
      <c r="CE8" s="101">
        <v>0.25</v>
      </c>
      <c r="CF8" s="101">
        <v>0.25</v>
      </c>
      <c r="CG8" s="101">
        <v>3.2</v>
      </c>
      <c r="CH8" s="105">
        <f t="shared" si="8"/>
        <v>0.2</v>
      </c>
      <c r="CI8" s="98"/>
      <c r="CJ8" s="164" t="s">
        <v>1123</v>
      </c>
      <c r="CK8" s="94">
        <v>1</v>
      </c>
      <c r="CL8" s="94">
        <v>1</v>
      </c>
      <c r="CM8" s="94">
        <v>0.05</v>
      </c>
      <c r="CN8" s="94">
        <f t="shared" si="9"/>
        <v>0.05</v>
      </c>
      <c r="CO8" s="98"/>
      <c r="CP8" s="94">
        <v>3.75</v>
      </c>
      <c r="CQ8" s="94">
        <v>0.2</v>
      </c>
      <c r="CR8" s="94">
        <v>0.2</v>
      </c>
      <c r="CS8" s="94">
        <v>0.2</v>
      </c>
      <c r="CT8" s="94">
        <f t="shared" si="10"/>
        <v>2.2500000000000004</v>
      </c>
      <c r="CV8" s="98"/>
      <c r="CW8" s="164" t="s">
        <v>1124</v>
      </c>
      <c r="CX8" s="94">
        <v>0.3</v>
      </c>
      <c r="CY8" s="94">
        <v>0.3</v>
      </c>
      <c r="CZ8" s="99">
        <v>0.4</v>
      </c>
      <c r="DA8" s="94">
        <f t="shared" si="11"/>
        <v>3.5999999999999997E-2</v>
      </c>
      <c r="DB8" s="98"/>
      <c r="DC8" s="164"/>
      <c r="DD8" s="94">
        <v>3.75</v>
      </c>
      <c r="DE8" s="94">
        <v>0.2</v>
      </c>
      <c r="DF8" s="94">
        <v>0.2</v>
      </c>
      <c r="DG8" s="94">
        <f t="shared" si="12"/>
        <v>0.15000000000000002</v>
      </c>
      <c r="DH8" s="98"/>
      <c r="DI8" s="164" t="s">
        <v>1124</v>
      </c>
      <c r="DJ8" s="94">
        <v>0.3</v>
      </c>
      <c r="DK8" s="94">
        <v>0.3</v>
      </c>
      <c r="DL8" s="94">
        <v>3.2</v>
      </c>
      <c r="DM8" s="94">
        <f t="shared" si="13"/>
        <v>0.28799999999999998</v>
      </c>
      <c r="DW8" s="167" t="s">
        <v>1247</v>
      </c>
      <c r="DX8" s="105">
        <v>32.76</v>
      </c>
      <c r="DY8" s="101">
        <v>0.61699999999999999</v>
      </c>
      <c r="DZ8" s="101">
        <f t="shared" si="21"/>
        <v>20.212919999999997</v>
      </c>
      <c r="EA8" s="105"/>
      <c r="EB8" s="98"/>
      <c r="EC8" s="167" t="s">
        <v>1247</v>
      </c>
      <c r="ED8" s="105">
        <v>8.25</v>
      </c>
      <c r="EE8" s="101">
        <v>0.15</v>
      </c>
      <c r="EF8" s="101">
        <v>0.3</v>
      </c>
      <c r="EG8" s="105">
        <f t="shared" si="14"/>
        <v>0.37125000000000002</v>
      </c>
      <c r="EH8" s="98"/>
      <c r="EI8" s="192" t="s">
        <v>1246</v>
      </c>
      <c r="EJ8" s="101">
        <v>2.15</v>
      </c>
      <c r="EK8" s="101">
        <v>0.61699999999999999</v>
      </c>
      <c r="EL8" s="101">
        <f t="shared" si="25"/>
        <v>1.3265499999999999</v>
      </c>
      <c r="EM8" s="105">
        <f t="shared" si="26"/>
        <v>5.3061999999999996</v>
      </c>
      <c r="EN8" s="98"/>
      <c r="EO8" s="192" t="s">
        <v>1246</v>
      </c>
      <c r="EP8" s="101">
        <v>18.690000000000001</v>
      </c>
      <c r="EQ8" s="101">
        <v>0.15</v>
      </c>
      <c r="ER8" s="101">
        <v>0.3</v>
      </c>
      <c r="ES8" s="105">
        <f t="shared" si="22"/>
        <v>0.84104999999999996</v>
      </c>
      <c r="ET8" s="98"/>
      <c r="EU8" s="192" t="s">
        <v>1246</v>
      </c>
      <c r="EV8" s="101">
        <v>18.690000000000001</v>
      </c>
      <c r="EW8" s="101">
        <v>2</v>
      </c>
      <c r="EX8" s="101"/>
      <c r="EY8" s="105">
        <f>EV8*EW8</f>
        <v>37.380000000000003</v>
      </c>
      <c r="EZ8" s="98"/>
      <c r="FA8" s="192"/>
      <c r="FB8" s="101"/>
      <c r="FC8" s="190">
        <v>1.01</v>
      </c>
      <c r="FD8" s="98"/>
      <c r="FE8" s="193" t="s">
        <v>1394</v>
      </c>
      <c r="FF8" s="190"/>
      <c r="FG8" s="190">
        <v>321.64</v>
      </c>
      <c r="FI8" s="98"/>
      <c r="FJ8" s="192"/>
      <c r="FK8" s="101"/>
      <c r="FL8" s="191"/>
      <c r="FM8" s="98"/>
      <c r="FN8" s="167" t="s">
        <v>1247</v>
      </c>
      <c r="FO8" s="105">
        <v>8.25</v>
      </c>
      <c r="FP8" s="101">
        <v>0.6</v>
      </c>
      <c r="FQ8" s="101">
        <f t="shared" si="23"/>
        <v>4.95</v>
      </c>
      <c r="FR8" s="105"/>
      <c r="FS8" s="98"/>
      <c r="FT8" s="167" t="s">
        <v>1247</v>
      </c>
      <c r="FU8" s="105">
        <v>8.25</v>
      </c>
      <c r="FV8" s="101">
        <v>0.7</v>
      </c>
      <c r="FW8" s="101">
        <f t="shared" si="24"/>
        <v>5.7749999999999995</v>
      </c>
      <c r="FX8" s="105"/>
      <c r="FY8" s="98"/>
      <c r="FZ8" s="192" t="s">
        <v>1246</v>
      </c>
      <c r="GA8" s="101">
        <v>18.690000000000001</v>
      </c>
      <c r="GB8" s="101">
        <v>0.6</v>
      </c>
      <c r="GC8" s="101">
        <f t="shared" si="27"/>
        <v>11.214</v>
      </c>
      <c r="GD8" s="105"/>
      <c r="GE8" s="98"/>
      <c r="GF8" s="167" t="s">
        <v>1120</v>
      </c>
      <c r="GG8" s="105">
        <v>3.2</v>
      </c>
      <c r="GH8" s="101">
        <v>0.9</v>
      </c>
      <c r="GI8" s="101">
        <f t="shared" si="28"/>
        <v>2.8800000000000003</v>
      </c>
      <c r="GJ8" s="105"/>
      <c r="GK8" s="98"/>
      <c r="GL8" s="192"/>
      <c r="GM8" s="101"/>
      <c r="GN8" s="190"/>
      <c r="GO8" s="98"/>
      <c r="GP8" s="192"/>
      <c r="GQ8" s="101"/>
      <c r="GR8" s="190"/>
      <c r="GS8" s="98"/>
    </row>
    <row r="9" spans="1:201" x14ac:dyDescent="0.25">
      <c r="A9" s="246" t="s">
        <v>1281</v>
      </c>
      <c r="B9" s="246"/>
      <c r="C9" s="246"/>
      <c r="D9" s="246"/>
      <c r="E9" s="98"/>
      <c r="F9" s="246" t="s">
        <v>1289</v>
      </c>
      <c r="G9" s="246"/>
      <c r="H9" s="246"/>
      <c r="I9" s="246"/>
      <c r="J9" s="98"/>
      <c r="K9" s="167" t="s">
        <v>1123</v>
      </c>
      <c r="L9" s="101">
        <v>1.2</v>
      </c>
      <c r="M9" s="101">
        <v>1.2</v>
      </c>
      <c r="N9" s="101">
        <v>1.2</v>
      </c>
      <c r="O9" s="105">
        <f t="shared" si="0"/>
        <v>1.728</v>
      </c>
      <c r="P9" s="98"/>
      <c r="Q9" s="167" t="s">
        <v>1248</v>
      </c>
      <c r="R9" s="105">
        <v>8.25</v>
      </c>
      <c r="S9" s="101">
        <v>0.4</v>
      </c>
      <c r="T9" s="101">
        <v>0.5</v>
      </c>
      <c r="U9" s="105">
        <f t="shared" si="1"/>
        <v>1.6500000000000001</v>
      </c>
      <c r="V9" s="98"/>
      <c r="W9" s="167" t="s">
        <v>1248</v>
      </c>
      <c r="X9" s="105">
        <v>8.25</v>
      </c>
      <c r="Y9" s="101">
        <v>0.2</v>
      </c>
      <c r="Z9" s="101">
        <v>0.2</v>
      </c>
      <c r="AA9" s="105">
        <f t="shared" si="2"/>
        <v>0.33000000000000007</v>
      </c>
      <c r="AB9" s="98"/>
      <c r="AC9" s="167" t="s">
        <v>1123</v>
      </c>
      <c r="AD9" s="101">
        <v>1.2</v>
      </c>
      <c r="AE9" s="101">
        <v>1.2</v>
      </c>
      <c r="AF9" s="101"/>
      <c r="AG9" s="105">
        <f t="shared" si="15"/>
        <v>1.44</v>
      </c>
      <c r="AI9" s="94">
        <v>11.5</v>
      </c>
      <c r="AJ9" s="94">
        <v>0.2</v>
      </c>
      <c r="AK9" s="94">
        <v>1.55</v>
      </c>
      <c r="AL9" s="94">
        <f t="shared" si="3"/>
        <v>3.5650000000000004</v>
      </c>
      <c r="AM9" s="98"/>
      <c r="AN9" s="167" t="s">
        <v>1123</v>
      </c>
      <c r="AO9" s="101">
        <v>9.9600000000000009</v>
      </c>
      <c r="AP9" s="101">
        <v>0.61699999999999999</v>
      </c>
      <c r="AQ9" s="101">
        <f t="shared" si="16"/>
        <v>6.1453200000000008</v>
      </c>
      <c r="AR9" s="105"/>
      <c r="AS9" s="98"/>
      <c r="AT9" s="167" t="s">
        <v>1248</v>
      </c>
      <c r="AU9" s="105">
        <v>32.76</v>
      </c>
      <c r="AV9" s="101">
        <v>0.61699999999999999</v>
      </c>
      <c r="AW9" s="101">
        <f t="shared" si="17"/>
        <v>20.212919999999997</v>
      </c>
      <c r="AX9" s="105"/>
      <c r="AY9" s="98"/>
      <c r="AZ9" s="167" t="s">
        <v>1124</v>
      </c>
      <c r="BA9" s="105">
        <f t="shared" si="4"/>
        <v>8</v>
      </c>
      <c r="BB9" s="101">
        <v>0.61699999999999999</v>
      </c>
      <c r="BC9" s="101">
        <f t="shared" si="18"/>
        <v>4.9359999999999999</v>
      </c>
      <c r="BD9" s="105"/>
      <c r="BE9" s="98"/>
      <c r="BF9" s="167" t="s">
        <v>1124</v>
      </c>
      <c r="BG9" s="105">
        <f t="shared" si="19"/>
        <v>14</v>
      </c>
      <c r="BH9" s="101">
        <v>0.61699999999999999</v>
      </c>
      <c r="BI9" s="101">
        <f t="shared" si="20"/>
        <v>8.6379999999999999</v>
      </c>
      <c r="BJ9" s="105"/>
      <c r="BK9" s="98"/>
      <c r="BL9" s="167" t="s">
        <v>1123</v>
      </c>
      <c r="BM9" s="101">
        <v>0.65</v>
      </c>
      <c r="BN9" s="101">
        <v>0.65</v>
      </c>
      <c r="BO9" s="190">
        <v>0.28000000000000003</v>
      </c>
      <c r="BP9" s="105">
        <f t="shared" si="5"/>
        <v>0.11830000000000002</v>
      </c>
      <c r="BQ9" s="98"/>
      <c r="BR9" s="167" t="s">
        <v>1248</v>
      </c>
      <c r="BS9" s="105">
        <v>8.25</v>
      </c>
      <c r="BT9" s="101">
        <v>0.15</v>
      </c>
      <c r="BU9" s="101">
        <v>0.3</v>
      </c>
      <c r="BV9" s="105">
        <f t="shared" si="6"/>
        <v>0.37125000000000002</v>
      </c>
      <c r="BW9" s="98"/>
      <c r="BX9" s="167" t="s">
        <v>1124</v>
      </c>
      <c r="BY9" s="101">
        <v>0.25</v>
      </c>
      <c r="BZ9" s="101">
        <v>0.25</v>
      </c>
      <c r="CA9" s="101">
        <v>0.9</v>
      </c>
      <c r="CB9" s="105">
        <f t="shared" si="7"/>
        <v>5.6250000000000001E-2</v>
      </c>
      <c r="CC9" s="98"/>
      <c r="CD9" s="167" t="s">
        <v>1124</v>
      </c>
      <c r="CE9" s="101">
        <v>0.25</v>
      </c>
      <c r="CF9" s="101">
        <v>0.25</v>
      </c>
      <c r="CG9" s="101">
        <v>3.2</v>
      </c>
      <c r="CH9" s="105">
        <f t="shared" si="8"/>
        <v>0.2</v>
      </c>
      <c r="CI9" s="98"/>
      <c r="CJ9" s="164" t="s">
        <v>1125</v>
      </c>
      <c r="CK9" s="94">
        <v>1</v>
      </c>
      <c r="CL9" s="94">
        <v>1</v>
      </c>
      <c r="CM9" s="94">
        <v>0.05</v>
      </c>
      <c r="CN9" s="94">
        <f t="shared" si="9"/>
        <v>0.05</v>
      </c>
      <c r="CO9" s="98"/>
      <c r="CP9" s="94">
        <v>5.25</v>
      </c>
      <c r="CQ9" s="94">
        <v>0.2</v>
      </c>
      <c r="CR9" s="94">
        <v>0.2</v>
      </c>
      <c r="CS9" s="94">
        <v>0.2</v>
      </c>
      <c r="CT9" s="94">
        <f t="shared" si="10"/>
        <v>3.1500000000000004</v>
      </c>
      <c r="CV9" s="98"/>
      <c r="CW9" s="164" t="s">
        <v>1126</v>
      </c>
      <c r="CX9" s="94">
        <v>0.3</v>
      </c>
      <c r="CY9" s="94">
        <v>0.3</v>
      </c>
      <c r="CZ9" s="99">
        <v>0.2</v>
      </c>
      <c r="DA9" s="94">
        <f t="shared" si="11"/>
        <v>1.7999999999999999E-2</v>
      </c>
      <c r="DB9" s="98"/>
      <c r="DC9" s="164"/>
      <c r="DD9" s="94">
        <v>5.25</v>
      </c>
      <c r="DE9" s="94">
        <v>0.2</v>
      </c>
      <c r="DF9" s="94">
        <v>0.2</v>
      </c>
      <c r="DG9" s="94">
        <f t="shared" si="12"/>
        <v>0.21000000000000002</v>
      </c>
      <c r="DH9" s="98"/>
      <c r="DI9" s="164" t="s">
        <v>1126</v>
      </c>
      <c r="DJ9" s="94">
        <v>0.3</v>
      </c>
      <c r="DK9" s="94">
        <v>0.3</v>
      </c>
      <c r="DL9" s="94">
        <v>3.2</v>
      </c>
      <c r="DM9" s="94">
        <f t="shared" si="13"/>
        <v>0.28799999999999998</v>
      </c>
      <c r="DW9" s="167" t="s">
        <v>1248</v>
      </c>
      <c r="DX9" s="105">
        <v>32.76</v>
      </c>
      <c r="DY9" s="101">
        <v>0.61699999999999999</v>
      </c>
      <c r="DZ9" s="101">
        <f t="shared" si="21"/>
        <v>20.212919999999997</v>
      </c>
      <c r="EA9" s="105"/>
      <c r="EB9" s="98"/>
      <c r="EC9" s="167" t="s">
        <v>1248</v>
      </c>
      <c r="ED9" s="105">
        <v>8.25</v>
      </c>
      <c r="EE9" s="101">
        <v>0.15</v>
      </c>
      <c r="EF9" s="101">
        <v>0.3</v>
      </c>
      <c r="EG9" s="105">
        <f t="shared" si="14"/>
        <v>0.37125000000000002</v>
      </c>
      <c r="EH9" s="98"/>
      <c r="EI9" s="192" t="s">
        <v>1247</v>
      </c>
      <c r="EJ9" s="101">
        <v>3.15</v>
      </c>
      <c r="EK9" s="101">
        <v>0.61699999999999999</v>
      </c>
      <c r="EL9" s="101">
        <f t="shared" si="25"/>
        <v>1.9435499999999999</v>
      </c>
      <c r="EM9" s="105">
        <f t="shared" si="26"/>
        <v>7.7741999999999996</v>
      </c>
      <c r="EN9" s="98"/>
      <c r="EO9" s="192" t="s">
        <v>1249</v>
      </c>
      <c r="EP9" s="101">
        <v>0.93</v>
      </c>
      <c r="EQ9" s="101">
        <v>0.15</v>
      </c>
      <c r="ER9" s="101">
        <v>0.3</v>
      </c>
      <c r="ES9" s="105">
        <f t="shared" si="22"/>
        <v>4.1850000000000005E-2</v>
      </c>
      <c r="ET9" s="98"/>
      <c r="EU9" s="192" t="s">
        <v>1251</v>
      </c>
      <c r="EV9" s="101">
        <v>8.73</v>
      </c>
      <c r="EW9" s="101">
        <v>2</v>
      </c>
      <c r="EX9" s="101"/>
      <c r="EY9" s="105">
        <f>EV9*EW9</f>
        <v>17.46</v>
      </c>
      <c r="EZ9" s="98"/>
      <c r="FA9" s="192"/>
      <c r="FB9" s="101"/>
      <c r="FC9" s="190">
        <v>2.12</v>
      </c>
      <c r="FD9" s="98"/>
      <c r="FE9" s="193" t="s">
        <v>1394</v>
      </c>
      <c r="FF9" s="190"/>
      <c r="FG9" s="190">
        <v>357.29</v>
      </c>
      <c r="FI9" s="98"/>
      <c r="FJ9" s="192"/>
      <c r="FK9" s="103" t="s">
        <v>1393</v>
      </c>
      <c r="FL9" s="104">
        <f>SUM(FL4:FL8)</f>
        <v>9.8000000000000007</v>
      </c>
      <c r="FM9" s="98"/>
      <c r="FN9" s="167" t="s">
        <v>1248</v>
      </c>
      <c r="FO9" s="105">
        <v>8.25</v>
      </c>
      <c r="FP9" s="101">
        <v>0.6</v>
      </c>
      <c r="FQ9" s="101">
        <f t="shared" si="23"/>
        <v>4.95</v>
      </c>
      <c r="FR9" s="105"/>
      <c r="FS9" s="98"/>
      <c r="FT9" s="167" t="s">
        <v>1248</v>
      </c>
      <c r="FU9" s="105">
        <v>8.25</v>
      </c>
      <c r="FV9" s="101">
        <v>0.7</v>
      </c>
      <c r="FW9" s="101">
        <f t="shared" si="24"/>
        <v>5.7749999999999995</v>
      </c>
      <c r="FX9" s="105"/>
      <c r="FY9" s="98"/>
      <c r="FZ9" s="192" t="s">
        <v>1249</v>
      </c>
      <c r="GA9" s="101">
        <v>0.93</v>
      </c>
      <c r="GB9" s="101">
        <v>0.6</v>
      </c>
      <c r="GC9" s="101">
        <f t="shared" si="27"/>
        <v>0.55800000000000005</v>
      </c>
      <c r="GD9" s="105"/>
      <c r="GE9" s="98"/>
      <c r="GF9" s="167" t="s">
        <v>1122</v>
      </c>
      <c r="GG9" s="105">
        <v>3.2</v>
      </c>
      <c r="GH9" s="101">
        <v>0.9</v>
      </c>
      <c r="GI9" s="101">
        <f t="shared" si="28"/>
        <v>2.8800000000000003</v>
      </c>
      <c r="GJ9" s="105"/>
      <c r="GK9" s="98"/>
      <c r="GL9" s="192"/>
      <c r="GM9" s="101"/>
      <c r="GN9" s="190"/>
      <c r="GO9" s="98"/>
      <c r="GP9" s="192"/>
      <c r="GQ9" s="103" t="s">
        <v>1393</v>
      </c>
      <c r="GR9" s="103">
        <f>SUM(GR4:GR8)</f>
        <v>248.06</v>
      </c>
      <c r="GS9" s="98"/>
    </row>
    <row r="10" spans="1:201" x14ac:dyDescent="0.25">
      <c r="A10" s="96" t="s">
        <v>1280</v>
      </c>
      <c r="B10" s="96"/>
      <c r="C10" s="96"/>
      <c r="D10" s="96"/>
      <c r="E10" s="98"/>
      <c r="F10" s="96"/>
      <c r="G10" s="96"/>
      <c r="H10" s="96"/>
      <c r="I10" s="96"/>
      <c r="J10" s="98"/>
      <c r="K10" s="167" t="s">
        <v>1125</v>
      </c>
      <c r="L10" s="101">
        <v>1.2</v>
      </c>
      <c r="M10" s="101">
        <v>1.2</v>
      </c>
      <c r="N10" s="101">
        <v>1.2</v>
      </c>
      <c r="O10" s="105">
        <f t="shared" si="0"/>
        <v>1.728</v>
      </c>
      <c r="P10" s="98"/>
      <c r="Q10" s="167" t="s">
        <v>1249</v>
      </c>
      <c r="R10" s="105">
        <v>8.25</v>
      </c>
      <c r="S10" s="101">
        <v>0.4</v>
      </c>
      <c r="T10" s="101">
        <v>0.5</v>
      </c>
      <c r="U10" s="105">
        <f t="shared" si="1"/>
        <v>1.6500000000000001</v>
      </c>
      <c r="V10" s="98"/>
      <c r="W10" s="167" t="s">
        <v>1249</v>
      </c>
      <c r="X10" s="105">
        <v>8.25</v>
      </c>
      <c r="Y10" s="101">
        <v>0.2</v>
      </c>
      <c r="Z10" s="101">
        <v>0.2</v>
      </c>
      <c r="AA10" s="105">
        <f t="shared" si="2"/>
        <v>0.33000000000000007</v>
      </c>
      <c r="AB10" s="98"/>
      <c r="AC10" s="167" t="s">
        <v>1125</v>
      </c>
      <c r="AD10" s="101">
        <v>1.2</v>
      </c>
      <c r="AE10" s="101">
        <v>1.2</v>
      </c>
      <c r="AF10" s="101"/>
      <c r="AG10" s="105">
        <f t="shared" si="15"/>
        <v>1.44</v>
      </c>
      <c r="AI10" s="94">
        <v>20</v>
      </c>
      <c r="AJ10" s="94">
        <v>0.2</v>
      </c>
      <c r="AK10" s="94">
        <v>1.5</v>
      </c>
      <c r="AL10" s="94">
        <f t="shared" si="3"/>
        <v>6</v>
      </c>
      <c r="AM10" s="98"/>
      <c r="AN10" s="167" t="s">
        <v>1125</v>
      </c>
      <c r="AO10" s="101">
        <v>9.9600000000000009</v>
      </c>
      <c r="AP10" s="101">
        <v>0.61699999999999999</v>
      </c>
      <c r="AQ10" s="101">
        <f t="shared" si="16"/>
        <v>6.1453200000000008</v>
      </c>
      <c r="AR10" s="105"/>
      <c r="AS10" s="98"/>
      <c r="AT10" s="167" t="s">
        <v>1249</v>
      </c>
      <c r="AU10" s="105">
        <v>32.76</v>
      </c>
      <c r="AV10" s="101">
        <v>0.61699999999999999</v>
      </c>
      <c r="AW10" s="101">
        <f t="shared" si="17"/>
        <v>20.212919999999997</v>
      </c>
      <c r="AX10" s="105"/>
      <c r="AY10" s="98"/>
      <c r="AZ10" s="167" t="s">
        <v>1130</v>
      </c>
      <c r="BA10" s="105">
        <f>2*4</f>
        <v>8</v>
      </c>
      <c r="BB10" s="101">
        <v>0.61699999999999999</v>
      </c>
      <c r="BC10" s="101">
        <f t="shared" si="18"/>
        <v>4.9359999999999999</v>
      </c>
      <c r="BD10" s="105"/>
      <c r="BE10" s="98"/>
      <c r="BF10" s="167" t="s">
        <v>1130</v>
      </c>
      <c r="BG10" s="105">
        <f t="shared" si="19"/>
        <v>14</v>
      </c>
      <c r="BH10" s="101">
        <v>0.61699999999999999</v>
      </c>
      <c r="BI10" s="101">
        <f t="shared" si="20"/>
        <v>8.6379999999999999</v>
      </c>
      <c r="BJ10" s="105"/>
      <c r="BK10" s="98"/>
      <c r="BL10" s="167" t="s">
        <v>1125</v>
      </c>
      <c r="BM10" s="101">
        <v>0.65</v>
      </c>
      <c r="BN10" s="101">
        <v>0.65</v>
      </c>
      <c r="BO10" s="190">
        <v>0.28000000000000003</v>
      </c>
      <c r="BP10" s="105">
        <f t="shared" si="5"/>
        <v>0.11830000000000002</v>
      </c>
      <c r="BQ10" s="98"/>
      <c r="BR10" s="167" t="s">
        <v>1249</v>
      </c>
      <c r="BS10" s="105">
        <v>8.25</v>
      </c>
      <c r="BT10" s="101">
        <v>0.15</v>
      </c>
      <c r="BU10" s="101">
        <v>0.3</v>
      </c>
      <c r="BV10" s="105">
        <f t="shared" si="6"/>
        <v>0.37125000000000002</v>
      </c>
      <c r="BW10" s="98"/>
      <c r="BX10" s="167" t="s">
        <v>1130</v>
      </c>
      <c r="BY10" s="101">
        <v>0.25</v>
      </c>
      <c r="BZ10" s="101">
        <v>0.25</v>
      </c>
      <c r="CA10" s="101">
        <v>0.9</v>
      </c>
      <c r="CB10" s="105">
        <f t="shared" si="7"/>
        <v>5.6250000000000001E-2</v>
      </c>
      <c r="CC10" s="98"/>
      <c r="CD10" s="167" t="s">
        <v>1130</v>
      </c>
      <c r="CE10" s="101">
        <v>0.25</v>
      </c>
      <c r="CF10" s="101">
        <v>0.25</v>
      </c>
      <c r="CG10" s="101">
        <v>3.2</v>
      </c>
      <c r="CH10" s="105">
        <f t="shared" si="8"/>
        <v>0.2</v>
      </c>
      <c r="CI10" s="98"/>
      <c r="CJ10" s="164" t="s">
        <v>1127</v>
      </c>
      <c r="CK10" s="94">
        <v>1</v>
      </c>
      <c r="CL10" s="94">
        <v>1</v>
      </c>
      <c r="CM10" s="94">
        <v>0.05</v>
      </c>
      <c r="CN10" s="94">
        <f t="shared" si="9"/>
        <v>0.05</v>
      </c>
      <c r="CO10" s="98"/>
      <c r="CP10" s="94">
        <v>6.5</v>
      </c>
      <c r="CQ10" s="94">
        <v>0.2</v>
      </c>
      <c r="CR10" s="94">
        <v>0.2</v>
      </c>
      <c r="CS10" s="94">
        <v>0.2</v>
      </c>
      <c r="CT10" s="94">
        <f t="shared" si="10"/>
        <v>3.9000000000000004</v>
      </c>
      <c r="CV10" s="98"/>
      <c r="CW10" s="164" t="s">
        <v>1128</v>
      </c>
      <c r="CX10" s="94">
        <v>0.3</v>
      </c>
      <c r="CY10" s="94">
        <v>0.3</v>
      </c>
      <c r="CZ10" s="99">
        <v>0.2</v>
      </c>
      <c r="DA10" s="94">
        <f t="shared" si="11"/>
        <v>1.7999999999999999E-2</v>
      </c>
      <c r="DB10" s="98"/>
      <c r="DC10" s="164"/>
      <c r="DD10" s="94">
        <v>6.5</v>
      </c>
      <c r="DE10" s="94">
        <v>0.2</v>
      </c>
      <c r="DF10" s="94">
        <v>0.2</v>
      </c>
      <c r="DG10" s="94">
        <f t="shared" si="12"/>
        <v>0.26</v>
      </c>
      <c r="DH10" s="98"/>
      <c r="DI10" s="164" t="s">
        <v>1128</v>
      </c>
      <c r="DJ10" s="94">
        <v>0.3</v>
      </c>
      <c r="DK10" s="94">
        <v>0.3</v>
      </c>
      <c r="DL10" s="94">
        <v>3.2</v>
      </c>
      <c r="DM10" s="94">
        <f t="shared" si="13"/>
        <v>0.28799999999999998</v>
      </c>
      <c r="DW10" s="167"/>
      <c r="DX10" s="105"/>
      <c r="DY10" s="101"/>
      <c r="DZ10" s="101"/>
      <c r="EA10" s="105"/>
      <c r="EB10" s="98"/>
      <c r="EC10" s="167" t="s">
        <v>1249</v>
      </c>
      <c r="ED10" s="105">
        <v>8.25</v>
      </c>
      <c r="EE10" s="101">
        <v>0.15</v>
      </c>
      <c r="EF10" s="101">
        <v>0.3</v>
      </c>
      <c r="EG10" s="105">
        <f t="shared" si="14"/>
        <v>0.37125000000000002</v>
      </c>
      <c r="EH10" s="98"/>
      <c r="EI10" s="192" t="s">
        <v>1248</v>
      </c>
      <c r="EJ10" s="101">
        <v>11.83</v>
      </c>
      <c r="EK10" s="101">
        <v>0.61699999999999999</v>
      </c>
      <c r="EL10" s="101">
        <f t="shared" si="25"/>
        <v>7.2991099999999998</v>
      </c>
      <c r="EM10" s="105">
        <f t="shared" si="26"/>
        <v>29.196439999999999</v>
      </c>
      <c r="EN10" s="98"/>
      <c r="EO10" s="192" t="s">
        <v>1250</v>
      </c>
      <c r="EP10" s="101">
        <v>8.73</v>
      </c>
      <c r="EQ10" s="101">
        <v>0.15</v>
      </c>
      <c r="ER10" s="101">
        <v>0.3</v>
      </c>
      <c r="ES10" s="105">
        <f t="shared" si="22"/>
        <v>0.39285000000000003</v>
      </c>
      <c r="ET10" s="98"/>
      <c r="EZ10" s="98"/>
      <c r="FA10" s="192"/>
      <c r="FB10" s="101"/>
      <c r="FC10" s="190"/>
      <c r="FD10" s="98"/>
      <c r="FI10" s="98"/>
      <c r="FJ10" s="192"/>
      <c r="FK10" s="101"/>
      <c r="FM10" s="98"/>
      <c r="FN10" s="167" t="s">
        <v>1249</v>
      </c>
      <c r="FO10" s="105">
        <v>8.25</v>
      </c>
      <c r="FP10" s="101">
        <v>0.6</v>
      </c>
      <c r="FQ10" s="101">
        <f t="shared" si="23"/>
        <v>4.95</v>
      </c>
      <c r="FR10" s="105"/>
      <c r="FS10" s="98"/>
      <c r="FT10" s="167" t="s">
        <v>1249</v>
      </c>
      <c r="FU10" s="105">
        <v>8.25</v>
      </c>
      <c r="FV10" s="101">
        <v>0.7</v>
      </c>
      <c r="FW10" s="101">
        <f t="shared" si="24"/>
        <v>5.7749999999999995</v>
      </c>
      <c r="FX10" s="105"/>
      <c r="FY10" s="98"/>
      <c r="FZ10" s="192" t="s">
        <v>1250</v>
      </c>
      <c r="GA10" s="101">
        <v>8.73</v>
      </c>
      <c r="GB10" s="101">
        <v>0.6</v>
      </c>
      <c r="GC10" s="101">
        <f t="shared" si="27"/>
        <v>5.2380000000000004</v>
      </c>
      <c r="GD10" s="105"/>
      <c r="GE10" s="98"/>
      <c r="GF10" s="167" t="s">
        <v>1124</v>
      </c>
      <c r="GG10" s="105">
        <v>3.2</v>
      </c>
      <c r="GH10" s="101">
        <v>0.9</v>
      </c>
      <c r="GI10" s="101">
        <f t="shared" si="28"/>
        <v>2.8800000000000003</v>
      </c>
      <c r="GJ10" s="105"/>
      <c r="GK10" s="98"/>
      <c r="GL10" s="192"/>
      <c r="GM10" s="101"/>
      <c r="GN10" s="190"/>
      <c r="GO10" s="98"/>
      <c r="GP10" s="192"/>
      <c r="GQ10" s="101"/>
      <c r="GR10" s="190"/>
      <c r="GS10" s="98"/>
    </row>
    <row r="11" spans="1:201" x14ac:dyDescent="0.25">
      <c r="D11" s="94">
        <f>A11+B11</f>
        <v>0</v>
      </c>
      <c r="E11" s="98"/>
      <c r="F11" s="94">
        <v>2</v>
      </c>
      <c r="G11" s="94">
        <v>3</v>
      </c>
      <c r="I11" s="94">
        <f>F11*G11</f>
        <v>6</v>
      </c>
      <c r="J11" s="98"/>
      <c r="K11" s="167" t="s">
        <v>1127</v>
      </c>
      <c r="L11" s="101">
        <v>1.2</v>
      </c>
      <c r="M11" s="101">
        <v>1.2</v>
      </c>
      <c r="N11" s="101">
        <v>1.2</v>
      </c>
      <c r="O11" s="105">
        <f t="shared" si="0"/>
        <v>1.728</v>
      </c>
      <c r="P11" s="98"/>
      <c r="Q11" s="167" t="s">
        <v>1250</v>
      </c>
      <c r="R11" s="105">
        <v>8.25</v>
      </c>
      <c r="S11" s="101">
        <v>0.4</v>
      </c>
      <c r="T11" s="101">
        <v>0.5</v>
      </c>
      <c r="U11" s="105">
        <f t="shared" si="1"/>
        <v>1.6500000000000001</v>
      </c>
      <c r="V11" s="98"/>
      <c r="W11" s="167" t="s">
        <v>1250</v>
      </c>
      <c r="X11" s="105">
        <v>8.25</v>
      </c>
      <c r="Y11" s="101">
        <v>0.2</v>
      </c>
      <c r="Z11" s="101">
        <v>0.2</v>
      </c>
      <c r="AA11" s="105">
        <f t="shared" si="2"/>
        <v>0.33000000000000007</v>
      </c>
      <c r="AB11" s="98"/>
      <c r="AC11" s="167" t="s">
        <v>1127</v>
      </c>
      <c r="AD11" s="101">
        <v>1.2</v>
      </c>
      <c r="AE11" s="101">
        <v>1.2</v>
      </c>
      <c r="AF11" s="101"/>
      <c r="AG11" s="105">
        <f t="shared" si="15"/>
        <v>1.44</v>
      </c>
      <c r="AI11" s="94">
        <v>5.7</v>
      </c>
      <c r="AJ11" s="94">
        <v>0.2</v>
      </c>
      <c r="AK11" s="94">
        <v>1.5</v>
      </c>
      <c r="AL11" s="94">
        <f t="shared" si="3"/>
        <v>1.7100000000000002</v>
      </c>
      <c r="AM11" s="98"/>
      <c r="AN11" s="167" t="s">
        <v>1127</v>
      </c>
      <c r="AO11" s="101">
        <v>9.9600000000000009</v>
      </c>
      <c r="AP11" s="101">
        <v>0.61699999999999999</v>
      </c>
      <c r="AQ11" s="101">
        <f t="shared" si="16"/>
        <v>6.1453200000000008</v>
      </c>
      <c r="AR11" s="105"/>
      <c r="AS11" s="98"/>
      <c r="AT11" s="167" t="s">
        <v>1250</v>
      </c>
      <c r="AU11" s="105">
        <v>32.76</v>
      </c>
      <c r="AV11" s="101">
        <v>0.61699999999999999</v>
      </c>
      <c r="AW11" s="101">
        <f t="shared" si="17"/>
        <v>20.212919999999997</v>
      </c>
      <c r="AX11" s="105"/>
      <c r="AY11" s="98"/>
      <c r="AZ11" s="167" t="s">
        <v>1132</v>
      </c>
      <c r="BA11" s="105">
        <f t="shared" ref="BA11:BA22" si="29">2*4</f>
        <v>8</v>
      </c>
      <c r="BB11" s="101">
        <v>0.61699999999999999</v>
      </c>
      <c r="BC11" s="101">
        <f t="shared" si="18"/>
        <v>4.9359999999999999</v>
      </c>
      <c r="BD11" s="105"/>
      <c r="BE11" s="98"/>
      <c r="BF11" s="167" t="s">
        <v>1132</v>
      </c>
      <c r="BG11" s="105">
        <f t="shared" si="19"/>
        <v>14</v>
      </c>
      <c r="BH11" s="101">
        <v>0.61699999999999999</v>
      </c>
      <c r="BI11" s="101">
        <f t="shared" si="20"/>
        <v>8.6379999999999999</v>
      </c>
      <c r="BJ11" s="105"/>
      <c r="BK11" s="98"/>
      <c r="BL11" s="167" t="s">
        <v>1127</v>
      </c>
      <c r="BM11" s="101">
        <v>0.65</v>
      </c>
      <c r="BN11" s="101">
        <v>0.65</v>
      </c>
      <c r="BO11" s="190">
        <v>0.28000000000000003</v>
      </c>
      <c r="BP11" s="105">
        <f t="shared" si="5"/>
        <v>0.11830000000000002</v>
      </c>
      <c r="BQ11" s="98"/>
      <c r="BR11" s="167" t="s">
        <v>1250</v>
      </c>
      <c r="BS11" s="105">
        <v>8.25</v>
      </c>
      <c r="BT11" s="101">
        <v>0.15</v>
      </c>
      <c r="BU11" s="101">
        <v>0.3</v>
      </c>
      <c r="BV11" s="105">
        <f t="shared" si="6"/>
        <v>0.37125000000000002</v>
      </c>
      <c r="BW11" s="98"/>
      <c r="BX11" s="167" t="s">
        <v>1132</v>
      </c>
      <c r="BY11" s="101">
        <v>0.25</v>
      </c>
      <c r="BZ11" s="101">
        <v>0.25</v>
      </c>
      <c r="CA11" s="101">
        <v>0.9</v>
      </c>
      <c r="CB11" s="105">
        <f t="shared" si="7"/>
        <v>5.6250000000000001E-2</v>
      </c>
      <c r="CC11" s="98"/>
      <c r="CD11" s="167" t="s">
        <v>1132</v>
      </c>
      <c r="CE11" s="101">
        <v>0.25</v>
      </c>
      <c r="CF11" s="101">
        <v>0.25</v>
      </c>
      <c r="CG11" s="101">
        <v>3.2</v>
      </c>
      <c r="CH11" s="105">
        <f t="shared" si="8"/>
        <v>0.2</v>
      </c>
      <c r="CI11" s="98"/>
      <c r="CJ11" s="164" t="s">
        <v>1129</v>
      </c>
      <c r="CK11" s="94">
        <v>1</v>
      </c>
      <c r="CL11" s="94">
        <v>1</v>
      </c>
      <c r="CM11" s="94">
        <v>0.05</v>
      </c>
      <c r="CN11" s="94">
        <f t="shared" si="9"/>
        <v>0.05</v>
      </c>
      <c r="CO11" s="98"/>
      <c r="CP11" s="94">
        <v>6.5</v>
      </c>
      <c r="CQ11" s="94">
        <v>0.2</v>
      </c>
      <c r="CR11" s="94">
        <v>0.2</v>
      </c>
      <c r="CS11" s="94">
        <v>0.2</v>
      </c>
      <c r="CT11" s="94">
        <f t="shared" si="10"/>
        <v>3.9000000000000004</v>
      </c>
      <c r="CV11" s="98"/>
      <c r="CW11" s="164" t="s">
        <v>1130</v>
      </c>
      <c r="CX11" s="94">
        <v>0.3</v>
      </c>
      <c r="CY11" s="94">
        <v>0.3</v>
      </c>
      <c r="CZ11" s="99">
        <v>0.3</v>
      </c>
      <c r="DA11" s="94">
        <f t="shared" si="11"/>
        <v>2.7E-2</v>
      </c>
      <c r="DB11" s="98"/>
      <c r="DC11" s="164"/>
      <c r="DD11" s="94">
        <v>6.5</v>
      </c>
      <c r="DE11" s="94">
        <v>0.2</v>
      </c>
      <c r="DF11" s="94">
        <v>0.2</v>
      </c>
      <c r="DG11" s="94">
        <f t="shared" si="12"/>
        <v>0.26</v>
      </c>
      <c r="DH11" s="98"/>
      <c r="DI11" s="164" t="s">
        <v>1130</v>
      </c>
      <c r="DJ11" s="94">
        <v>0.3</v>
      </c>
      <c r="DK11" s="94">
        <v>0.3</v>
      </c>
      <c r="DL11" s="94">
        <v>3.2</v>
      </c>
      <c r="DM11" s="94">
        <f t="shared" si="13"/>
        <v>0.28799999999999998</v>
      </c>
      <c r="DW11" s="167"/>
      <c r="DX11" s="105"/>
      <c r="DY11" s="101"/>
      <c r="DZ11" s="101"/>
      <c r="EA11" s="105"/>
      <c r="EB11" s="98"/>
      <c r="EC11" s="167" t="s">
        <v>1250</v>
      </c>
      <c r="ED11" s="105">
        <v>8.25</v>
      </c>
      <c r="EE11" s="101">
        <v>0.15</v>
      </c>
      <c r="EF11" s="101">
        <v>0.3</v>
      </c>
      <c r="EG11" s="105">
        <f t="shared" si="14"/>
        <v>0.37125000000000002</v>
      </c>
      <c r="EH11" s="98"/>
      <c r="EI11" s="192" t="s">
        <v>1249</v>
      </c>
      <c r="EJ11" s="101">
        <v>3.1</v>
      </c>
      <c r="EK11" s="101">
        <v>0.61699999999999999</v>
      </c>
      <c r="EL11" s="101">
        <f t="shared" ref="EL11:EL23" si="30">EJ11*EK11</f>
        <v>1.9127000000000001</v>
      </c>
      <c r="EM11" s="105">
        <f t="shared" ref="EM11:EM23" si="31">EL11*4</f>
        <v>7.6508000000000003</v>
      </c>
      <c r="EN11" s="98"/>
      <c r="EO11" s="192" t="s">
        <v>1251</v>
      </c>
      <c r="EP11" s="101">
        <v>8.73</v>
      </c>
      <c r="EQ11" s="101">
        <v>0.15</v>
      </c>
      <c r="ER11" s="101">
        <v>0.3</v>
      </c>
      <c r="ES11" s="105">
        <f t="shared" si="22"/>
        <v>0.39285000000000003</v>
      </c>
      <c r="ET11" s="98"/>
      <c r="EU11" s="192"/>
      <c r="EV11" s="101"/>
      <c r="EW11" s="101"/>
      <c r="EX11" s="101"/>
      <c r="EY11" s="105"/>
      <c r="EZ11" s="98"/>
      <c r="FA11" s="192"/>
      <c r="FB11" s="103" t="s">
        <v>1393</v>
      </c>
      <c r="FC11" s="103">
        <f>SUM(FC4:FC10)</f>
        <v>21.560000000000002</v>
      </c>
      <c r="FD11" s="98"/>
      <c r="FE11" s="192"/>
      <c r="FF11" s="101"/>
      <c r="FG11" s="190"/>
      <c r="FI11" s="98"/>
      <c r="FJ11" s="192"/>
      <c r="FM11" s="98"/>
      <c r="FN11" s="167" t="s">
        <v>1250</v>
      </c>
      <c r="FO11" s="105">
        <v>8.25</v>
      </c>
      <c r="FP11" s="101">
        <v>0.6</v>
      </c>
      <c r="FQ11" s="101">
        <f t="shared" si="23"/>
        <v>4.95</v>
      </c>
      <c r="FR11" s="105"/>
      <c r="FS11" s="98"/>
      <c r="FT11" s="167" t="s">
        <v>1250</v>
      </c>
      <c r="FU11" s="105">
        <v>8.25</v>
      </c>
      <c r="FV11" s="101">
        <v>0.7</v>
      </c>
      <c r="FW11" s="101">
        <f t="shared" si="24"/>
        <v>5.7749999999999995</v>
      </c>
      <c r="FX11" s="105"/>
      <c r="FY11" s="98"/>
      <c r="FZ11" s="192" t="s">
        <v>1251</v>
      </c>
      <c r="GA11" s="101">
        <v>8.73</v>
      </c>
      <c r="GB11" s="101">
        <v>0.6</v>
      </c>
      <c r="GC11" s="101">
        <f t="shared" si="27"/>
        <v>5.2380000000000004</v>
      </c>
      <c r="GD11" s="105"/>
      <c r="GE11" s="98"/>
      <c r="GF11" s="167" t="s">
        <v>1130</v>
      </c>
      <c r="GG11" s="105">
        <v>3.2</v>
      </c>
      <c r="GH11" s="101">
        <v>0.9</v>
      </c>
      <c r="GI11" s="101">
        <f t="shared" si="28"/>
        <v>2.8800000000000003</v>
      </c>
      <c r="GJ11" s="105"/>
      <c r="GK11" s="98"/>
      <c r="GL11" s="192"/>
      <c r="GO11" s="98"/>
      <c r="GP11" s="192"/>
      <c r="GS11" s="98"/>
    </row>
    <row r="12" spans="1:201" x14ac:dyDescent="0.25">
      <c r="D12" s="94">
        <f>A12+B12</f>
        <v>0</v>
      </c>
      <c r="E12" s="98"/>
      <c r="I12" s="94">
        <f>F12+G12</f>
        <v>0</v>
      </c>
      <c r="J12" s="98"/>
      <c r="K12" s="167" t="s">
        <v>1135</v>
      </c>
      <c r="L12" s="101">
        <v>1.2</v>
      </c>
      <c r="M12" s="101">
        <v>1.2</v>
      </c>
      <c r="N12" s="101">
        <v>1.2</v>
      </c>
      <c r="O12" s="105">
        <f t="shared" si="0"/>
        <v>1.728</v>
      </c>
      <c r="P12" s="98"/>
      <c r="Q12" s="167" t="s">
        <v>1251</v>
      </c>
      <c r="R12" s="105">
        <v>8.25</v>
      </c>
      <c r="S12" s="101">
        <v>0.4</v>
      </c>
      <c r="T12" s="101">
        <v>0.5</v>
      </c>
      <c r="U12" s="105">
        <f t="shared" si="1"/>
        <v>1.6500000000000001</v>
      </c>
      <c r="V12" s="98"/>
      <c r="W12" s="167" t="s">
        <v>1251</v>
      </c>
      <c r="X12" s="105">
        <v>8.25</v>
      </c>
      <c r="Y12" s="101">
        <v>0.2</v>
      </c>
      <c r="Z12" s="101">
        <v>0.2</v>
      </c>
      <c r="AA12" s="105">
        <f t="shared" si="2"/>
        <v>0.33000000000000007</v>
      </c>
      <c r="AB12" s="98"/>
      <c r="AC12" s="167" t="s">
        <v>1135</v>
      </c>
      <c r="AD12" s="101">
        <v>1.2</v>
      </c>
      <c r="AE12" s="101">
        <v>1.2</v>
      </c>
      <c r="AF12" s="101"/>
      <c r="AG12" s="105">
        <f t="shared" si="15"/>
        <v>1.44</v>
      </c>
      <c r="AI12" s="94">
        <v>6.2</v>
      </c>
      <c r="AJ12" s="94">
        <v>0.2</v>
      </c>
      <c r="AK12" s="94">
        <v>1.5</v>
      </c>
      <c r="AL12" s="94">
        <f t="shared" si="3"/>
        <v>1.8600000000000003</v>
      </c>
      <c r="AM12" s="98"/>
      <c r="AN12" s="167" t="s">
        <v>1135</v>
      </c>
      <c r="AO12" s="101">
        <v>9.9600000000000009</v>
      </c>
      <c r="AP12" s="101">
        <v>0.61699999999999999</v>
      </c>
      <c r="AQ12" s="101">
        <f t="shared" si="16"/>
        <v>6.1453200000000008</v>
      </c>
      <c r="AR12" s="105"/>
      <c r="AS12" s="98"/>
      <c r="AT12" s="167" t="s">
        <v>1251</v>
      </c>
      <c r="AU12" s="105">
        <v>32.76</v>
      </c>
      <c r="AV12" s="101">
        <v>0.61699999999999999</v>
      </c>
      <c r="AW12" s="101">
        <f t="shared" si="17"/>
        <v>20.212919999999997</v>
      </c>
      <c r="AX12" s="105"/>
      <c r="AY12" s="98"/>
      <c r="AZ12" s="167" t="s">
        <v>1134</v>
      </c>
      <c r="BA12" s="105">
        <f t="shared" si="29"/>
        <v>8</v>
      </c>
      <c r="BB12" s="101">
        <v>0.61699999999999999</v>
      </c>
      <c r="BC12" s="101">
        <f t="shared" si="18"/>
        <v>4.9359999999999999</v>
      </c>
      <c r="BD12" s="105"/>
      <c r="BE12" s="98"/>
      <c r="BF12" s="167" t="s">
        <v>1134</v>
      </c>
      <c r="BG12" s="105">
        <f t="shared" si="19"/>
        <v>14</v>
      </c>
      <c r="BH12" s="101">
        <v>0.61699999999999999</v>
      </c>
      <c r="BI12" s="101">
        <f t="shared" si="20"/>
        <v>8.6379999999999999</v>
      </c>
      <c r="BJ12" s="105"/>
      <c r="BK12" s="98"/>
      <c r="BL12" s="167" t="s">
        <v>1135</v>
      </c>
      <c r="BM12" s="101">
        <v>0.65</v>
      </c>
      <c r="BN12" s="101">
        <v>0.65</v>
      </c>
      <c r="BO12" s="190">
        <v>0.28000000000000003</v>
      </c>
      <c r="BP12" s="105">
        <f t="shared" si="5"/>
        <v>0.11830000000000002</v>
      </c>
      <c r="BQ12" s="98"/>
      <c r="BR12" s="167" t="s">
        <v>1251</v>
      </c>
      <c r="BS12" s="105">
        <v>8.25</v>
      </c>
      <c r="BT12" s="101">
        <v>0.15</v>
      </c>
      <c r="BU12" s="101">
        <v>0.3</v>
      </c>
      <c r="BV12" s="105">
        <f t="shared" si="6"/>
        <v>0.37125000000000002</v>
      </c>
      <c r="BW12" s="98"/>
      <c r="BX12" s="167" t="s">
        <v>1134</v>
      </c>
      <c r="BY12" s="101">
        <v>0.25</v>
      </c>
      <c r="BZ12" s="101">
        <v>0.25</v>
      </c>
      <c r="CA12" s="101">
        <v>0.9</v>
      </c>
      <c r="CB12" s="105">
        <f t="shared" si="7"/>
        <v>5.6250000000000001E-2</v>
      </c>
      <c r="CC12" s="98"/>
      <c r="CD12" s="167" t="s">
        <v>1134</v>
      </c>
      <c r="CE12" s="101">
        <v>0.25</v>
      </c>
      <c r="CF12" s="101">
        <v>0.25</v>
      </c>
      <c r="CG12" s="101">
        <v>3.2</v>
      </c>
      <c r="CH12" s="105">
        <f t="shared" si="8"/>
        <v>0.2</v>
      </c>
      <c r="CI12" s="98"/>
      <c r="CJ12" s="164" t="s">
        <v>1131</v>
      </c>
      <c r="CK12" s="94">
        <v>1</v>
      </c>
      <c r="CL12" s="94">
        <v>1</v>
      </c>
      <c r="CM12" s="94">
        <v>0</v>
      </c>
      <c r="CN12" s="94">
        <f t="shared" si="9"/>
        <v>0</v>
      </c>
      <c r="CO12" s="98"/>
      <c r="CP12" s="94">
        <v>5.25</v>
      </c>
      <c r="CQ12" s="94">
        <v>0.2</v>
      </c>
      <c r="CR12" s="94">
        <v>0.2</v>
      </c>
      <c r="CS12" s="94">
        <v>0.2</v>
      </c>
      <c r="CT12" s="94">
        <f t="shared" si="10"/>
        <v>3.1500000000000004</v>
      </c>
      <c r="CV12" s="98"/>
      <c r="CW12" s="164" t="s">
        <v>1132</v>
      </c>
      <c r="CX12" s="94">
        <v>0.3</v>
      </c>
      <c r="CY12" s="94">
        <v>0.3</v>
      </c>
      <c r="CZ12" s="99">
        <v>0.05</v>
      </c>
      <c r="DA12" s="94">
        <f t="shared" si="11"/>
        <v>4.4999999999999997E-3</v>
      </c>
      <c r="DB12" s="98"/>
      <c r="DC12" s="164"/>
      <c r="DD12" s="94">
        <v>5.25</v>
      </c>
      <c r="DE12" s="94">
        <v>0.2</v>
      </c>
      <c r="DF12" s="94">
        <v>0.2</v>
      </c>
      <c r="DG12" s="94">
        <f t="shared" si="12"/>
        <v>0.21000000000000002</v>
      </c>
      <c r="DH12" s="98"/>
      <c r="DI12" s="164" t="s">
        <v>1132</v>
      </c>
      <c r="DJ12" s="94">
        <v>0.3</v>
      </c>
      <c r="DK12" s="94">
        <v>0.3</v>
      </c>
      <c r="DL12" s="94">
        <v>3.2</v>
      </c>
      <c r="DM12" s="94">
        <f t="shared" si="13"/>
        <v>0.28799999999999998</v>
      </c>
      <c r="DW12" s="167"/>
      <c r="DX12" s="105"/>
      <c r="DY12" s="101"/>
      <c r="DZ12" s="101"/>
      <c r="EA12" s="105"/>
      <c r="EB12" s="98"/>
      <c r="EC12" s="167" t="s">
        <v>1251</v>
      </c>
      <c r="ED12" s="105">
        <v>8.25</v>
      </c>
      <c r="EE12" s="101">
        <v>0.15</v>
      </c>
      <c r="EF12" s="101">
        <v>0.3</v>
      </c>
      <c r="EG12" s="105">
        <f t="shared" si="14"/>
        <v>0.37125000000000002</v>
      </c>
      <c r="EH12" s="98"/>
      <c r="EI12" s="192" t="s">
        <v>1250</v>
      </c>
      <c r="EJ12" s="101">
        <v>3.1</v>
      </c>
      <c r="EK12" s="101">
        <v>0.61699999999999999</v>
      </c>
      <c r="EL12" s="101">
        <f t="shared" si="30"/>
        <v>1.9127000000000001</v>
      </c>
      <c r="EM12" s="105">
        <f t="shared" si="31"/>
        <v>7.6508000000000003</v>
      </c>
      <c r="EN12" s="98"/>
      <c r="EO12" s="192" t="s">
        <v>1252</v>
      </c>
      <c r="EP12" s="101">
        <v>1.08</v>
      </c>
      <c r="EQ12" s="101">
        <v>0.15</v>
      </c>
      <c r="ER12" s="101">
        <v>0.3</v>
      </c>
      <c r="ES12" s="105">
        <f t="shared" si="22"/>
        <v>4.8599999999999997E-2</v>
      </c>
      <c r="ET12" s="98"/>
      <c r="EZ12" s="98"/>
      <c r="FA12" s="192"/>
      <c r="FB12" s="101"/>
      <c r="FC12" s="101"/>
      <c r="FD12" s="98"/>
      <c r="FE12" s="96" t="s">
        <v>1395</v>
      </c>
      <c r="FG12" s="96">
        <f>SUM(FG13:FG17)</f>
        <v>427.17</v>
      </c>
      <c r="FI12" s="98"/>
      <c r="FM12" s="98"/>
      <c r="FN12" s="167" t="s">
        <v>1251</v>
      </c>
      <c r="FO12" s="105">
        <v>8.25</v>
      </c>
      <c r="FP12" s="101">
        <v>0.6</v>
      </c>
      <c r="FQ12" s="101">
        <f t="shared" si="23"/>
        <v>4.95</v>
      </c>
      <c r="FR12" s="105"/>
      <c r="FS12" s="98"/>
      <c r="FT12" s="167" t="s">
        <v>1251</v>
      </c>
      <c r="FU12" s="105">
        <v>8.25</v>
      </c>
      <c r="FV12" s="101">
        <v>0.7</v>
      </c>
      <c r="FW12" s="101">
        <f t="shared" si="24"/>
        <v>5.7749999999999995</v>
      </c>
      <c r="FX12" s="105"/>
      <c r="FY12" s="98"/>
      <c r="FZ12" s="192" t="s">
        <v>1252</v>
      </c>
      <c r="GA12" s="101">
        <v>1.08</v>
      </c>
      <c r="GB12" s="101">
        <v>0.6</v>
      </c>
      <c r="GC12" s="101">
        <f t="shared" si="27"/>
        <v>0.64800000000000002</v>
      </c>
      <c r="GD12" s="105"/>
      <c r="GE12" s="98"/>
      <c r="GF12" s="167" t="s">
        <v>1132</v>
      </c>
      <c r="GG12" s="105">
        <v>3.2</v>
      </c>
      <c r="GH12" s="101">
        <v>0.9</v>
      </c>
      <c r="GI12" s="101">
        <f t="shared" si="28"/>
        <v>2.8800000000000003</v>
      </c>
      <c r="GJ12" s="105"/>
      <c r="GK12" s="98"/>
      <c r="GL12" s="192"/>
      <c r="GM12" s="101"/>
      <c r="GN12" s="101"/>
      <c r="GO12" s="98"/>
      <c r="GP12" s="192"/>
      <c r="GQ12" s="101"/>
      <c r="GR12" s="101"/>
      <c r="GS12" s="98"/>
    </row>
    <row r="13" spans="1:201" x14ac:dyDescent="0.25">
      <c r="E13" s="98"/>
      <c r="J13" s="98"/>
      <c r="K13" s="167" t="s">
        <v>1137</v>
      </c>
      <c r="L13" s="101">
        <v>1.2</v>
      </c>
      <c r="M13" s="101">
        <v>1.2</v>
      </c>
      <c r="N13" s="101">
        <v>1.2</v>
      </c>
      <c r="O13" s="105">
        <f t="shared" si="0"/>
        <v>1.728</v>
      </c>
      <c r="P13" s="98"/>
      <c r="Q13" s="167" t="s">
        <v>1252</v>
      </c>
      <c r="R13" s="105">
        <v>8.25</v>
      </c>
      <c r="S13" s="101">
        <v>0.4</v>
      </c>
      <c r="T13" s="101">
        <v>0.5</v>
      </c>
      <c r="U13" s="105">
        <f t="shared" si="1"/>
        <v>1.6500000000000001</v>
      </c>
      <c r="V13" s="98"/>
      <c r="W13" s="167" t="s">
        <v>1252</v>
      </c>
      <c r="X13" s="105">
        <v>8.25</v>
      </c>
      <c r="Y13" s="101">
        <v>0.2</v>
      </c>
      <c r="Z13" s="101">
        <v>0.2</v>
      </c>
      <c r="AA13" s="105">
        <f t="shared" si="2"/>
        <v>0.33000000000000007</v>
      </c>
      <c r="AB13" s="98"/>
      <c r="AC13" s="167" t="s">
        <v>1137</v>
      </c>
      <c r="AD13" s="101">
        <v>1.2</v>
      </c>
      <c r="AE13" s="101">
        <v>1.2</v>
      </c>
      <c r="AF13" s="101"/>
      <c r="AG13" s="105">
        <f t="shared" si="15"/>
        <v>1.44</v>
      </c>
      <c r="AI13" s="94">
        <v>3.45</v>
      </c>
      <c r="AJ13" s="94">
        <v>0.2</v>
      </c>
      <c r="AK13" s="94">
        <v>1.5</v>
      </c>
      <c r="AL13" s="94">
        <f t="shared" si="3"/>
        <v>1.0350000000000001</v>
      </c>
      <c r="AM13" s="98"/>
      <c r="AN13" s="167" t="s">
        <v>1137</v>
      </c>
      <c r="AO13" s="101">
        <v>9.9600000000000009</v>
      </c>
      <c r="AP13" s="101">
        <v>0.61699999999999999</v>
      </c>
      <c r="AQ13" s="101">
        <f t="shared" si="16"/>
        <v>6.1453200000000008</v>
      </c>
      <c r="AR13" s="105"/>
      <c r="AS13" s="98"/>
      <c r="AT13" s="167" t="s">
        <v>1252</v>
      </c>
      <c r="AU13" s="105">
        <v>32.479999999999997</v>
      </c>
      <c r="AV13" s="101">
        <v>0.61699999999999999</v>
      </c>
      <c r="AW13" s="101">
        <f t="shared" si="17"/>
        <v>20.040159999999997</v>
      </c>
      <c r="AX13" s="105"/>
      <c r="AY13" s="98"/>
      <c r="AZ13" s="167" t="s">
        <v>1136</v>
      </c>
      <c r="BA13" s="105">
        <f t="shared" si="29"/>
        <v>8</v>
      </c>
      <c r="BB13" s="101">
        <v>0.61699999999999999</v>
      </c>
      <c r="BC13" s="101">
        <f t="shared" si="18"/>
        <v>4.9359999999999999</v>
      </c>
      <c r="BD13" s="105"/>
      <c r="BE13" s="98"/>
      <c r="BF13" s="167" t="s">
        <v>1136</v>
      </c>
      <c r="BG13" s="105">
        <f t="shared" si="19"/>
        <v>14</v>
      </c>
      <c r="BH13" s="101">
        <v>0.61699999999999999</v>
      </c>
      <c r="BI13" s="101">
        <f t="shared" si="20"/>
        <v>8.6379999999999999</v>
      </c>
      <c r="BJ13" s="105"/>
      <c r="BK13" s="98"/>
      <c r="BL13" s="167" t="s">
        <v>1137</v>
      </c>
      <c r="BM13" s="101">
        <v>0.65</v>
      </c>
      <c r="BN13" s="101">
        <v>0.65</v>
      </c>
      <c r="BO13" s="190">
        <v>0.28000000000000003</v>
      </c>
      <c r="BP13" s="105">
        <f t="shared" si="5"/>
        <v>0.11830000000000002</v>
      </c>
      <c r="BQ13" s="98"/>
      <c r="BR13" s="167" t="s">
        <v>1252</v>
      </c>
      <c r="BS13" s="105">
        <v>8.25</v>
      </c>
      <c r="BT13" s="101">
        <v>0.15</v>
      </c>
      <c r="BU13" s="101">
        <v>0.3</v>
      </c>
      <c r="BV13" s="105">
        <f t="shared" si="6"/>
        <v>0.37125000000000002</v>
      </c>
      <c r="BW13" s="98"/>
      <c r="BX13" s="167" t="s">
        <v>1136</v>
      </c>
      <c r="BY13" s="101">
        <v>0.25</v>
      </c>
      <c r="BZ13" s="101">
        <v>0.25</v>
      </c>
      <c r="CA13" s="101">
        <v>0.9</v>
      </c>
      <c r="CB13" s="105">
        <f t="shared" si="7"/>
        <v>5.6250000000000001E-2</v>
      </c>
      <c r="CC13" s="98"/>
      <c r="CD13" s="167" t="s">
        <v>1136</v>
      </c>
      <c r="CE13" s="101">
        <v>0.25</v>
      </c>
      <c r="CF13" s="101">
        <v>0.25</v>
      </c>
      <c r="CG13" s="101">
        <v>3.2</v>
      </c>
      <c r="CH13" s="105">
        <f t="shared" si="8"/>
        <v>0.2</v>
      </c>
      <c r="CI13" s="98"/>
      <c r="CJ13" s="164" t="s">
        <v>1133</v>
      </c>
      <c r="CK13" s="94">
        <v>1</v>
      </c>
      <c r="CL13" s="94">
        <v>1</v>
      </c>
      <c r="CM13" s="94">
        <v>0</v>
      </c>
      <c r="CN13" s="94">
        <f t="shared" si="9"/>
        <v>0</v>
      </c>
      <c r="CO13" s="98"/>
      <c r="CP13" s="94">
        <v>11.25</v>
      </c>
      <c r="CQ13" s="94">
        <v>0.2</v>
      </c>
      <c r="CR13" s="94">
        <v>0.2</v>
      </c>
      <c r="CS13" s="94">
        <v>0.2</v>
      </c>
      <c r="CT13" s="94">
        <f t="shared" si="10"/>
        <v>6.7500000000000009</v>
      </c>
      <c r="CV13" s="98"/>
      <c r="CW13" s="164" t="s">
        <v>1134</v>
      </c>
      <c r="CX13" s="94">
        <v>0.3</v>
      </c>
      <c r="CY13" s="94">
        <v>0.3</v>
      </c>
      <c r="CZ13" s="99">
        <v>0</v>
      </c>
      <c r="DA13" s="94">
        <f t="shared" si="11"/>
        <v>0</v>
      </c>
      <c r="DB13" s="98"/>
      <c r="DC13" s="164"/>
      <c r="DD13" s="94">
        <v>11.25</v>
      </c>
      <c r="DE13" s="94">
        <v>0.2</v>
      </c>
      <c r="DF13" s="94">
        <v>0.2</v>
      </c>
      <c r="DG13" s="94">
        <f t="shared" si="12"/>
        <v>0.45</v>
      </c>
      <c r="DH13" s="98"/>
      <c r="DI13" s="164" t="s">
        <v>1134</v>
      </c>
      <c r="DJ13" s="94">
        <v>0.3</v>
      </c>
      <c r="DK13" s="94">
        <v>0.3</v>
      </c>
      <c r="DM13" s="94">
        <f t="shared" si="13"/>
        <v>0</v>
      </c>
      <c r="DW13" s="167"/>
      <c r="DX13" s="105"/>
      <c r="DY13" s="101"/>
      <c r="DZ13" s="101"/>
      <c r="EA13" s="105"/>
      <c r="EB13" s="98"/>
      <c r="EC13" s="167" t="s">
        <v>1252</v>
      </c>
      <c r="ED13" s="105">
        <v>8.25</v>
      </c>
      <c r="EE13" s="101">
        <v>0.15</v>
      </c>
      <c r="EF13" s="101">
        <v>0.3</v>
      </c>
      <c r="EG13" s="105">
        <f t="shared" si="14"/>
        <v>0.37125000000000002</v>
      </c>
      <c r="EH13" s="98"/>
      <c r="EI13" s="192" t="s">
        <v>1251</v>
      </c>
      <c r="EJ13" s="101">
        <v>5</v>
      </c>
      <c r="EK13" s="101">
        <v>0.61699999999999999</v>
      </c>
      <c r="EL13" s="101">
        <f t="shared" si="30"/>
        <v>3.085</v>
      </c>
      <c r="EM13" s="105">
        <f t="shared" si="31"/>
        <v>12.34</v>
      </c>
      <c r="EN13" s="98"/>
      <c r="EO13" s="192" t="s">
        <v>1396</v>
      </c>
      <c r="EP13" s="94">
        <v>1.32</v>
      </c>
      <c r="EQ13" s="101">
        <v>0.15</v>
      </c>
      <c r="ER13" s="101">
        <v>0.3</v>
      </c>
      <c r="ES13" s="105">
        <f t="shared" si="22"/>
        <v>5.9400000000000001E-2</v>
      </c>
      <c r="ET13" s="98"/>
      <c r="EU13" s="192"/>
      <c r="EW13" s="101"/>
      <c r="EX13" s="101"/>
      <c r="EY13" s="105"/>
      <c r="EZ13" s="98"/>
      <c r="FA13" s="192"/>
      <c r="FC13" s="101"/>
      <c r="FD13" s="98"/>
      <c r="FE13" s="251" t="s">
        <v>1391</v>
      </c>
      <c r="FF13" s="251"/>
      <c r="FG13" s="190">
        <v>113.53</v>
      </c>
      <c r="FI13" s="98"/>
      <c r="FM13" s="98"/>
      <c r="FN13" s="167" t="s">
        <v>1252</v>
      </c>
      <c r="FO13" s="105">
        <v>8.25</v>
      </c>
      <c r="FP13" s="101">
        <v>0.6</v>
      </c>
      <c r="FQ13" s="101">
        <f t="shared" si="23"/>
        <v>4.95</v>
      </c>
      <c r="FR13" s="105"/>
      <c r="FS13" s="98"/>
      <c r="FT13" s="167" t="s">
        <v>1252</v>
      </c>
      <c r="FU13" s="105">
        <v>8.25</v>
      </c>
      <c r="FV13" s="101">
        <v>0.7</v>
      </c>
      <c r="FW13" s="101">
        <f t="shared" si="24"/>
        <v>5.7749999999999995</v>
      </c>
      <c r="FX13" s="105"/>
      <c r="FY13" s="98"/>
      <c r="FZ13" s="192" t="s">
        <v>1396</v>
      </c>
      <c r="GA13" s="94">
        <v>1.32</v>
      </c>
      <c r="GB13" s="101">
        <v>0.6</v>
      </c>
      <c r="GC13" s="101">
        <f t="shared" si="27"/>
        <v>0.79200000000000004</v>
      </c>
      <c r="GD13" s="105"/>
      <c r="GE13" s="98"/>
      <c r="GF13" s="167" t="s">
        <v>1134</v>
      </c>
      <c r="GG13" s="105">
        <v>3.2</v>
      </c>
      <c r="GH13" s="101">
        <v>0.9</v>
      </c>
      <c r="GI13" s="101">
        <f t="shared" si="28"/>
        <v>2.8800000000000003</v>
      </c>
      <c r="GJ13" s="105"/>
      <c r="GK13" s="98"/>
      <c r="GL13" s="192"/>
      <c r="GN13" s="101"/>
      <c r="GO13" s="98"/>
      <c r="GP13" s="192"/>
      <c r="GR13" s="101"/>
      <c r="GS13" s="98"/>
    </row>
    <row r="14" spans="1:201" x14ac:dyDescent="0.25">
      <c r="A14" s="239" t="s">
        <v>1164</v>
      </c>
      <c r="B14" s="240"/>
      <c r="C14" s="240"/>
      <c r="D14" s="94">
        <f>SUM(D11:D13)</f>
        <v>0</v>
      </c>
      <c r="E14" s="98"/>
      <c r="F14" s="239" t="s">
        <v>1315</v>
      </c>
      <c r="G14" s="240"/>
      <c r="H14" s="240"/>
      <c r="I14" s="94">
        <f>SUM(I11:I13)</f>
        <v>6</v>
      </c>
      <c r="J14" s="98"/>
      <c r="K14" s="167" t="s">
        <v>1139</v>
      </c>
      <c r="L14" s="101">
        <v>1.2</v>
      </c>
      <c r="M14" s="101">
        <v>1.2</v>
      </c>
      <c r="N14" s="101">
        <v>1.2</v>
      </c>
      <c r="O14" s="105">
        <f t="shared" si="0"/>
        <v>1.728</v>
      </c>
      <c r="P14" s="98"/>
      <c r="Q14" s="167"/>
      <c r="R14" s="105"/>
      <c r="S14" s="101"/>
      <c r="T14" s="101"/>
      <c r="U14" s="105"/>
      <c r="V14" s="98"/>
      <c r="W14" s="167"/>
      <c r="X14" s="105"/>
      <c r="Y14" s="101"/>
      <c r="Z14" s="101"/>
      <c r="AA14" s="105"/>
      <c r="AB14" s="98"/>
      <c r="AC14" s="167" t="s">
        <v>1139</v>
      </c>
      <c r="AD14" s="101">
        <v>1.2</v>
      </c>
      <c r="AE14" s="101">
        <v>1.2</v>
      </c>
      <c r="AF14" s="101"/>
      <c r="AG14" s="105">
        <f t="shared" si="15"/>
        <v>1.44</v>
      </c>
      <c r="AI14" s="94">
        <v>3.45</v>
      </c>
      <c r="AJ14" s="94">
        <v>0.2</v>
      </c>
      <c r="AK14" s="94">
        <v>1.5</v>
      </c>
      <c r="AL14" s="94">
        <f t="shared" si="3"/>
        <v>1.0350000000000001</v>
      </c>
      <c r="AM14" s="98"/>
      <c r="AN14" s="167" t="s">
        <v>1139</v>
      </c>
      <c r="AO14" s="101">
        <v>9.9600000000000009</v>
      </c>
      <c r="AP14" s="101">
        <v>0.61699999999999999</v>
      </c>
      <c r="AQ14" s="101">
        <f t="shared" si="16"/>
        <v>6.1453200000000008</v>
      </c>
      <c r="AR14" s="105"/>
      <c r="AS14" s="98"/>
      <c r="AT14" s="167"/>
      <c r="AU14" s="105"/>
      <c r="AV14" s="101"/>
      <c r="AW14" s="101"/>
      <c r="AX14" s="105"/>
      <c r="AY14" s="98"/>
      <c r="AZ14" s="167" t="s">
        <v>1140</v>
      </c>
      <c r="BA14" s="105">
        <f t="shared" si="29"/>
        <v>8</v>
      </c>
      <c r="BB14" s="101">
        <v>0.61699999999999999</v>
      </c>
      <c r="BC14" s="101">
        <f t="shared" si="18"/>
        <v>4.9359999999999999</v>
      </c>
      <c r="BD14" s="105"/>
      <c r="BE14" s="98"/>
      <c r="BF14" s="167" t="s">
        <v>1140</v>
      </c>
      <c r="BG14" s="105">
        <f t="shared" si="19"/>
        <v>14</v>
      </c>
      <c r="BH14" s="101">
        <v>0.61699999999999999</v>
      </c>
      <c r="BI14" s="101">
        <f t="shared" si="20"/>
        <v>8.6379999999999999</v>
      </c>
      <c r="BJ14" s="105"/>
      <c r="BK14" s="98"/>
      <c r="BL14" s="167" t="s">
        <v>1139</v>
      </c>
      <c r="BM14" s="101">
        <v>0.65</v>
      </c>
      <c r="BN14" s="101">
        <v>0.65</v>
      </c>
      <c r="BO14" s="190">
        <v>0.28000000000000003</v>
      </c>
      <c r="BP14" s="105">
        <f t="shared" si="5"/>
        <v>0.11830000000000002</v>
      </c>
      <c r="BQ14" s="98"/>
      <c r="BR14" s="167"/>
      <c r="BS14" s="105"/>
      <c r="BV14" s="105"/>
      <c r="BW14" s="98"/>
      <c r="BX14" s="167" t="s">
        <v>1140</v>
      </c>
      <c r="BY14" s="101">
        <v>0.25</v>
      </c>
      <c r="BZ14" s="101">
        <v>0.25</v>
      </c>
      <c r="CA14" s="101">
        <v>0.9</v>
      </c>
      <c r="CB14" s="105">
        <f t="shared" si="7"/>
        <v>5.6250000000000001E-2</v>
      </c>
      <c r="CC14" s="98"/>
      <c r="CD14" s="167" t="s">
        <v>1140</v>
      </c>
      <c r="CE14" s="101">
        <v>0.25</v>
      </c>
      <c r="CF14" s="101">
        <v>0.25</v>
      </c>
      <c r="CG14" s="101">
        <v>3.2</v>
      </c>
      <c r="CH14" s="105">
        <f t="shared" si="8"/>
        <v>0.2</v>
      </c>
      <c r="CI14" s="98"/>
      <c r="CJ14" s="164" t="s">
        <v>1135</v>
      </c>
      <c r="CK14" s="94">
        <v>1</v>
      </c>
      <c r="CL14" s="94">
        <v>1</v>
      </c>
      <c r="CM14" s="94">
        <v>0</v>
      </c>
      <c r="CN14" s="94">
        <f t="shared" si="9"/>
        <v>0</v>
      </c>
      <c r="CO14" s="98"/>
      <c r="CP14" s="94">
        <v>6.78</v>
      </c>
      <c r="CQ14" s="94">
        <v>0.2</v>
      </c>
      <c r="CR14" s="94">
        <v>0.2</v>
      </c>
      <c r="CS14" s="94">
        <v>0.2</v>
      </c>
      <c r="CT14" s="94">
        <f t="shared" si="10"/>
        <v>4.0680000000000005</v>
      </c>
      <c r="CV14" s="98"/>
      <c r="CW14" s="164" t="s">
        <v>1136</v>
      </c>
      <c r="CX14" s="94">
        <v>0.3</v>
      </c>
      <c r="CY14" s="94">
        <v>0.3</v>
      </c>
      <c r="CZ14" s="99">
        <v>0</v>
      </c>
      <c r="DA14" s="94">
        <f t="shared" si="11"/>
        <v>0</v>
      </c>
      <c r="DB14" s="98"/>
      <c r="DC14" s="164"/>
      <c r="DD14" s="94">
        <v>6.78</v>
      </c>
      <c r="DE14" s="94">
        <v>0.2</v>
      </c>
      <c r="DF14" s="94">
        <v>0.2</v>
      </c>
      <c r="DG14" s="94">
        <f t="shared" si="12"/>
        <v>0.27120000000000005</v>
      </c>
      <c r="DH14" s="98"/>
      <c r="DI14" s="164" t="s">
        <v>1136</v>
      </c>
      <c r="DJ14" s="94">
        <v>0.3</v>
      </c>
      <c r="DK14" s="94">
        <v>0.3</v>
      </c>
      <c r="DM14" s="94">
        <f t="shared" si="13"/>
        <v>0</v>
      </c>
      <c r="DW14" s="167"/>
      <c r="DX14" s="105"/>
      <c r="DY14" s="101"/>
      <c r="DZ14" s="101"/>
      <c r="EA14" s="105"/>
      <c r="EB14" s="98"/>
      <c r="EH14" s="98"/>
      <c r="EI14" s="192" t="s">
        <v>1252</v>
      </c>
      <c r="EJ14" s="101">
        <f>5.15+5.22+4+4.1</f>
        <v>18.47</v>
      </c>
      <c r="EK14" s="101">
        <v>0.61699999999999999</v>
      </c>
      <c r="EL14" s="101">
        <f t="shared" si="30"/>
        <v>11.395989999999999</v>
      </c>
      <c r="EM14" s="105">
        <f t="shared" si="31"/>
        <v>45.583959999999998</v>
      </c>
      <c r="EN14" s="98"/>
      <c r="EO14" s="192" t="s">
        <v>1397</v>
      </c>
      <c r="EP14" s="94">
        <v>1.32</v>
      </c>
      <c r="EQ14" s="101">
        <v>0.15</v>
      </c>
      <c r="ER14" s="101">
        <v>0.3</v>
      </c>
      <c r="ES14" s="105">
        <f t="shared" si="22"/>
        <v>5.9400000000000001E-2</v>
      </c>
      <c r="ET14" s="98"/>
      <c r="EU14" s="192"/>
      <c r="EW14" s="101"/>
      <c r="EX14" s="101"/>
      <c r="EY14" s="105"/>
      <c r="EZ14" s="98"/>
      <c r="FA14" s="192"/>
      <c r="FC14" s="101"/>
      <c r="FD14" s="98"/>
      <c r="FE14" s="251" t="s">
        <v>1391</v>
      </c>
      <c r="FF14" s="251"/>
      <c r="FG14" s="94">
        <v>89.34</v>
      </c>
      <c r="FI14" s="98"/>
      <c r="FM14" s="98"/>
      <c r="FN14" s="167"/>
      <c r="FO14" s="105"/>
      <c r="FP14" s="101"/>
      <c r="FQ14" s="101"/>
      <c r="FR14" s="105"/>
      <c r="FS14" s="98"/>
      <c r="FT14" s="167"/>
      <c r="FU14" s="105"/>
      <c r="FV14" s="101"/>
      <c r="FW14" s="101"/>
      <c r="FX14" s="105"/>
      <c r="FY14" s="98"/>
      <c r="FZ14" s="192" t="s">
        <v>1397</v>
      </c>
      <c r="GA14" s="94">
        <v>1.32</v>
      </c>
      <c r="GB14" s="101">
        <v>0.6</v>
      </c>
      <c r="GC14" s="101">
        <f t="shared" si="27"/>
        <v>0.79200000000000004</v>
      </c>
      <c r="GD14" s="105"/>
      <c r="GE14" s="98"/>
      <c r="GF14" s="167" t="s">
        <v>1136</v>
      </c>
      <c r="GG14" s="105">
        <v>3.2</v>
      </c>
      <c r="GH14" s="101">
        <v>0.9</v>
      </c>
      <c r="GI14" s="101">
        <f t="shared" si="28"/>
        <v>2.8800000000000003</v>
      </c>
      <c r="GJ14" s="105"/>
      <c r="GK14" s="98"/>
      <c r="GL14" s="192"/>
      <c r="GN14" s="101"/>
      <c r="GO14" s="98"/>
      <c r="GP14" s="192"/>
      <c r="GR14" s="101"/>
      <c r="GS14" s="98"/>
    </row>
    <row r="15" spans="1:201" x14ac:dyDescent="0.2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167" t="s">
        <v>1141</v>
      </c>
      <c r="L15" s="101">
        <v>1.2</v>
      </c>
      <c r="M15" s="101">
        <v>1.2</v>
      </c>
      <c r="N15" s="101">
        <v>1.2</v>
      </c>
      <c r="O15" s="105">
        <f t="shared" si="0"/>
        <v>1.728</v>
      </c>
      <c r="P15" s="98"/>
      <c r="Q15" s="238" t="s">
        <v>1297</v>
      </c>
      <c r="R15" s="238"/>
      <c r="S15" s="238"/>
      <c r="T15" s="238"/>
      <c r="U15" s="105">
        <f>U3</f>
        <v>26.111999999999991</v>
      </c>
      <c r="V15" s="98"/>
      <c r="W15" s="167"/>
      <c r="X15" s="105"/>
      <c r="Y15" s="101"/>
      <c r="Z15" s="101"/>
      <c r="AA15" s="105"/>
      <c r="AB15" s="98"/>
      <c r="AC15" s="167" t="s">
        <v>1141</v>
      </c>
      <c r="AD15" s="101">
        <v>1.2</v>
      </c>
      <c r="AE15" s="101">
        <v>1.2</v>
      </c>
      <c r="AF15" s="101"/>
      <c r="AG15" s="105">
        <f t="shared" si="15"/>
        <v>1.44</v>
      </c>
      <c r="AI15" s="94">
        <v>2.25</v>
      </c>
      <c r="AJ15" s="94">
        <v>0.2</v>
      </c>
      <c r="AK15" s="94">
        <v>1.5</v>
      </c>
      <c r="AL15" s="94">
        <f t="shared" si="3"/>
        <v>0.67500000000000004</v>
      </c>
      <c r="AM15" s="98"/>
      <c r="AN15" s="167" t="s">
        <v>1141</v>
      </c>
      <c r="AO15" s="101">
        <v>9.9600000000000009</v>
      </c>
      <c r="AP15" s="101">
        <v>0.61699999999999999</v>
      </c>
      <c r="AQ15" s="101">
        <f t="shared" si="16"/>
        <v>6.1453200000000008</v>
      </c>
      <c r="AR15" s="105"/>
      <c r="AS15" s="98"/>
      <c r="AT15" s="163"/>
      <c r="AU15" s="103"/>
      <c r="AV15" s="103"/>
      <c r="AW15" s="103"/>
      <c r="AX15" s="104">
        <f>SUM(AW17:AW26)</f>
        <v>97.709920000000011</v>
      </c>
      <c r="AY15" s="98"/>
      <c r="AZ15" s="167" t="s">
        <v>1142</v>
      </c>
      <c r="BA15" s="105">
        <f t="shared" si="29"/>
        <v>8</v>
      </c>
      <c r="BB15" s="101">
        <v>0.61699999999999999</v>
      </c>
      <c r="BC15" s="101">
        <f t="shared" si="18"/>
        <v>4.9359999999999999</v>
      </c>
      <c r="BD15" s="105"/>
      <c r="BE15" s="98"/>
      <c r="BF15" s="167" t="s">
        <v>1142</v>
      </c>
      <c r="BG15" s="105">
        <f t="shared" si="19"/>
        <v>14</v>
      </c>
      <c r="BH15" s="101">
        <v>0.61699999999999999</v>
      </c>
      <c r="BI15" s="101">
        <f t="shared" si="20"/>
        <v>8.6379999999999999</v>
      </c>
      <c r="BJ15" s="105"/>
      <c r="BK15" s="98"/>
      <c r="BL15" s="167" t="s">
        <v>1141</v>
      </c>
      <c r="BM15" s="101">
        <v>0.65</v>
      </c>
      <c r="BN15" s="101">
        <v>0.65</v>
      </c>
      <c r="BO15" s="190">
        <v>0.28000000000000003</v>
      </c>
      <c r="BP15" s="105">
        <f t="shared" si="5"/>
        <v>0.11830000000000002</v>
      </c>
      <c r="BQ15" s="98"/>
      <c r="BR15" s="167"/>
      <c r="BS15" s="105"/>
      <c r="BV15" s="105"/>
      <c r="BW15" s="98"/>
      <c r="BX15" s="167" t="s">
        <v>1142</v>
      </c>
      <c r="BY15" s="101">
        <v>0.25</v>
      </c>
      <c r="BZ15" s="101">
        <v>0.25</v>
      </c>
      <c r="CA15" s="101">
        <v>0.9</v>
      </c>
      <c r="CB15" s="105">
        <f t="shared" si="7"/>
        <v>5.6250000000000001E-2</v>
      </c>
      <c r="CC15" s="98"/>
      <c r="CD15" s="167" t="s">
        <v>1142</v>
      </c>
      <c r="CE15" s="101">
        <v>0.25</v>
      </c>
      <c r="CF15" s="101">
        <v>0.25</v>
      </c>
      <c r="CG15" s="101">
        <v>3.2</v>
      </c>
      <c r="CH15" s="105">
        <f t="shared" si="8"/>
        <v>0.2</v>
      </c>
      <c r="CI15" s="98"/>
      <c r="CJ15" s="164" t="s">
        <v>1137</v>
      </c>
      <c r="CK15" s="94">
        <v>1</v>
      </c>
      <c r="CL15" s="94">
        <v>1</v>
      </c>
      <c r="CM15" s="94">
        <v>0</v>
      </c>
      <c r="CN15" s="94">
        <f t="shared" si="9"/>
        <v>0</v>
      </c>
      <c r="CO15" s="98"/>
      <c r="CP15" s="94">
        <v>6.78</v>
      </c>
      <c r="CQ15" s="94">
        <v>0.2</v>
      </c>
      <c r="CR15" s="94">
        <v>0.2</v>
      </c>
      <c r="CS15" s="94">
        <v>0.2</v>
      </c>
      <c r="CT15" s="94">
        <f t="shared" si="10"/>
        <v>4.0680000000000005</v>
      </c>
      <c r="CV15" s="98"/>
      <c r="CW15" s="164" t="s">
        <v>1138</v>
      </c>
      <c r="CX15" s="94">
        <v>0.3</v>
      </c>
      <c r="CY15" s="94">
        <v>0.3</v>
      </c>
      <c r="CZ15" s="99">
        <v>0</v>
      </c>
      <c r="DA15" s="94">
        <f t="shared" si="11"/>
        <v>0</v>
      </c>
      <c r="DB15" s="98"/>
      <c r="DC15" s="164"/>
      <c r="DD15" s="94">
        <v>6.78</v>
      </c>
      <c r="DE15" s="94">
        <v>0.2</v>
      </c>
      <c r="DF15" s="94">
        <v>0.2</v>
      </c>
      <c r="DG15" s="94">
        <f t="shared" si="12"/>
        <v>0.27120000000000005</v>
      </c>
      <c r="DH15" s="98"/>
      <c r="DI15" s="164" t="s">
        <v>1138</v>
      </c>
      <c r="DJ15" s="94">
        <v>0.3</v>
      </c>
      <c r="DK15" s="94">
        <v>0.3</v>
      </c>
      <c r="DM15" s="94">
        <f t="shared" si="13"/>
        <v>0</v>
      </c>
      <c r="DW15" s="163"/>
      <c r="DX15" s="103"/>
      <c r="DY15" s="103"/>
      <c r="DZ15" s="103"/>
      <c r="EA15" s="104">
        <f>SUM(DZ17:DZ21)</f>
        <v>73.75676</v>
      </c>
      <c r="EB15" s="98"/>
      <c r="EH15" s="98"/>
      <c r="EI15" s="192" t="s">
        <v>1396</v>
      </c>
      <c r="EJ15" s="94">
        <v>1.3</v>
      </c>
      <c r="EK15" s="101">
        <v>0.61699999999999999</v>
      </c>
      <c r="EL15" s="101">
        <f t="shared" si="30"/>
        <v>0.80210000000000004</v>
      </c>
      <c r="EM15" s="105">
        <f t="shared" si="31"/>
        <v>3.2084000000000001</v>
      </c>
      <c r="EN15" s="98"/>
      <c r="EO15" s="192" t="s">
        <v>1398</v>
      </c>
      <c r="EP15" s="94">
        <v>1.32</v>
      </c>
      <c r="EQ15" s="101">
        <v>0.15</v>
      </c>
      <c r="ER15" s="101">
        <v>0.3</v>
      </c>
      <c r="ES15" s="105">
        <f t="shared" si="22"/>
        <v>5.9400000000000001E-2</v>
      </c>
      <c r="ET15" s="98"/>
      <c r="EU15" s="192"/>
      <c r="EW15" s="101"/>
      <c r="EX15" s="101"/>
      <c r="EY15" s="105"/>
      <c r="EZ15" s="98"/>
      <c r="FA15" s="192"/>
      <c r="FC15" s="101"/>
      <c r="FD15" s="98"/>
      <c r="FE15" s="193" t="s">
        <v>1391</v>
      </c>
      <c r="FF15" s="193"/>
      <c r="FG15" s="190">
        <v>72.349999999999994</v>
      </c>
      <c r="FI15" s="98"/>
      <c r="FM15" s="98"/>
      <c r="FN15" s="167"/>
      <c r="FO15" s="105"/>
      <c r="FP15" s="101"/>
      <c r="FQ15" s="101"/>
      <c r="FR15" s="105"/>
      <c r="FS15" s="98"/>
      <c r="FT15" s="167"/>
      <c r="FU15" s="105"/>
      <c r="FV15" s="101"/>
      <c r="FW15" s="101"/>
      <c r="FX15" s="105"/>
      <c r="FY15" s="98"/>
      <c r="FZ15" s="192" t="s">
        <v>1398</v>
      </c>
      <c r="GA15" s="94">
        <v>1.32</v>
      </c>
      <c r="GB15" s="101">
        <v>0.6</v>
      </c>
      <c r="GC15" s="101">
        <f t="shared" si="27"/>
        <v>0.79200000000000004</v>
      </c>
      <c r="GD15" s="105"/>
      <c r="GE15" s="98"/>
      <c r="GF15" s="167" t="s">
        <v>1140</v>
      </c>
      <c r="GG15" s="105">
        <v>3.2</v>
      </c>
      <c r="GH15" s="101">
        <v>0.9</v>
      </c>
      <c r="GI15" s="101">
        <f t="shared" si="28"/>
        <v>2.8800000000000003</v>
      </c>
      <c r="GJ15" s="105"/>
      <c r="GK15" s="98"/>
      <c r="GL15" s="192"/>
      <c r="GN15" s="101"/>
      <c r="GO15" s="98"/>
      <c r="GP15" s="192"/>
      <c r="GR15" s="101"/>
      <c r="GS15" s="98"/>
    </row>
    <row r="16" spans="1:201" x14ac:dyDescent="0.25">
      <c r="A16" s="246" t="s">
        <v>1282</v>
      </c>
      <c r="B16" s="246"/>
      <c r="C16" s="246"/>
      <c r="D16" s="246"/>
      <c r="E16" s="98"/>
      <c r="F16" s="246" t="s">
        <v>1290</v>
      </c>
      <c r="G16" s="246"/>
      <c r="H16" s="246"/>
      <c r="I16" s="246"/>
      <c r="J16" s="98"/>
      <c r="K16" s="167" t="s">
        <v>1143</v>
      </c>
      <c r="L16" s="101">
        <v>1.2</v>
      </c>
      <c r="M16" s="101">
        <v>1.2</v>
      </c>
      <c r="N16" s="101">
        <v>1.2</v>
      </c>
      <c r="O16" s="105">
        <f t="shared" si="0"/>
        <v>1.728</v>
      </c>
      <c r="P16" s="98"/>
      <c r="Q16" s="167"/>
      <c r="R16" s="105"/>
      <c r="S16" s="101"/>
      <c r="T16" s="101"/>
      <c r="U16" s="105"/>
      <c r="V16" s="98"/>
      <c r="W16" s="238" t="s">
        <v>1304</v>
      </c>
      <c r="X16" s="238"/>
      <c r="Y16" s="238"/>
      <c r="Z16" s="238"/>
      <c r="AA16" s="104">
        <f>AA3</f>
        <v>5.2224000000000004</v>
      </c>
      <c r="AB16" s="98"/>
      <c r="AC16" s="167" t="s">
        <v>1143</v>
      </c>
      <c r="AD16" s="101">
        <v>1.2</v>
      </c>
      <c r="AE16" s="101">
        <v>1.2</v>
      </c>
      <c r="AF16" s="101"/>
      <c r="AG16" s="105">
        <f t="shared" si="15"/>
        <v>1.44</v>
      </c>
      <c r="AI16" s="94">
        <v>2.2999999999999998</v>
      </c>
      <c r="AJ16" s="94">
        <v>0.2</v>
      </c>
      <c r="AK16" s="94">
        <v>0.3</v>
      </c>
      <c r="AL16" s="94">
        <f t="shared" si="3"/>
        <v>0.13799999999999998</v>
      </c>
      <c r="AM16" s="98"/>
      <c r="AN16" s="167" t="s">
        <v>1143</v>
      </c>
      <c r="AO16" s="101">
        <v>9.9600000000000009</v>
      </c>
      <c r="AP16" s="101">
        <v>0.61699999999999999</v>
      </c>
      <c r="AQ16" s="101">
        <f t="shared" si="16"/>
        <v>6.1453200000000008</v>
      </c>
      <c r="AR16" s="105"/>
      <c r="AS16" s="98"/>
      <c r="AT16" s="163"/>
      <c r="AU16" s="103" t="s">
        <v>1240</v>
      </c>
      <c r="AV16" s="103" t="s">
        <v>1242</v>
      </c>
      <c r="AW16" s="103" t="s">
        <v>1241</v>
      </c>
      <c r="AX16" s="103"/>
      <c r="AY16" s="98"/>
      <c r="AZ16" s="167" t="s">
        <v>1144</v>
      </c>
      <c r="BA16" s="105">
        <f t="shared" si="29"/>
        <v>8</v>
      </c>
      <c r="BB16" s="101">
        <v>0.61699999999999999</v>
      </c>
      <c r="BC16" s="101">
        <f t="shared" si="18"/>
        <v>4.9359999999999999</v>
      </c>
      <c r="BD16" s="105"/>
      <c r="BE16" s="98"/>
      <c r="BF16" s="167" t="s">
        <v>1144</v>
      </c>
      <c r="BG16" s="105">
        <f t="shared" si="19"/>
        <v>14</v>
      </c>
      <c r="BH16" s="101">
        <v>0.61699999999999999</v>
      </c>
      <c r="BI16" s="101">
        <f t="shared" si="20"/>
        <v>8.6379999999999999</v>
      </c>
      <c r="BJ16" s="105"/>
      <c r="BK16" s="98"/>
      <c r="BL16" s="167" t="s">
        <v>1143</v>
      </c>
      <c r="BM16" s="101">
        <v>0.65</v>
      </c>
      <c r="BN16" s="101">
        <v>0.65</v>
      </c>
      <c r="BO16" s="190">
        <v>0.28000000000000003</v>
      </c>
      <c r="BP16" s="105">
        <f t="shared" si="5"/>
        <v>0.11830000000000002</v>
      </c>
      <c r="BQ16" s="98"/>
      <c r="BR16" s="162" t="s">
        <v>1234</v>
      </c>
      <c r="BS16" s="162"/>
      <c r="BT16" s="103"/>
      <c r="BU16" s="103"/>
      <c r="BV16" s="104">
        <f>SUM(BV19:BV39)</f>
        <v>3.7431000000000005</v>
      </c>
      <c r="BW16" s="98"/>
      <c r="BX16" s="167" t="s">
        <v>1144</v>
      </c>
      <c r="BY16" s="101">
        <v>0.25</v>
      </c>
      <c r="BZ16" s="101">
        <v>0.25</v>
      </c>
      <c r="CA16" s="101">
        <v>0.9</v>
      </c>
      <c r="CB16" s="105">
        <f t="shared" si="7"/>
        <v>5.6250000000000001E-2</v>
      </c>
      <c r="CC16" s="98"/>
      <c r="CD16" s="167" t="s">
        <v>1144</v>
      </c>
      <c r="CE16" s="101">
        <v>0.25</v>
      </c>
      <c r="CF16" s="101">
        <v>0.25</v>
      </c>
      <c r="CG16" s="101">
        <v>3.2</v>
      </c>
      <c r="CH16" s="105">
        <f t="shared" si="8"/>
        <v>0.2</v>
      </c>
      <c r="CI16" s="98"/>
      <c r="CJ16" s="164" t="s">
        <v>1139</v>
      </c>
      <c r="CK16" s="94">
        <v>1</v>
      </c>
      <c r="CL16" s="94">
        <v>1</v>
      </c>
      <c r="CM16" s="94">
        <v>0</v>
      </c>
      <c r="CN16" s="94">
        <f t="shared" si="9"/>
        <v>0</v>
      </c>
      <c r="CO16" s="98"/>
      <c r="CP16" s="94">
        <v>3.15</v>
      </c>
      <c r="CQ16" s="94">
        <v>0.2</v>
      </c>
      <c r="CR16" s="94">
        <v>0.2</v>
      </c>
      <c r="CS16" s="94">
        <v>0.2</v>
      </c>
      <c r="CT16" s="94">
        <f t="shared" si="10"/>
        <v>1.8900000000000001</v>
      </c>
      <c r="CV16" s="98"/>
      <c r="CW16" s="164" t="s">
        <v>1140</v>
      </c>
      <c r="CX16" s="94">
        <v>0.3</v>
      </c>
      <c r="CY16" s="94">
        <v>0.3</v>
      </c>
      <c r="CZ16" s="99">
        <v>0</v>
      </c>
      <c r="DA16" s="94">
        <f t="shared" si="11"/>
        <v>0</v>
      </c>
      <c r="DB16" s="98"/>
      <c r="DC16" s="164"/>
      <c r="DD16" s="94">
        <v>3.15</v>
      </c>
      <c r="DE16" s="94">
        <v>0.2</v>
      </c>
      <c r="DF16" s="94">
        <v>0.2</v>
      </c>
      <c r="DG16" s="94">
        <f t="shared" si="12"/>
        <v>0.126</v>
      </c>
      <c r="DH16" s="98"/>
      <c r="DI16" s="164" t="s">
        <v>1140</v>
      </c>
      <c r="DJ16" s="94">
        <v>0.3</v>
      </c>
      <c r="DK16" s="94">
        <v>0.3</v>
      </c>
      <c r="DM16" s="94">
        <f t="shared" si="13"/>
        <v>0</v>
      </c>
      <c r="DW16" s="163"/>
      <c r="DX16" s="103" t="s">
        <v>1240</v>
      </c>
      <c r="DY16" s="103" t="s">
        <v>1242</v>
      </c>
      <c r="DZ16" s="103" t="s">
        <v>1241</v>
      </c>
      <c r="EA16" s="103"/>
      <c r="EB16" s="98"/>
      <c r="EH16" s="98"/>
      <c r="EI16" s="192" t="s">
        <v>1397</v>
      </c>
      <c r="EJ16" s="94">
        <v>1.5</v>
      </c>
      <c r="EK16" s="101">
        <v>0.61699999999999999</v>
      </c>
      <c r="EL16" s="101">
        <f t="shared" si="30"/>
        <v>0.92549999999999999</v>
      </c>
      <c r="EM16" s="105">
        <f t="shared" si="31"/>
        <v>3.702</v>
      </c>
      <c r="EN16" s="98"/>
      <c r="EO16" s="192" t="s">
        <v>1399</v>
      </c>
      <c r="EP16" s="94">
        <v>1.26</v>
      </c>
      <c r="EQ16" s="101">
        <v>0.15</v>
      </c>
      <c r="ER16" s="101">
        <v>0.3</v>
      </c>
      <c r="ES16" s="105">
        <f t="shared" si="22"/>
        <v>5.67E-2</v>
      </c>
      <c r="ET16" s="98"/>
      <c r="EU16" s="192"/>
      <c r="EW16" s="101"/>
      <c r="EX16" s="101"/>
      <c r="EY16" s="105"/>
      <c r="EZ16" s="98"/>
      <c r="FA16" s="192"/>
      <c r="FC16" s="101"/>
      <c r="FD16" s="98"/>
      <c r="FE16" s="193" t="s">
        <v>1394</v>
      </c>
      <c r="FF16" s="190"/>
      <c r="FG16" s="190">
        <v>97.71</v>
      </c>
      <c r="FI16" s="98"/>
      <c r="FM16" s="98"/>
      <c r="FN16" s="162" t="s">
        <v>1234</v>
      </c>
      <c r="FO16" s="162"/>
      <c r="FP16" s="103"/>
      <c r="FQ16" s="103"/>
      <c r="FR16" s="104">
        <f>SUM(FQ19:FQ39)</f>
        <v>49.908000000000015</v>
      </c>
      <c r="FS16" s="98"/>
      <c r="FT16" s="162"/>
      <c r="FU16" s="162"/>
      <c r="FV16" s="103"/>
      <c r="FW16" s="103"/>
      <c r="FX16" s="104"/>
      <c r="FY16" s="98"/>
      <c r="FZ16" s="192" t="s">
        <v>1399</v>
      </c>
      <c r="GA16" s="94">
        <v>1.26</v>
      </c>
      <c r="GB16" s="101">
        <v>0.6</v>
      </c>
      <c r="GC16" s="101">
        <f t="shared" si="27"/>
        <v>0.75600000000000001</v>
      </c>
      <c r="GD16" s="105"/>
      <c r="GE16" s="98"/>
      <c r="GF16" s="167" t="s">
        <v>1142</v>
      </c>
      <c r="GG16" s="105">
        <v>3.2</v>
      </c>
      <c r="GH16" s="101">
        <v>0.9</v>
      </c>
      <c r="GI16" s="101">
        <f t="shared" si="28"/>
        <v>2.8800000000000003</v>
      </c>
      <c r="GJ16" s="105"/>
      <c r="GK16" s="98"/>
      <c r="GL16" s="192"/>
      <c r="GN16" s="101"/>
      <c r="GO16" s="98"/>
      <c r="GP16" s="192"/>
      <c r="GR16" s="101"/>
      <c r="GS16" s="98"/>
    </row>
    <row r="17" spans="1:201" x14ac:dyDescent="0.25">
      <c r="A17" s="96" t="s">
        <v>1316</v>
      </c>
      <c r="B17" s="96"/>
      <c r="C17" s="96"/>
      <c r="D17" s="96"/>
      <c r="E17" s="98"/>
      <c r="F17" s="96"/>
      <c r="G17" s="96"/>
      <c r="H17" s="96"/>
      <c r="I17" s="96"/>
      <c r="J17" s="98"/>
      <c r="K17" s="167" t="s">
        <v>1145</v>
      </c>
      <c r="L17" s="101">
        <v>1.2</v>
      </c>
      <c r="M17" s="101">
        <v>1.2</v>
      </c>
      <c r="N17" s="101">
        <v>1.2</v>
      </c>
      <c r="O17" s="105">
        <f t="shared" si="0"/>
        <v>1.728</v>
      </c>
      <c r="P17" s="98"/>
      <c r="Q17" s="167"/>
      <c r="R17" s="105"/>
      <c r="S17" s="101"/>
      <c r="T17" s="101"/>
      <c r="U17" s="105"/>
      <c r="V17" s="98"/>
      <c r="W17" s="167"/>
      <c r="X17" s="105"/>
      <c r="Y17" s="101"/>
      <c r="Z17" s="101"/>
      <c r="AA17" s="105"/>
      <c r="AB17" s="98"/>
      <c r="AC17" s="167" t="s">
        <v>1145</v>
      </c>
      <c r="AD17" s="101">
        <v>1.2</v>
      </c>
      <c r="AE17" s="101">
        <v>1.2</v>
      </c>
      <c r="AF17" s="101"/>
      <c r="AG17" s="105">
        <f t="shared" si="15"/>
        <v>1.44</v>
      </c>
      <c r="AI17" s="94">
        <v>2.2999999999999998</v>
      </c>
      <c r="AJ17" s="94">
        <v>0.2</v>
      </c>
      <c r="AK17" s="94">
        <v>0.3</v>
      </c>
      <c r="AL17" s="94">
        <f t="shared" si="3"/>
        <v>0.13799999999999998</v>
      </c>
      <c r="AM17" s="98"/>
      <c r="AN17" s="167" t="s">
        <v>1145</v>
      </c>
      <c r="AO17" s="101">
        <v>9.9600000000000009</v>
      </c>
      <c r="AP17" s="101">
        <v>0.61699999999999999</v>
      </c>
      <c r="AQ17" s="101">
        <f t="shared" si="16"/>
        <v>6.1453200000000008</v>
      </c>
      <c r="AR17" s="105"/>
      <c r="AS17" s="98"/>
      <c r="AT17" s="167" t="s">
        <v>1244</v>
      </c>
      <c r="AU17" s="101">
        <v>133.97999999999999</v>
      </c>
      <c r="AV17" s="101">
        <v>0.154</v>
      </c>
      <c r="AW17" s="101">
        <f t="shared" ref="AW17:AW26" si="32">AU17*AV17</f>
        <v>20.632919999999999</v>
      </c>
      <c r="AX17" s="105"/>
      <c r="AY17" s="98"/>
      <c r="AZ17" s="167" t="s">
        <v>1146</v>
      </c>
      <c r="BA17" s="105">
        <f t="shared" si="29"/>
        <v>8</v>
      </c>
      <c r="BB17" s="101">
        <v>0.61699999999999999</v>
      </c>
      <c r="BC17" s="101">
        <f t="shared" si="18"/>
        <v>4.9359999999999999</v>
      </c>
      <c r="BD17" s="105"/>
      <c r="BE17" s="98"/>
      <c r="BF17" s="167" t="s">
        <v>1146</v>
      </c>
      <c r="BG17" s="105">
        <f t="shared" si="19"/>
        <v>14</v>
      </c>
      <c r="BH17" s="101">
        <v>0.61699999999999999</v>
      </c>
      <c r="BI17" s="101">
        <f t="shared" si="20"/>
        <v>8.6379999999999999</v>
      </c>
      <c r="BJ17" s="105"/>
      <c r="BK17" s="98"/>
      <c r="BL17" s="167" t="s">
        <v>1145</v>
      </c>
      <c r="BM17" s="101">
        <v>0.65</v>
      </c>
      <c r="BN17" s="101">
        <v>0.65</v>
      </c>
      <c r="BO17" s="190">
        <v>0.28000000000000003</v>
      </c>
      <c r="BP17" s="105">
        <f t="shared" si="5"/>
        <v>0.11830000000000002</v>
      </c>
      <c r="BQ17" s="98"/>
      <c r="BR17" s="163"/>
      <c r="BS17" s="103" t="s">
        <v>1110</v>
      </c>
      <c r="BT17" s="103" t="s">
        <v>1109</v>
      </c>
      <c r="BU17" s="103" t="s">
        <v>1111</v>
      </c>
      <c r="BV17" s="103"/>
      <c r="BW17" s="98"/>
      <c r="BX17" s="167" t="s">
        <v>1146</v>
      </c>
      <c r="BY17" s="101">
        <v>0.25</v>
      </c>
      <c r="BZ17" s="101">
        <v>0.25</v>
      </c>
      <c r="CA17" s="101">
        <v>0.9</v>
      </c>
      <c r="CB17" s="105">
        <f t="shared" si="7"/>
        <v>5.6250000000000001E-2</v>
      </c>
      <c r="CC17" s="98"/>
      <c r="CD17" s="167" t="s">
        <v>1146</v>
      </c>
      <c r="CE17" s="101">
        <v>0.25</v>
      </c>
      <c r="CF17" s="101">
        <v>0.25</v>
      </c>
      <c r="CG17" s="101">
        <v>3.2</v>
      </c>
      <c r="CH17" s="105">
        <f t="shared" si="8"/>
        <v>0.2</v>
      </c>
      <c r="CI17" s="98"/>
      <c r="CJ17" s="164" t="s">
        <v>1141</v>
      </c>
      <c r="CK17" s="94">
        <v>1</v>
      </c>
      <c r="CL17" s="94">
        <v>1</v>
      </c>
      <c r="CM17" s="94">
        <v>0</v>
      </c>
      <c r="CN17" s="94">
        <f t="shared" si="9"/>
        <v>0</v>
      </c>
      <c r="CO17" s="98"/>
      <c r="CP17" s="94">
        <v>3.15</v>
      </c>
      <c r="CQ17" s="94">
        <v>0.2</v>
      </c>
      <c r="CR17" s="94">
        <v>0.2</v>
      </c>
      <c r="CS17" s="94">
        <v>0.2</v>
      </c>
      <c r="CT17" s="94">
        <f t="shared" si="10"/>
        <v>1.8900000000000001</v>
      </c>
      <c r="CV17" s="98"/>
      <c r="CW17" s="164" t="s">
        <v>1142</v>
      </c>
      <c r="CX17" s="94">
        <v>0.3</v>
      </c>
      <c r="CY17" s="94">
        <v>0.3</v>
      </c>
      <c r="CZ17" s="99">
        <v>0</v>
      </c>
      <c r="DA17" s="94">
        <f t="shared" si="11"/>
        <v>0</v>
      </c>
      <c r="DB17" s="98"/>
      <c r="DC17" s="164"/>
      <c r="DD17" s="94">
        <v>3.15</v>
      </c>
      <c r="DE17" s="94">
        <v>0.2</v>
      </c>
      <c r="DF17" s="94">
        <v>0.2</v>
      </c>
      <c r="DG17" s="94">
        <f t="shared" si="12"/>
        <v>0.126</v>
      </c>
      <c r="DH17" s="98"/>
      <c r="DI17" s="164" t="s">
        <v>1142</v>
      </c>
      <c r="DJ17" s="94">
        <v>0.3</v>
      </c>
      <c r="DK17" s="94">
        <v>0.3</v>
      </c>
      <c r="DM17" s="94">
        <f t="shared" si="13"/>
        <v>0</v>
      </c>
      <c r="DW17" s="167" t="s">
        <v>1244</v>
      </c>
      <c r="DX17" s="101">
        <v>133.97999999999999</v>
      </c>
      <c r="DY17" s="101">
        <v>0.154</v>
      </c>
      <c r="DZ17" s="101">
        <f t="shared" ref="DZ17:DZ21" si="33">DX17*DY17</f>
        <v>20.632919999999999</v>
      </c>
      <c r="EA17" s="105"/>
      <c r="EB17" s="98"/>
      <c r="EH17" s="98"/>
      <c r="EI17" s="192" t="s">
        <v>1401</v>
      </c>
      <c r="EJ17" s="94">
        <f>4.26+4.1</f>
        <v>8.36</v>
      </c>
      <c r="EK17" s="101">
        <v>0.61699999999999999</v>
      </c>
      <c r="EL17" s="101">
        <f t="shared" si="30"/>
        <v>5.1581199999999994</v>
      </c>
      <c r="EM17" s="105">
        <f t="shared" si="31"/>
        <v>20.632479999999997</v>
      </c>
      <c r="EN17" s="98"/>
      <c r="EO17" s="192" t="s">
        <v>1400</v>
      </c>
      <c r="EP17" s="94">
        <v>1.31</v>
      </c>
      <c r="EQ17" s="101">
        <v>0.15</v>
      </c>
      <c r="ER17" s="101">
        <v>0.3</v>
      </c>
      <c r="ES17" s="105">
        <f t="shared" si="22"/>
        <v>5.8950000000000002E-2</v>
      </c>
      <c r="ET17" s="98"/>
      <c r="EU17" s="192"/>
      <c r="EW17" s="101"/>
      <c r="EX17" s="101"/>
      <c r="EY17" s="105"/>
      <c r="EZ17" s="98"/>
      <c r="FA17" s="192"/>
      <c r="FC17" s="101"/>
      <c r="FD17" s="98"/>
      <c r="FE17" s="193" t="s">
        <v>1394</v>
      </c>
      <c r="FF17" s="190"/>
      <c r="FG17" s="101">
        <v>54.24</v>
      </c>
      <c r="FI17" s="98"/>
      <c r="FM17" s="98"/>
      <c r="FN17" s="163"/>
      <c r="FO17" s="103" t="s">
        <v>1110</v>
      </c>
      <c r="FP17" s="103" t="s">
        <v>1109</v>
      </c>
      <c r="FQ17" s="103" t="s">
        <v>1390</v>
      </c>
      <c r="FR17" s="103"/>
      <c r="FS17" s="98"/>
      <c r="FT17" s="163"/>
      <c r="FU17" s="103"/>
      <c r="FV17" s="103"/>
      <c r="FW17" s="103"/>
      <c r="FX17" s="103"/>
      <c r="FY17" s="98"/>
      <c r="FZ17" s="192" t="s">
        <v>1400</v>
      </c>
      <c r="GA17" s="94">
        <v>1.31</v>
      </c>
      <c r="GB17" s="101">
        <v>0.6</v>
      </c>
      <c r="GC17" s="101">
        <f t="shared" si="27"/>
        <v>0.78600000000000003</v>
      </c>
      <c r="GD17" s="105"/>
      <c r="GE17" s="98"/>
      <c r="GF17" s="167" t="s">
        <v>1144</v>
      </c>
      <c r="GG17" s="105">
        <v>3.2</v>
      </c>
      <c r="GH17" s="101">
        <v>0.9</v>
      </c>
      <c r="GI17" s="101">
        <f t="shared" si="28"/>
        <v>2.8800000000000003</v>
      </c>
      <c r="GJ17" s="105"/>
      <c r="GK17" s="98"/>
      <c r="GL17" s="192"/>
      <c r="GN17" s="101"/>
      <c r="GO17" s="98"/>
      <c r="GP17" s="192"/>
      <c r="GR17" s="101"/>
      <c r="GS17" s="98"/>
    </row>
    <row r="18" spans="1:201" x14ac:dyDescent="0.25">
      <c r="D18" s="94">
        <f>A18+B18</f>
        <v>0</v>
      </c>
      <c r="E18" s="98"/>
      <c r="F18" s="94">
        <v>0.4</v>
      </c>
      <c r="G18" s="94">
        <v>300.83</v>
      </c>
      <c r="I18" s="94">
        <f>F18*G18</f>
        <v>120.33199999999999</v>
      </c>
      <c r="J18" s="98"/>
      <c r="K18" s="167" t="s">
        <v>1147</v>
      </c>
      <c r="L18" s="101">
        <v>1.2</v>
      </c>
      <c r="M18" s="101">
        <v>1.2</v>
      </c>
      <c r="N18" s="101">
        <v>1.2</v>
      </c>
      <c r="O18" s="105">
        <f t="shared" si="0"/>
        <v>1.728</v>
      </c>
      <c r="P18" s="98"/>
      <c r="Q18" s="256" t="s">
        <v>1296</v>
      </c>
      <c r="R18" s="256"/>
      <c r="S18" s="256"/>
      <c r="T18" s="256"/>
      <c r="U18" s="244">
        <f>U15+O80</f>
        <v>72.768000000000001</v>
      </c>
      <c r="V18" s="98"/>
      <c r="W18" s="167"/>
      <c r="X18" s="105"/>
      <c r="Y18" s="101"/>
      <c r="Z18" s="101"/>
      <c r="AA18" s="105"/>
      <c r="AB18" s="98"/>
      <c r="AC18" s="167" t="s">
        <v>1147</v>
      </c>
      <c r="AD18" s="101">
        <v>1.2</v>
      </c>
      <c r="AE18" s="101">
        <v>1.2</v>
      </c>
      <c r="AF18" s="101"/>
      <c r="AG18" s="105">
        <f t="shared" si="15"/>
        <v>1.44</v>
      </c>
      <c r="AI18" s="94">
        <v>2.58</v>
      </c>
      <c r="AJ18" s="94">
        <v>0.2</v>
      </c>
      <c r="AK18" s="94">
        <v>0.3</v>
      </c>
      <c r="AL18" s="94">
        <f t="shared" si="3"/>
        <v>0.15479999999999999</v>
      </c>
      <c r="AM18" s="98"/>
      <c r="AN18" s="167" t="s">
        <v>1147</v>
      </c>
      <c r="AO18" s="101">
        <v>9.9600000000000009</v>
      </c>
      <c r="AP18" s="101">
        <v>0.61699999999999999</v>
      </c>
      <c r="AQ18" s="101">
        <f t="shared" si="16"/>
        <v>6.1453200000000008</v>
      </c>
      <c r="AR18" s="105"/>
      <c r="AS18" s="98"/>
      <c r="AT18" s="167" t="s">
        <v>1245</v>
      </c>
      <c r="AU18" s="101">
        <v>133.97999999999999</v>
      </c>
      <c r="AV18" s="101">
        <v>0.154</v>
      </c>
      <c r="AW18" s="101">
        <f t="shared" si="32"/>
        <v>20.632919999999999</v>
      </c>
      <c r="AX18" s="105"/>
      <c r="AY18" s="98"/>
      <c r="AZ18" s="167" t="s">
        <v>1148</v>
      </c>
      <c r="BA18" s="105">
        <f t="shared" si="29"/>
        <v>8</v>
      </c>
      <c r="BB18" s="101">
        <v>0.61699999999999999</v>
      </c>
      <c r="BC18" s="101">
        <f t="shared" si="18"/>
        <v>4.9359999999999999</v>
      </c>
      <c r="BD18" s="105"/>
      <c r="BE18" s="98"/>
      <c r="BF18" s="167" t="s">
        <v>1148</v>
      </c>
      <c r="BG18" s="105">
        <f t="shared" si="19"/>
        <v>14</v>
      </c>
      <c r="BH18" s="101">
        <v>0.61699999999999999</v>
      </c>
      <c r="BI18" s="101">
        <f t="shared" si="20"/>
        <v>8.6379999999999999</v>
      </c>
      <c r="BJ18" s="105"/>
      <c r="BK18" s="98"/>
      <c r="BL18" s="167" t="s">
        <v>1147</v>
      </c>
      <c r="BM18" s="101">
        <v>0.65</v>
      </c>
      <c r="BN18" s="101">
        <v>0.65</v>
      </c>
      <c r="BO18" s="190">
        <v>0.28000000000000003</v>
      </c>
      <c r="BP18" s="105">
        <f t="shared" si="5"/>
        <v>0.11830000000000002</v>
      </c>
      <c r="BQ18" s="98"/>
      <c r="BR18" s="163"/>
      <c r="BS18" s="103"/>
      <c r="BT18" s="103"/>
      <c r="BU18" s="103"/>
      <c r="BV18" s="103"/>
      <c r="BW18" s="98"/>
      <c r="BX18" s="167" t="s">
        <v>1148</v>
      </c>
      <c r="BY18" s="101">
        <v>0.25</v>
      </c>
      <c r="BZ18" s="101">
        <v>0.25</v>
      </c>
      <c r="CA18" s="101">
        <v>0.9</v>
      </c>
      <c r="CB18" s="105">
        <f t="shared" si="7"/>
        <v>5.6250000000000001E-2</v>
      </c>
      <c r="CC18" s="98"/>
      <c r="CD18" s="167" t="s">
        <v>1148</v>
      </c>
      <c r="CE18" s="101">
        <v>0.25</v>
      </c>
      <c r="CF18" s="101">
        <v>0.25</v>
      </c>
      <c r="CG18" s="101">
        <v>3.2</v>
      </c>
      <c r="CH18" s="105">
        <f t="shared" si="8"/>
        <v>0.2</v>
      </c>
      <c r="CI18" s="98"/>
      <c r="CJ18" s="164" t="s">
        <v>1143</v>
      </c>
      <c r="CK18" s="94">
        <v>1</v>
      </c>
      <c r="CL18" s="94">
        <v>1</v>
      </c>
      <c r="CM18" s="94">
        <v>0</v>
      </c>
      <c r="CN18" s="94">
        <f t="shared" si="9"/>
        <v>0</v>
      </c>
      <c r="CO18" s="98"/>
      <c r="CP18" s="94">
        <v>3.15</v>
      </c>
      <c r="CQ18" s="94">
        <v>0.2</v>
      </c>
      <c r="CR18" s="94">
        <v>0.2</v>
      </c>
      <c r="CS18" s="94">
        <v>0.2</v>
      </c>
      <c r="CT18" s="94">
        <f t="shared" si="10"/>
        <v>1.8900000000000001</v>
      </c>
      <c r="CV18" s="98"/>
      <c r="CW18" s="164" t="s">
        <v>1144</v>
      </c>
      <c r="CX18" s="94">
        <v>0.3</v>
      </c>
      <c r="CY18" s="94">
        <v>0.3</v>
      </c>
      <c r="CZ18" s="99">
        <v>0</v>
      </c>
      <c r="DA18" s="94">
        <f t="shared" si="11"/>
        <v>0</v>
      </c>
      <c r="DB18" s="98"/>
      <c r="DC18" s="164"/>
      <c r="DD18" s="94">
        <v>3.15</v>
      </c>
      <c r="DE18" s="94">
        <v>0.2</v>
      </c>
      <c r="DF18" s="94">
        <v>0.2</v>
      </c>
      <c r="DG18" s="94">
        <f t="shared" si="12"/>
        <v>0.126</v>
      </c>
      <c r="DH18" s="98"/>
      <c r="DI18" s="164" t="s">
        <v>1144</v>
      </c>
      <c r="DJ18" s="94">
        <v>0.3</v>
      </c>
      <c r="DK18" s="94">
        <v>0.3</v>
      </c>
      <c r="DM18" s="94">
        <f t="shared" si="13"/>
        <v>0</v>
      </c>
      <c r="DW18" s="167" t="s">
        <v>1245</v>
      </c>
      <c r="DX18" s="101">
        <v>133.97999999999999</v>
      </c>
      <c r="DY18" s="101">
        <v>0.154</v>
      </c>
      <c r="DZ18" s="101">
        <f t="shared" si="33"/>
        <v>20.632919999999999</v>
      </c>
      <c r="EA18" s="105"/>
      <c r="EB18" s="98"/>
      <c r="EH18" s="98"/>
      <c r="EI18" s="192" t="s">
        <v>1402</v>
      </c>
      <c r="EJ18" s="94">
        <v>2.4</v>
      </c>
      <c r="EK18" s="101">
        <v>0.61699999999999999</v>
      </c>
      <c r="EL18" s="101">
        <f t="shared" si="30"/>
        <v>1.4807999999999999</v>
      </c>
      <c r="EM18" s="105">
        <f t="shared" si="31"/>
        <v>5.9231999999999996</v>
      </c>
      <c r="EN18" s="98"/>
      <c r="EO18" s="192" t="s">
        <v>1401</v>
      </c>
      <c r="EP18" s="94">
        <v>1.32</v>
      </c>
      <c r="EQ18" s="101">
        <v>0.15</v>
      </c>
      <c r="ER18" s="101">
        <v>0.3</v>
      </c>
      <c r="ES18" s="105">
        <f t="shared" si="22"/>
        <v>5.9400000000000001E-2</v>
      </c>
      <c r="ET18" s="98"/>
      <c r="EU18" s="192"/>
      <c r="EW18" s="101"/>
      <c r="EX18" s="101"/>
      <c r="EY18" s="105"/>
      <c r="EZ18" s="98"/>
      <c r="FA18" s="192"/>
      <c r="FC18" s="101"/>
      <c r="FD18" s="98"/>
      <c r="FE18" s="193"/>
      <c r="FF18" s="190"/>
      <c r="FG18" s="101"/>
      <c r="FI18" s="98"/>
      <c r="FM18" s="98"/>
      <c r="FN18" s="163"/>
      <c r="FO18" s="103"/>
      <c r="FP18" s="103"/>
      <c r="FQ18" s="103"/>
      <c r="FR18" s="103"/>
      <c r="FS18" s="98"/>
      <c r="FT18" s="163"/>
      <c r="FU18" s="103"/>
      <c r="FV18" s="103"/>
      <c r="FW18" s="103"/>
      <c r="FX18" s="103"/>
      <c r="FY18" s="98"/>
      <c r="FZ18" s="192" t="s">
        <v>1401</v>
      </c>
      <c r="GA18" s="94">
        <v>1.32</v>
      </c>
      <c r="GB18" s="101">
        <v>0.6</v>
      </c>
      <c r="GC18" s="101">
        <f t="shared" si="27"/>
        <v>0.79200000000000004</v>
      </c>
      <c r="GD18" s="105"/>
      <c r="GE18" s="98"/>
      <c r="GF18" s="167" t="s">
        <v>1146</v>
      </c>
      <c r="GG18" s="105">
        <v>3.2</v>
      </c>
      <c r="GH18" s="101">
        <v>0.9</v>
      </c>
      <c r="GI18" s="101">
        <f t="shared" si="28"/>
        <v>2.8800000000000003</v>
      </c>
      <c r="GJ18" s="105"/>
      <c r="GK18" s="98"/>
      <c r="GL18" s="192"/>
      <c r="GN18" s="101"/>
      <c r="GO18" s="98"/>
      <c r="GP18" s="192"/>
      <c r="GR18" s="101"/>
      <c r="GS18" s="98"/>
    </row>
    <row r="19" spans="1:201" x14ac:dyDescent="0.25">
      <c r="D19" s="94">
        <f>A19+B19</f>
        <v>0</v>
      </c>
      <c r="E19" s="98"/>
      <c r="I19" s="94">
        <f>F19+G19</f>
        <v>0</v>
      </c>
      <c r="J19" s="98"/>
      <c r="K19" s="167" t="s">
        <v>1149</v>
      </c>
      <c r="L19" s="101">
        <v>1.2</v>
      </c>
      <c r="M19" s="101">
        <v>1.2</v>
      </c>
      <c r="N19" s="101">
        <v>1.2</v>
      </c>
      <c r="O19" s="105">
        <f t="shared" si="0"/>
        <v>1.728</v>
      </c>
      <c r="P19" s="98"/>
      <c r="Q19" s="256"/>
      <c r="R19" s="256"/>
      <c r="S19" s="256"/>
      <c r="T19" s="256"/>
      <c r="U19" s="244"/>
      <c r="V19" s="98"/>
      <c r="W19" s="167"/>
      <c r="X19" s="105"/>
      <c r="Y19" s="101"/>
      <c r="Z19" s="101"/>
      <c r="AA19" s="105"/>
      <c r="AB19" s="98"/>
      <c r="AC19" s="167" t="s">
        <v>1149</v>
      </c>
      <c r="AD19" s="101">
        <v>1.2</v>
      </c>
      <c r="AE19" s="101">
        <v>1.2</v>
      </c>
      <c r="AF19" s="101"/>
      <c r="AG19" s="105">
        <f t="shared" si="15"/>
        <v>1.44</v>
      </c>
      <c r="AI19" s="94">
        <v>2.58</v>
      </c>
      <c r="AJ19" s="94">
        <v>0.2</v>
      </c>
      <c r="AK19" s="94">
        <v>0.3</v>
      </c>
      <c r="AL19" s="94">
        <f t="shared" si="3"/>
        <v>0.15479999999999999</v>
      </c>
      <c r="AM19" s="98"/>
      <c r="AN19" s="167" t="s">
        <v>1149</v>
      </c>
      <c r="AO19" s="101">
        <v>9.9600000000000009</v>
      </c>
      <c r="AP19" s="101">
        <v>0.61699999999999999</v>
      </c>
      <c r="AQ19" s="101">
        <f t="shared" si="16"/>
        <v>6.1453200000000008</v>
      </c>
      <c r="AR19" s="105"/>
      <c r="AS19" s="98"/>
      <c r="AT19" s="167" t="s">
        <v>1246</v>
      </c>
      <c r="AU19" s="101">
        <v>133.97999999999999</v>
      </c>
      <c r="AV19" s="101">
        <v>0.154</v>
      </c>
      <c r="AW19" s="101">
        <f t="shared" si="32"/>
        <v>20.632919999999999</v>
      </c>
      <c r="AX19" s="105"/>
      <c r="AY19" s="98"/>
      <c r="AZ19" s="167" t="s">
        <v>1126</v>
      </c>
      <c r="BA19" s="105">
        <f t="shared" si="29"/>
        <v>8</v>
      </c>
      <c r="BB19" s="101">
        <v>0.61699999999999999</v>
      </c>
      <c r="BC19" s="101">
        <f t="shared" si="18"/>
        <v>4.9359999999999999</v>
      </c>
      <c r="BD19" s="105"/>
      <c r="BE19" s="98"/>
      <c r="BF19" s="167" t="s">
        <v>1126</v>
      </c>
      <c r="BG19" s="105">
        <f t="shared" si="19"/>
        <v>14</v>
      </c>
      <c r="BH19" s="101">
        <v>0.61699999999999999</v>
      </c>
      <c r="BI19" s="101">
        <f t="shared" si="20"/>
        <v>8.6379999999999999</v>
      </c>
      <c r="BJ19" s="105"/>
      <c r="BK19" s="98"/>
      <c r="BL19" s="167" t="s">
        <v>1149</v>
      </c>
      <c r="BM19" s="101">
        <v>0.65</v>
      </c>
      <c r="BN19" s="101">
        <v>0.65</v>
      </c>
      <c r="BO19" s="190">
        <v>0.28000000000000003</v>
      </c>
      <c r="BP19" s="105">
        <f t="shared" si="5"/>
        <v>0.11830000000000002</v>
      </c>
      <c r="BQ19" s="98"/>
      <c r="BR19" s="192" t="s">
        <v>1244</v>
      </c>
      <c r="BS19" s="101">
        <v>5.98</v>
      </c>
      <c r="BT19" s="101">
        <v>0.15</v>
      </c>
      <c r="BU19" s="101">
        <v>0.3</v>
      </c>
      <c r="BV19" s="105">
        <f t="shared" ref="BV19:BV39" si="34">BS19*BT19*BU19</f>
        <v>0.26910000000000001</v>
      </c>
      <c r="BW19" s="98"/>
      <c r="BX19" s="167" t="s">
        <v>1126</v>
      </c>
      <c r="BY19" s="101">
        <v>0.25</v>
      </c>
      <c r="BZ19" s="101">
        <v>0.25</v>
      </c>
      <c r="CA19" s="101">
        <v>0.9</v>
      </c>
      <c r="CB19" s="105">
        <f t="shared" si="7"/>
        <v>5.6250000000000001E-2</v>
      </c>
      <c r="CC19" s="98"/>
      <c r="CD19" s="167" t="s">
        <v>1126</v>
      </c>
      <c r="CE19" s="101">
        <v>0.25</v>
      </c>
      <c r="CF19" s="101">
        <v>0.25</v>
      </c>
      <c r="CG19" s="101">
        <v>3.2</v>
      </c>
      <c r="CH19" s="105">
        <f t="shared" si="8"/>
        <v>0.2</v>
      </c>
      <c r="CI19" s="98"/>
      <c r="CJ19" s="164" t="s">
        <v>1145</v>
      </c>
      <c r="CK19" s="94">
        <v>1</v>
      </c>
      <c r="CL19" s="94">
        <v>1</v>
      </c>
      <c r="CM19" s="94">
        <v>0</v>
      </c>
      <c r="CN19" s="94">
        <f t="shared" si="9"/>
        <v>0</v>
      </c>
      <c r="CO19" s="98"/>
      <c r="CP19" s="94">
        <v>3.15</v>
      </c>
      <c r="CQ19" s="94">
        <v>0.2</v>
      </c>
      <c r="CR19" s="94">
        <v>0.2</v>
      </c>
      <c r="CS19" s="94">
        <v>0.2</v>
      </c>
      <c r="CT19" s="94">
        <f t="shared" si="10"/>
        <v>1.8900000000000001</v>
      </c>
      <c r="CV19" s="98"/>
      <c r="CW19" s="164" t="s">
        <v>1146</v>
      </c>
      <c r="CX19" s="94">
        <v>0.3</v>
      </c>
      <c r="CY19" s="94">
        <v>0.3</v>
      </c>
      <c r="CZ19" s="99">
        <v>0</v>
      </c>
      <c r="DA19" s="94">
        <f t="shared" si="11"/>
        <v>0</v>
      </c>
      <c r="DB19" s="98"/>
      <c r="DC19" s="164"/>
      <c r="DD19" s="94">
        <v>3.15</v>
      </c>
      <c r="DE19" s="94">
        <v>0.2</v>
      </c>
      <c r="DF19" s="94">
        <v>0.2</v>
      </c>
      <c r="DG19" s="94">
        <f t="shared" si="12"/>
        <v>0.126</v>
      </c>
      <c r="DH19" s="98"/>
      <c r="DI19" s="164" t="s">
        <v>1146</v>
      </c>
      <c r="DJ19" s="94">
        <v>0.3</v>
      </c>
      <c r="DK19" s="94">
        <v>0.3</v>
      </c>
      <c r="DM19" s="94">
        <f t="shared" si="13"/>
        <v>0</v>
      </c>
      <c r="DW19" s="167" t="s">
        <v>1246</v>
      </c>
      <c r="DX19" s="101">
        <v>133.97999999999999</v>
      </c>
      <c r="DY19" s="101">
        <v>0.154</v>
      </c>
      <c r="DZ19" s="101">
        <f t="shared" si="33"/>
        <v>20.632919999999999</v>
      </c>
      <c r="EA19" s="105"/>
      <c r="EB19" s="98"/>
      <c r="EH19" s="98"/>
      <c r="EI19" s="192" t="s">
        <v>1403</v>
      </c>
      <c r="EJ19" s="94">
        <v>7</v>
      </c>
      <c r="EK19" s="101">
        <v>0.61699999999999999</v>
      </c>
      <c r="EL19" s="101">
        <f t="shared" si="30"/>
        <v>4.319</v>
      </c>
      <c r="EM19" s="105">
        <f t="shared" si="31"/>
        <v>17.276</v>
      </c>
      <c r="EN19" s="98"/>
      <c r="EO19" s="192" t="s">
        <v>1402</v>
      </c>
      <c r="EP19" s="94">
        <v>1.31</v>
      </c>
      <c r="EQ19" s="101">
        <v>0.15</v>
      </c>
      <c r="ER19" s="101">
        <v>0.3</v>
      </c>
      <c r="ES19" s="105">
        <f t="shared" si="22"/>
        <v>5.8950000000000002E-2</v>
      </c>
      <c r="ET19" s="98"/>
      <c r="EU19" s="192"/>
      <c r="EW19" s="101"/>
      <c r="EX19" s="101"/>
      <c r="EY19" s="105"/>
      <c r="EZ19" s="98"/>
      <c r="FA19" s="192"/>
      <c r="FC19" s="101"/>
      <c r="FD19" s="98"/>
      <c r="FE19" s="192"/>
      <c r="FG19" s="101"/>
      <c r="FI19" s="98"/>
      <c r="FM19" s="98"/>
      <c r="FN19" s="192" t="s">
        <v>1244</v>
      </c>
      <c r="FO19" s="101">
        <v>5.98</v>
      </c>
      <c r="FP19" s="101">
        <v>0.6</v>
      </c>
      <c r="FQ19" s="101">
        <f>FO19*FP19</f>
        <v>3.5880000000000001</v>
      </c>
      <c r="FR19" s="105"/>
      <c r="FS19" s="98"/>
      <c r="FT19" s="192"/>
      <c r="FU19" s="101"/>
      <c r="FV19" s="101"/>
      <c r="FW19" s="101"/>
      <c r="FX19" s="105"/>
      <c r="FY19" s="98"/>
      <c r="FZ19" s="192" t="s">
        <v>1402</v>
      </c>
      <c r="GA19" s="94">
        <v>1.31</v>
      </c>
      <c r="GB19" s="101">
        <v>0.6</v>
      </c>
      <c r="GC19" s="101">
        <f t="shared" si="27"/>
        <v>0.78600000000000003</v>
      </c>
      <c r="GD19" s="105"/>
      <c r="GE19" s="98"/>
      <c r="GF19" s="167" t="s">
        <v>1148</v>
      </c>
      <c r="GG19" s="105">
        <v>3.2</v>
      </c>
      <c r="GH19" s="101">
        <v>0.9</v>
      </c>
      <c r="GI19" s="101">
        <f t="shared" si="28"/>
        <v>2.8800000000000003</v>
      </c>
      <c r="GJ19" s="105"/>
      <c r="GK19" s="98"/>
      <c r="GL19" s="192"/>
      <c r="GN19" s="101"/>
      <c r="GO19" s="98"/>
      <c r="GP19" s="192"/>
      <c r="GR19" s="101"/>
      <c r="GS19" s="98"/>
    </row>
    <row r="20" spans="1:201" x14ac:dyDescent="0.25">
      <c r="E20" s="98"/>
      <c r="J20" s="98"/>
      <c r="K20" s="167" t="s">
        <v>1129</v>
      </c>
      <c r="L20" s="101">
        <v>1.2</v>
      </c>
      <c r="M20" s="101">
        <v>1.2</v>
      </c>
      <c r="N20" s="101">
        <v>1.2</v>
      </c>
      <c r="O20" s="105">
        <f t="shared" si="0"/>
        <v>1.728</v>
      </c>
      <c r="P20" s="98"/>
      <c r="Q20" s="254" t="s">
        <v>1299</v>
      </c>
      <c r="R20" s="254"/>
      <c r="S20" s="254"/>
      <c r="T20" s="254"/>
      <c r="U20" s="255">
        <v>70.22</v>
      </c>
      <c r="V20" s="98"/>
      <c r="W20" s="167"/>
      <c r="X20" s="105"/>
      <c r="Y20" s="101"/>
      <c r="Z20" s="101"/>
      <c r="AA20" s="105"/>
      <c r="AB20" s="98"/>
      <c r="AC20" s="167" t="s">
        <v>1129</v>
      </c>
      <c r="AD20" s="101">
        <v>1.2</v>
      </c>
      <c r="AE20" s="101">
        <v>1.2</v>
      </c>
      <c r="AF20" s="101"/>
      <c r="AG20" s="105">
        <f t="shared" si="15"/>
        <v>1.44</v>
      </c>
      <c r="AI20" s="94">
        <v>2.5499999999999998</v>
      </c>
      <c r="AJ20" s="94">
        <v>0.2</v>
      </c>
      <c r="AK20" s="94">
        <v>0.9</v>
      </c>
      <c r="AL20" s="94">
        <f t="shared" si="3"/>
        <v>0.45900000000000002</v>
      </c>
      <c r="AM20" s="98"/>
      <c r="AN20" s="167" t="s">
        <v>1129</v>
      </c>
      <c r="AO20" s="101">
        <v>11.76</v>
      </c>
      <c r="AP20" s="101">
        <v>0.61699999999999999</v>
      </c>
      <c r="AQ20" s="101">
        <f t="shared" si="16"/>
        <v>7.2559199999999997</v>
      </c>
      <c r="AR20" s="105"/>
      <c r="AS20" s="98"/>
      <c r="AT20" s="167" t="s">
        <v>1247</v>
      </c>
      <c r="AU20" s="101">
        <v>38.5</v>
      </c>
      <c r="AV20" s="101">
        <v>0.154</v>
      </c>
      <c r="AW20" s="101">
        <f t="shared" si="32"/>
        <v>5.9290000000000003</v>
      </c>
      <c r="AX20" s="105"/>
      <c r="AY20" s="98"/>
      <c r="AZ20" s="167" t="s">
        <v>1150</v>
      </c>
      <c r="BA20" s="105">
        <f t="shared" si="29"/>
        <v>8</v>
      </c>
      <c r="BB20" s="101">
        <v>0.61699999999999999</v>
      </c>
      <c r="BC20" s="101">
        <f t="shared" si="18"/>
        <v>4.9359999999999999</v>
      </c>
      <c r="BD20" s="105"/>
      <c r="BE20" s="98"/>
      <c r="BF20" s="167" t="s">
        <v>1150</v>
      </c>
      <c r="BG20" s="105">
        <f t="shared" si="19"/>
        <v>14</v>
      </c>
      <c r="BH20" s="101">
        <v>0.61699999999999999</v>
      </c>
      <c r="BI20" s="101">
        <f t="shared" si="20"/>
        <v>8.6379999999999999</v>
      </c>
      <c r="BJ20" s="105"/>
      <c r="BK20" s="98"/>
      <c r="BL20" s="167" t="s">
        <v>1129</v>
      </c>
      <c r="BM20" s="101">
        <v>0.8</v>
      </c>
      <c r="BN20" s="101">
        <v>0.8</v>
      </c>
      <c r="BO20" s="190">
        <v>0.28000000000000003</v>
      </c>
      <c r="BP20" s="105">
        <f t="shared" si="5"/>
        <v>0.17920000000000005</v>
      </c>
      <c r="BQ20" s="98"/>
      <c r="BR20" s="192" t="s">
        <v>1245</v>
      </c>
      <c r="BS20" s="101">
        <v>11.83</v>
      </c>
      <c r="BT20" s="101">
        <v>0.15</v>
      </c>
      <c r="BU20" s="101">
        <v>0.3</v>
      </c>
      <c r="BV20" s="105">
        <f t="shared" si="34"/>
        <v>0.53234999999999999</v>
      </c>
      <c r="BW20" s="98"/>
      <c r="BX20" s="167" t="s">
        <v>1150</v>
      </c>
      <c r="BY20" s="101">
        <v>0.25</v>
      </c>
      <c r="BZ20" s="101">
        <v>0.25</v>
      </c>
      <c r="CA20" s="101">
        <v>0.9</v>
      </c>
      <c r="CB20" s="105">
        <f t="shared" si="7"/>
        <v>5.6250000000000001E-2</v>
      </c>
      <c r="CC20" s="98"/>
      <c r="CD20" s="167" t="s">
        <v>1150</v>
      </c>
      <c r="CE20" s="101">
        <v>0.25</v>
      </c>
      <c r="CF20" s="101">
        <v>0.25</v>
      </c>
      <c r="CG20" s="101">
        <v>3.2</v>
      </c>
      <c r="CH20" s="105">
        <f t="shared" si="8"/>
        <v>0.2</v>
      </c>
      <c r="CI20" s="98"/>
      <c r="CJ20" s="164" t="s">
        <v>1147</v>
      </c>
      <c r="CK20" s="94">
        <v>1</v>
      </c>
      <c r="CL20" s="94">
        <v>1</v>
      </c>
      <c r="CM20" s="94">
        <v>0</v>
      </c>
      <c r="CN20" s="94">
        <f t="shared" si="9"/>
        <v>0</v>
      </c>
      <c r="CO20" s="98"/>
      <c r="CP20" s="94">
        <v>2.4</v>
      </c>
      <c r="CQ20" s="94">
        <v>0.2</v>
      </c>
      <c r="CR20" s="94">
        <v>0.2</v>
      </c>
      <c r="CS20" s="94">
        <v>0.2</v>
      </c>
      <c r="CT20" s="94">
        <f t="shared" si="10"/>
        <v>1.4400000000000002</v>
      </c>
      <c r="CV20" s="98"/>
      <c r="CW20" s="164" t="s">
        <v>1148</v>
      </c>
      <c r="CX20" s="94">
        <v>0.3</v>
      </c>
      <c r="CY20" s="94">
        <v>0.3</v>
      </c>
      <c r="CZ20" s="99">
        <v>0</v>
      </c>
      <c r="DA20" s="94">
        <f t="shared" si="11"/>
        <v>0</v>
      </c>
      <c r="DB20" s="98"/>
      <c r="DC20" s="164"/>
      <c r="DD20" s="94">
        <v>2.4</v>
      </c>
      <c r="DE20" s="94">
        <v>0.2</v>
      </c>
      <c r="DF20" s="94">
        <v>0.2</v>
      </c>
      <c r="DG20" s="94">
        <f t="shared" si="12"/>
        <v>9.6000000000000002E-2</v>
      </c>
      <c r="DH20" s="98"/>
      <c r="DI20" s="164" t="s">
        <v>1148</v>
      </c>
      <c r="DJ20" s="94">
        <v>0.3</v>
      </c>
      <c r="DK20" s="94">
        <v>0.3</v>
      </c>
      <c r="DM20" s="94">
        <f t="shared" si="13"/>
        <v>0</v>
      </c>
      <c r="DW20" s="167" t="s">
        <v>1247</v>
      </c>
      <c r="DX20" s="101">
        <v>38.5</v>
      </c>
      <c r="DY20" s="101">
        <v>0.154</v>
      </c>
      <c r="DZ20" s="101">
        <f t="shared" si="33"/>
        <v>5.9290000000000003</v>
      </c>
      <c r="EA20" s="105"/>
      <c r="EB20" s="98"/>
      <c r="EH20" s="98"/>
      <c r="EI20" s="192" t="s">
        <v>1404</v>
      </c>
      <c r="EJ20" s="94">
        <v>2.4</v>
      </c>
      <c r="EK20" s="101">
        <v>0.61699999999999999</v>
      </c>
      <c r="EL20" s="101">
        <f t="shared" si="30"/>
        <v>1.4807999999999999</v>
      </c>
      <c r="EM20" s="105">
        <f t="shared" si="31"/>
        <v>5.9231999999999996</v>
      </c>
      <c r="EN20" s="98"/>
      <c r="EO20" s="192" t="s">
        <v>1403</v>
      </c>
      <c r="EP20" s="94">
        <v>1.31</v>
      </c>
      <c r="EQ20" s="101">
        <v>0.15</v>
      </c>
      <c r="ER20" s="101">
        <v>0.3</v>
      </c>
      <c r="ES20" s="105">
        <f t="shared" si="22"/>
        <v>5.8950000000000002E-2</v>
      </c>
      <c r="ET20" s="98"/>
      <c r="EU20" s="192"/>
      <c r="EW20" s="101"/>
      <c r="EX20" s="101"/>
      <c r="EY20" s="105"/>
      <c r="EZ20" s="98"/>
      <c r="FA20" s="192"/>
      <c r="FC20" s="101"/>
      <c r="FD20" s="98"/>
      <c r="FE20" s="192"/>
      <c r="FG20" s="101"/>
      <c r="FI20" s="98"/>
      <c r="FM20" s="98"/>
      <c r="FN20" s="192" t="s">
        <v>1245</v>
      </c>
      <c r="FO20" s="101">
        <v>11.83</v>
      </c>
      <c r="FP20" s="101">
        <v>0.6</v>
      </c>
      <c r="FQ20" s="101">
        <f t="shared" ref="FQ20:FQ39" si="35">FO20*FP20</f>
        <v>7.0979999999999999</v>
      </c>
      <c r="FR20" s="105"/>
      <c r="FS20" s="98"/>
      <c r="FT20" s="192"/>
      <c r="FU20" s="101"/>
      <c r="FV20" s="101"/>
      <c r="FW20" s="101"/>
      <c r="FX20" s="105"/>
      <c r="FY20" s="98"/>
      <c r="FZ20" s="192" t="s">
        <v>1403</v>
      </c>
      <c r="GA20" s="94">
        <v>1.31</v>
      </c>
      <c r="GB20" s="101">
        <v>0.6</v>
      </c>
      <c r="GC20" s="101">
        <f t="shared" si="27"/>
        <v>0.78600000000000003</v>
      </c>
      <c r="GD20" s="105"/>
      <c r="GE20" s="98"/>
      <c r="GF20" s="167" t="s">
        <v>1126</v>
      </c>
      <c r="GG20" s="105">
        <v>3.2</v>
      </c>
      <c r="GH20" s="101">
        <v>0.9</v>
      </c>
      <c r="GI20" s="101">
        <f t="shared" si="28"/>
        <v>2.8800000000000003</v>
      </c>
      <c r="GJ20" s="105"/>
      <c r="GK20" s="98"/>
      <c r="GL20" s="192"/>
      <c r="GN20" s="101"/>
      <c r="GO20" s="98"/>
      <c r="GP20" s="192"/>
      <c r="GR20" s="101"/>
      <c r="GS20" s="98"/>
    </row>
    <row r="21" spans="1:201" x14ac:dyDescent="0.25">
      <c r="A21" s="239" t="s">
        <v>1315</v>
      </c>
      <c r="B21" s="240"/>
      <c r="C21" s="240"/>
      <c r="D21" s="94">
        <f>SUM(D18:D20)</f>
        <v>0</v>
      </c>
      <c r="E21" s="98"/>
      <c r="F21" s="239" t="s">
        <v>1314</v>
      </c>
      <c r="G21" s="240"/>
      <c r="H21" s="240"/>
      <c r="I21" s="94">
        <f>SUM(I18:I20)</f>
        <v>120.33199999999999</v>
      </c>
      <c r="J21" s="98"/>
      <c r="K21" s="167" t="s">
        <v>1131</v>
      </c>
      <c r="L21" s="101">
        <v>1.2</v>
      </c>
      <c r="M21" s="101">
        <v>1.2</v>
      </c>
      <c r="N21" s="101">
        <v>1.2</v>
      </c>
      <c r="O21" s="105">
        <f t="shared" si="0"/>
        <v>1.728</v>
      </c>
      <c r="P21" s="98"/>
      <c r="Q21" s="254"/>
      <c r="R21" s="254"/>
      <c r="S21" s="254"/>
      <c r="T21" s="254"/>
      <c r="U21" s="255"/>
      <c r="V21" s="98"/>
      <c r="W21" s="167"/>
      <c r="X21" s="105"/>
      <c r="Y21" s="101"/>
      <c r="Z21" s="101"/>
      <c r="AA21" s="105"/>
      <c r="AB21" s="98"/>
      <c r="AC21" s="167" t="s">
        <v>1131</v>
      </c>
      <c r="AD21" s="101">
        <v>1.2</v>
      </c>
      <c r="AE21" s="101">
        <v>1.2</v>
      </c>
      <c r="AF21" s="101"/>
      <c r="AG21" s="105">
        <f t="shared" si="15"/>
        <v>1.44</v>
      </c>
      <c r="AI21" s="94">
        <v>2.5499999999999998</v>
      </c>
      <c r="AJ21" s="94">
        <v>0.2</v>
      </c>
      <c r="AK21" s="94">
        <v>0.9</v>
      </c>
      <c r="AL21" s="94">
        <f t="shared" si="3"/>
        <v>0.45900000000000002</v>
      </c>
      <c r="AM21" s="98"/>
      <c r="AN21" s="167" t="s">
        <v>1131</v>
      </c>
      <c r="AO21" s="101">
        <v>10.56</v>
      </c>
      <c r="AP21" s="101">
        <v>0.61699999999999999</v>
      </c>
      <c r="AQ21" s="101">
        <f t="shared" si="16"/>
        <v>6.5155200000000004</v>
      </c>
      <c r="AR21" s="105"/>
      <c r="AS21" s="98"/>
      <c r="AT21" s="167" t="s">
        <v>1248</v>
      </c>
      <c r="AU21" s="101">
        <v>38.5</v>
      </c>
      <c r="AV21" s="101">
        <v>0.154</v>
      </c>
      <c r="AW21" s="101">
        <f t="shared" si="32"/>
        <v>5.9290000000000003</v>
      </c>
      <c r="AX21" s="105"/>
      <c r="AY21" s="98"/>
      <c r="AZ21" s="167" t="s">
        <v>1128</v>
      </c>
      <c r="BA21" s="105">
        <f t="shared" si="29"/>
        <v>8</v>
      </c>
      <c r="BB21" s="101">
        <v>0.61699999999999999</v>
      </c>
      <c r="BC21" s="101">
        <f t="shared" si="18"/>
        <v>4.9359999999999999</v>
      </c>
      <c r="BD21" s="105"/>
      <c r="BE21" s="98"/>
      <c r="BF21" s="167" t="s">
        <v>1128</v>
      </c>
      <c r="BG21" s="105">
        <f t="shared" si="19"/>
        <v>14</v>
      </c>
      <c r="BH21" s="101">
        <v>0.61699999999999999</v>
      </c>
      <c r="BI21" s="101">
        <f t="shared" si="20"/>
        <v>8.6379999999999999</v>
      </c>
      <c r="BJ21" s="105"/>
      <c r="BK21" s="98"/>
      <c r="BL21" s="167" t="s">
        <v>1131</v>
      </c>
      <c r="BM21" s="101">
        <v>0.7</v>
      </c>
      <c r="BN21" s="101">
        <v>0.7</v>
      </c>
      <c r="BO21" s="190">
        <v>0.28000000000000003</v>
      </c>
      <c r="BP21" s="105">
        <f t="shared" si="5"/>
        <v>0.13719999999999999</v>
      </c>
      <c r="BQ21" s="98"/>
      <c r="BR21" s="192" t="s">
        <v>1246</v>
      </c>
      <c r="BS21" s="101">
        <v>18.690000000000001</v>
      </c>
      <c r="BT21" s="101">
        <v>0.15</v>
      </c>
      <c r="BU21" s="101">
        <v>0.3</v>
      </c>
      <c r="BV21" s="105">
        <f t="shared" si="34"/>
        <v>0.84104999999999996</v>
      </c>
      <c r="BW21" s="98"/>
      <c r="BX21" s="167" t="s">
        <v>1128</v>
      </c>
      <c r="BY21" s="101">
        <v>0.25</v>
      </c>
      <c r="BZ21" s="101">
        <v>0.25</v>
      </c>
      <c r="CA21" s="101">
        <v>0.9</v>
      </c>
      <c r="CB21" s="105">
        <f t="shared" si="7"/>
        <v>5.6250000000000001E-2</v>
      </c>
      <c r="CC21" s="98"/>
      <c r="CD21" s="167" t="s">
        <v>1128</v>
      </c>
      <c r="CE21" s="101">
        <v>0.25</v>
      </c>
      <c r="CF21" s="101">
        <v>0.25</v>
      </c>
      <c r="CG21" s="101">
        <v>3.2</v>
      </c>
      <c r="CH21" s="105">
        <f t="shared" si="8"/>
        <v>0.2</v>
      </c>
      <c r="CI21" s="98"/>
      <c r="CJ21" s="164" t="s">
        <v>1149</v>
      </c>
      <c r="CK21" s="94">
        <v>1</v>
      </c>
      <c r="CL21" s="94">
        <v>1</v>
      </c>
      <c r="CM21" s="94">
        <v>0</v>
      </c>
      <c r="CN21" s="94">
        <f t="shared" si="9"/>
        <v>0</v>
      </c>
      <c r="CO21" s="98"/>
      <c r="CP21" s="94">
        <v>2.15</v>
      </c>
      <c r="CQ21" s="94">
        <v>0.2</v>
      </c>
      <c r="CR21" s="94">
        <v>0.2</v>
      </c>
      <c r="CS21" s="94">
        <v>0.2</v>
      </c>
      <c r="CT21" s="94">
        <f t="shared" si="10"/>
        <v>1.29</v>
      </c>
      <c r="CV21" s="98"/>
      <c r="CW21" s="164" t="s">
        <v>1150</v>
      </c>
      <c r="CX21" s="94">
        <v>0.3</v>
      </c>
      <c r="CY21" s="94">
        <v>0.3</v>
      </c>
      <c r="CZ21" s="99">
        <v>0</v>
      </c>
      <c r="DA21" s="94">
        <f t="shared" si="11"/>
        <v>0</v>
      </c>
      <c r="DB21" s="98"/>
      <c r="DC21" s="164"/>
      <c r="DD21" s="94">
        <v>2.15</v>
      </c>
      <c r="DE21" s="94">
        <v>0.2</v>
      </c>
      <c r="DF21" s="94">
        <v>0.2</v>
      </c>
      <c r="DG21" s="94">
        <f t="shared" si="12"/>
        <v>8.6000000000000007E-2</v>
      </c>
      <c r="DH21" s="98"/>
      <c r="DI21" s="164" t="s">
        <v>1150</v>
      </c>
      <c r="DJ21" s="94">
        <v>0.3</v>
      </c>
      <c r="DK21" s="94">
        <v>0.3</v>
      </c>
      <c r="DM21" s="94">
        <f t="shared" si="13"/>
        <v>0</v>
      </c>
      <c r="DW21" s="167" t="s">
        <v>1248</v>
      </c>
      <c r="DX21" s="101">
        <v>38.5</v>
      </c>
      <c r="DY21" s="101">
        <v>0.154</v>
      </c>
      <c r="DZ21" s="101">
        <f t="shared" si="33"/>
        <v>5.9290000000000003</v>
      </c>
      <c r="EA21" s="105"/>
      <c r="EB21" s="98"/>
      <c r="EH21" s="98"/>
      <c r="EI21" s="192" t="s">
        <v>1413</v>
      </c>
      <c r="EJ21" s="94">
        <v>1.7</v>
      </c>
      <c r="EK21" s="101">
        <v>0.61699999999999999</v>
      </c>
      <c r="EL21" s="101">
        <f t="shared" si="30"/>
        <v>1.0488999999999999</v>
      </c>
      <c r="EM21" s="105">
        <f t="shared" si="31"/>
        <v>4.1955999999999998</v>
      </c>
      <c r="EN21" s="98"/>
      <c r="EO21" s="192" t="s">
        <v>1404</v>
      </c>
      <c r="EP21" s="94">
        <v>1.36</v>
      </c>
      <c r="EQ21" s="101">
        <v>0.15</v>
      </c>
      <c r="ER21" s="101">
        <v>0.3</v>
      </c>
      <c r="ES21" s="105">
        <f t="shared" si="22"/>
        <v>6.1200000000000004E-2</v>
      </c>
      <c r="ET21" s="98"/>
      <c r="EU21" s="192"/>
      <c r="EW21" s="101"/>
      <c r="EX21" s="101"/>
      <c r="EY21" s="105"/>
      <c r="EZ21" s="98"/>
      <c r="FA21" s="192"/>
      <c r="FC21" s="101"/>
      <c r="FD21" s="98"/>
      <c r="FE21" s="192"/>
      <c r="FG21" s="101"/>
      <c r="FI21" s="98"/>
      <c r="FM21" s="98"/>
      <c r="FN21" s="192" t="s">
        <v>1246</v>
      </c>
      <c r="FO21" s="101">
        <v>18.690000000000001</v>
      </c>
      <c r="FP21" s="101">
        <v>0.6</v>
      </c>
      <c r="FQ21" s="101">
        <f t="shared" si="35"/>
        <v>11.214</v>
      </c>
      <c r="FR21" s="105"/>
      <c r="FS21" s="98"/>
      <c r="FT21" s="192"/>
      <c r="FU21" s="101"/>
      <c r="FV21" s="101"/>
      <c r="FW21" s="101"/>
      <c r="FX21" s="105"/>
      <c r="FY21" s="98"/>
      <c r="FZ21" s="192" t="s">
        <v>1404</v>
      </c>
      <c r="GA21" s="94">
        <v>1.36</v>
      </c>
      <c r="GB21" s="101">
        <v>0.6</v>
      </c>
      <c r="GC21" s="101">
        <f t="shared" si="27"/>
        <v>0.81600000000000006</v>
      </c>
      <c r="GD21" s="105"/>
      <c r="GE21" s="98"/>
      <c r="GF21" s="167" t="s">
        <v>1150</v>
      </c>
      <c r="GG21" s="105">
        <v>3.2</v>
      </c>
      <c r="GH21" s="101">
        <v>0.9</v>
      </c>
      <c r="GI21" s="101">
        <f t="shared" si="28"/>
        <v>2.8800000000000003</v>
      </c>
      <c r="GJ21" s="105"/>
      <c r="GK21" s="98"/>
      <c r="GL21" s="192"/>
      <c r="GN21" s="101"/>
      <c r="GO21" s="98"/>
      <c r="GP21" s="192"/>
      <c r="GR21" s="101"/>
      <c r="GS21" s="98"/>
    </row>
    <row r="22" spans="1:201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167" t="s">
        <v>1133</v>
      </c>
      <c r="L22" s="101">
        <v>1.2</v>
      </c>
      <c r="M22" s="101">
        <v>1.2</v>
      </c>
      <c r="N22" s="101">
        <v>1.2</v>
      </c>
      <c r="O22" s="105">
        <f t="shared" si="0"/>
        <v>1.728</v>
      </c>
      <c r="P22" s="98"/>
      <c r="Q22" s="167"/>
      <c r="R22" s="105"/>
      <c r="S22" s="101"/>
      <c r="T22" s="101"/>
      <c r="U22" s="105"/>
      <c r="V22" s="98"/>
      <c r="W22" s="167"/>
      <c r="X22" s="105"/>
      <c r="Y22" s="101"/>
      <c r="Z22" s="101"/>
      <c r="AA22" s="105"/>
      <c r="AB22" s="98"/>
      <c r="AC22" s="167" t="s">
        <v>1133</v>
      </c>
      <c r="AD22" s="101">
        <v>1.2</v>
      </c>
      <c r="AE22" s="101">
        <v>1.2</v>
      </c>
      <c r="AF22" s="101"/>
      <c r="AG22" s="105">
        <f t="shared" si="15"/>
        <v>1.44</v>
      </c>
      <c r="AI22" s="94">
        <v>2.5499999999999998</v>
      </c>
      <c r="AJ22" s="94">
        <v>0.2</v>
      </c>
      <c r="AK22" s="94">
        <v>0.9</v>
      </c>
      <c r="AL22" s="94">
        <f t="shared" si="3"/>
        <v>0.45900000000000002</v>
      </c>
      <c r="AM22" s="98"/>
      <c r="AN22" s="167" t="s">
        <v>1133</v>
      </c>
      <c r="AO22" s="101">
        <v>10.56</v>
      </c>
      <c r="AP22" s="101">
        <v>0.61699999999999999</v>
      </c>
      <c r="AQ22" s="101">
        <f t="shared" si="16"/>
        <v>6.5155200000000004</v>
      </c>
      <c r="AR22" s="105"/>
      <c r="AS22" s="98"/>
      <c r="AT22" s="167" t="s">
        <v>1249</v>
      </c>
      <c r="AU22" s="101">
        <v>38.5</v>
      </c>
      <c r="AV22" s="101">
        <v>0.154</v>
      </c>
      <c r="AW22" s="101">
        <f t="shared" si="32"/>
        <v>5.9290000000000003</v>
      </c>
      <c r="AX22" s="105"/>
      <c r="AY22" s="98"/>
      <c r="AZ22" s="167" t="s">
        <v>1138</v>
      </c>
      <c r="BA22" s="105">
        <f t="shared" si="29"/>
        <v>8</v>
      </c>
      <c r="BB22" s="101">
        <v>0.61699999999999999</v>
      </c>
      <c r="BC22" s="101">
        <f t="shared" si="18"/>
        <v>4.9359999999999999</v>
      </c>
      <c r="BD22" s="105"/>
      <c r="BE22" s="98"/>
      <c r="BF22" s="167" t="s">
        <v>1138</v>
      </c>
      <c r="BG22" s="105">
        <f t="shared" si="19"/>
        <v>14</v>
      </c>
      <c r="BH22" s="101">
        <v>0.61699999999999999</v>
      </c>
      <c r="BI22" s="101">
        <f t="shared" si="20"/>
        <v>8.6379999999999999</v>
      </c>
      <c r="BJ22" s="105"/>
      <c r="BK22" s="98"/>
      <c r="BL22" s="167" t="s">
        <v>1133</v>
      </c>
      <c r="BM22" s="101">
        <v>0.7</v>
      </c>
      <c r="BN22" s="101">
        <v>0.7</v>
      </c>
      <c r="BO22" s="190">
        <v>0.28000000000000003</v>
      </c>
      <c r="BP22" s="105">
        <f t="shared" si="5"/>
        <v>0.13719999999999999</v>
      </c>
      <c r="BQ22" s="98"/>
      <c r="BR22" s="192" t="s">
        <v>1247</v>
      </c>
      <c r="BS22" s="101">
        <v>7.69</v>
      </c>
      <c r="BT22" s="101">
        <v>0.15</v>
      </c>
      <c r="BU22" s="101">
        <v>0.3</v>
      </c>
      <c r="BV22" s="105">
        <f t="shared" si="34"/>
        <v>0.34604999999999997</v>
      </c>
      <c r="BW22" s="98"/>
      <c r="BX22" s="167" t="s">
        <v>1138</v>
      </c>
      <c r="BY22" s="101">
        <v>0.25</v>
      </c>
      <c r="BZ22" s="101">
        <v>0.25</v>
      </c>
      <c r="CA22" s="101">
        <v>0.9</v>
      </c>
      <c r="CB22" s="105">
        <f t="shared" si="7"/>
        <v>5.6250000000000001E-2</v>
      </c>
      <c r="CC22" s="98"/>
      <c r="CD22" s="167" t="s">
        <v>1138</v>
      </c>
      <c r="CE22" s="101">
        <v>0.25</v>
      </c>
      <c r="CF22" s="101">
        <v>0.25</v>
      </c>
      <c r="CG22" s="101">
        <v>3.2</v>
      </c>
      <c r="CH22" s="105">
        <f t="shared" si="8"/>
        <v>0.2</v>
      </c>
      <c r="CI22" s="98"/>
      <c r="CJ22" s="164" t="s">
        <v>1151</v>
      </c>
      <c r="CK22" s="94">
        <v>1</v>
      </c>
      <c r="CL22" s="94">
        <v>1</v>
      </c>
      <c r="CM22" s="94">
        <v>0</v>
      </c>
      <c r="CN22" s="94">
        <f t="shared" si="9"/>
        <v>0</v>
      </c>
      <c r="CO22" s="98"/>
      <c r="CP22" s="94">
        <v>2.15</v>
      </c>
      <c r="CQ22" s="94">
        <v>0.2</v>
      </c>
      <c r="CR22" s="94">
        <v>0.2</v>
      </c>
      <c r="CS22" s="94">
        <v>0.2</v>
      </c>
      <c r="CT22" s="94">
        <f t="shared" si="10"/>
        <v>1.29</v>
      </c>
      <c r="CV22" s="98"/>
      <c r="CW22" s="164" t="s">
        <v>1152</v>
      </c>
      <c r="CX22" s="94">
        <v>0.3</v>
      </c>
      <c r="CY22" s="94">
        <v>0.3</v>
      </c>
      <c r="CZ22" s="99">
        <v>0</v>
      </c>
      <c r="DA22" s="94">
        <f t="shared" si="11"/>
        <v>0</v>
      </c>
      <c r="DB22" s="98"/>
      <c r="DC22" s="164"/>
      <c r="DD22" s="94">
        <v>2.15</v>
      </c>
      <c r="DE22" s="94">
        <v>0.2</v>
      </c>
      <c r="DF22" s="94">
        <v>0.2</v>
      </c>
      <c r="DG22" s="94">
        <f t="shared" si="12"/>
        <v>8.6000000000000007E-2</v>
      </c>
      <c r="DH22" s="98"/>
      <c r="DI22" s="164" t="s">
        <v>1152</v>
      </c>
      <c r="DJ22" s="94">
        <v>0.3</v>
      </c>
      <c r="DK22" s="94">
        <v>0.3</v>
      </c>
      <c r="DM22" s="94">
        <f t="shared" si="13"/>
        <v>0</v>
      </c>
      <c r="DW22" s="167"/>
      <c r="DX22" s="101"/>
      <c r="DY22" s="101"/>
      <c r="DZ22" s="101"/>
      <c r="EA22" s="105"/>
      <c r="EB22" s="98"/>
      <c r="EH22" s="98"/>
      <c r="EI22" s="192" t="s">
        <v>1414</v>
      </c>
      <c r="EJ22" s="94">
        <v>8</v>
      </c>
      <c r="EK22" s="101">
        <v>0.61699999999999999</v>
      </c>
      <c r="EL22" s="101">
        <f t="shared" si="30"/>
        <v>4.9359999999999999</v>
      </c>
      <c r="EM22" s="105">
        <f t="shared" si="31"/>
        <v>19.744</v>
      </c>
      <c r="EN22" s="98"/>
      <c r="ET22" s="98"/>
      <c r="EZ22" s="98"/>
      <c r="FD22" s="98"/>
      <c r="FI22" s="98"/>
      <c r="FM22" s="98"/>
      <c r="FN22" s="192" t="s">
        <v>1247</v>
      </c>
      <c r="FO22" s="101">
        <v>7.69</v>
      </c>
      <c r="FP22" s="101">
        <v>0.6</v>
      </c>
      <c r="FQ22" s="101">
        <f t="shared" si="35"/>
        <v>4.6139999999999999</v>
      </c>
      <c r="FR22" s="105"/>
      <c r="FS22" s="98"/>
      <c r="FT22" s="192"/>
      <c r="FU22" s="101"/>
      <c r="FV22" s="101"/>
      <c r="FW22" s="101"/>
      <c r="FX22" s="105"/>
      <c r="FY22" s="98"/>
      <c r="GB22" s="101"/>
      <c r="GC22" s="101"/>
      <c r="GE22" s="98"/>
      <c r="GF22" s="167" t="s">
        <v>1128</v>
      </c>
      <c r="GG22" s="105">
        <v>3.2</v>
      </c>
      <c r="GH22" s="101">
        <v>0.9</v>
      </c>
      <c r="GI22" s="101">
        <f t="shared" si="28"/>
        <v>2.8800000000000003</v>
      </c>
      <c r="GJ22" s="105"/>
      <c r="GK22" s="98"/>
      <c r="GO22" s="98"/>
      <c r="GS22" s="98"/>
    </row>
    <row r="23" spans="1:201" x14ac:dyDescent="0.25">
      <c r="A23" s="246" t="s">
        <v>1313</v>
      </c>
      <c r="B23" s="246"/>
      <c r="C23" s="246"/>
      <c r="D23" s="246"/>
      <c r="E23" s="98"/>
      <c r="F23" s="246" t="s">
        <v>1291</v>
      </c>
      <c r="G23" s="246"/>
      <c r="H23" s="246"/>
      <c r="I23" s="246"/>
      <c r="J23" s="98"/>
      <c r="K23" s="102" t="s">
        <v>1234</v>
      </c>
      <c r="L23" s="102"/>
      <c r="M23" s="101"/>
      <c r="N23" s="101"/>
      <c r="O23" s="101"/>
      <c r="P23" s="98"/>
      <c r="Q23" s="102" t="s">
        <v>1234</v>
      </c>
      <c r="R23" s="102"/>
      <c r="S23" s="101"/>
      <c r="T23" s="101"/>
      <c r="U23" s="101"/>
      <c r="V23" s="98"/>
      <c r="W23" s="253"/>
      <c r="X23" s="253"/>
      <c r="Y23" s="101"/>
      <c r="Z23" s="101"/>
      <c r="AA23" s="101"/>
      <c r="AB23" s="98"/>
      <c r="AC23" s="102" t="s">
        <v>1234</v>
      </c>
      <c r="AD23" s="102"/>
      <c r="AE23" s="101"/>
      <c r="AF23" s="101"/>
      <c r="AG23" s="101"/>
      <c r="AI23" s="94">
        <v>2.5499999999999998</v>
      </c>
      <c r="AJ23" s="94">
        <v>0.2</v>
      </c>
      <c r="AK23" s="94">
        <v>0.9</v>
      </c>
      <c r="AL23" s="94">
        <f t="shared" si="3"/>
        <v>0.45900000000000002</v>
      </c>
      <c r="AM23" s="98"/>
      <c r="AN23" s="253"/>
      <c r="AO23" s="253"/>
      <c r="AP23" s="101"/>
      <c r="AQ23" s="101"/>
      <c r="AR23" s="101"/>
      <c r="AS23" s="98"/>
      <c r="AT23" s="167" t="s">
        <v>1250</v>
      </c>
      <c r="AU23" s="101">
        <v>38.5</v>
      </c>
      <c r="AV23" s="101">
        <v>0.154</v>
      </c>
      <c r="AW23" s="101">
        <f t="shared" si="32"/>
        <v>5.9290000000000003</v>
      </c>
      <c r="AX23" s="105"/>
      <c r="AY23" s="98"/>
      <c r="AZ23" s="253"/>
      <c r="BA23" s="253"/>
      <c r="BE23" s="98"/>
      <c r="BF23" s="253"/>
      <c r="BG23" s="253"/>
      <c r="BK23" s="98"/>
      <c r="BL23" s="102"/>
      <c r="BM23" s="102"/>
      <c r="BQ23" s="98"/>
      <c r="BR23" s="192" t="s">
        <v>1248</v>
      </c>
      <c r="BS23" s="101">
        <v>7.69</v>
      </c>
      <c r="BT23" s="101">
        <v>0.15</v>
      </c>
      <c r="BU23" s="101">
        <v>0.3</v>
      </c>
      <c r="BV23" s="105">
        <f t="shared" si="34"/>
        <v>0.34604999999999997</v>
      </c>
      <c r="BW23" s="98"/>
      <c r="CC23" s="98"/>
      <c r="CI23" s="98"/>
      <c r="CJ23" s="164" t="s">
        <v>1153</v>
      </c>
      <c r="CK23" s="94">
        <v>1</v>
      </c>
      <c r="CL23" s="94">
        <v>1</v>
      </c>
      <c r="CM23" s="94">
        <v>0.05</v>
      </c>
      <c r="CN23" s="94">
        <f t="shared" si="9"/>
        <v>0.05</v>
      </c>
      <c r="CO23" s="98"/>
      <c r="CP23" s="94">
        <v>2.15</v>
      </c>
      <c r="CQ23" s="94">
        <v>0.2</v>
      </c>
      <c r="CR23" s="94">
        <v>0.2</v>
      </c>
      <c r="CS23" s="94">
        <v>0.2</v>
      </c>
      <c r="CT23" s="94">
        <f t="shared" si="10"/>
        <v>1.29</v>
      </c>
      <c r="CV23" s="98"/>
      <c r="CW23" s="164" t="s">
        <v>1154</v>
      </c>
      <c r="CX23" s="94">
        <v>0.3</v>
      </c>
      <c r="CY23" s="94">
        <v>0.3</v>
      </c>
      <c r="CZ23" s="99">
        <v>1.36</v>
      </c>
      <c r="DA23" s="94">
        <f t="shared" si="11"/>
        <v>0.12240000000000001</v>
      </c>
      <c r="DB23" s="98"/>
      <c r="DC23" s="164"/>
      <c r="DD23" s="94">
        <v>2.15</v>
      </c>
      <c r="DE23" s="94">
        <v>0.2</v>
      </c>
      <c r="DF23" s="94">
        <v>0.2</v>
      </c>
      <c r="DG23" s="94">
        <f t="shared" si="12"/>
        <v>8.6000000000000007E-2</v>
      </c>
      <c r="DH23" s="98"/>
      <c r="DI23" s="164" t="s">
        <v>1154</v>
      </c>
      <c r="DJ23" s="94">
        <v>0.3</v>
      </c>
      <c r="DK23" s="94">
        <v>0.3</v>
      </c>
      <c r="DL23" s="94">
        <v>3.2</v>
      </c>
      <c r="DM23" s="94">
        <f t="shared" si="13"/>
        <v>0.28799999999999998</v>
      </c>
      <c r="DW23" s="167"/>
      <c r="DX23" s="101"/>
      <c r="DY23" s="101"/>
      <c r="DZ23" s="101"/>
      <c r="EA23" s="105"/>
      <c r="EB23" s="98"/>
      <c r="EH23" s="98"/>
      <c r="EI23" s="192" t="s">
        <v>1415</v>
      </c>
      <c r="EJ23" s="94">
        <v>7.45</v>
      </c>
      <c r="EK23" s="101">
        <v>0.61699999999999999</v>
      </c>
      <c r="EL23" s="101">
        <f t="shared" si="30"/>
        <v>4.5966500000000003</v>
      </c>
      <c r="EM23" s="105">
        <f t="shared" si="31"/>
        <v>18.386600000000001</v>
      </c>
      <c r="EN23" s="98"/>
      <c r="ET23" s="98"/>
      <c r="EZ23" s="98"/>
      <c r="FD23" s="98"/>
      <c r="FI23" s="98"/>
      <c r="FM23" s="98"/>
      <c r="FN23" s="192" t="s">
        <v>1248</v>
      </c>
      <c r="FO23" s="101">
        <v>7.69</v>
      </c>
      <c r="FP23" s="101">
        <v>0.6</v>
      </c>
      <c r="FQ23" s="101">
        <f t="shared" si="35"/>
        <v>4.6139999999999999</v>
      </c>
      <c r="FR23" s="105"/>
      <c r="FS23" s="98"/>
      <c r="FT23" s="192"/>
      <c r="FU23" s="101"/>
      <c r="FV23" s="101"/>
      <c r="FW23" s="101"/>
      <c r="FX23" s="105"/>
      <c r="FY23" s="98"/>
      <c r="GB23" s="101"/>
      <c r="GC23" s="101"/>
      <c r="GE23" s="98"/>
      <c r="GF23" s="167" t="s">
        <v>1138</v>
      </c>
      <c r="GG23" s="105">
        <v>3.2</v>
      </c>
      <c r="GH23" s="101">
        <v>0.9</v>
      </c>
      <c r="GI23" s="101">
        <f t="shared" si="28"/>
        <v>2.8800000000000003</v>
      </c>
      <c r="GJ23" s="105"/>
      <c r="GK23" s="98"/>
      <c r="GO23" s="98"/>
      <c r="GS23" s="98"/>
    </row>
    <row r="24" spans="1:201" x14ac:dyDescent="0.25">
      <c r="A24" s="160"/>
      <c r="B24" s="160"/>
      <c r="C24" s="160"/>
      <c r="D24" s="160"/>
      <c r="E24" s="98"/>
      <c r="F24" s="160"/>
      <c r="G24" s="160"/>
      <c r="H24" s="160"/>
      <c r="I24" s="160"/>
      <c r="J24" s="98"/>
      <c r="K24" s="102"/>
      <c r="L24" s="102"/>
      <c r="M24" s="101"/>
      <c r="N24" s="101"/>
      <c r="O24" s="101"/>
      <c r="P24" s="98"/>
      <c r="Q24" s="102"/>
      <c r="R24" s="102"/>
      <c r="S24" s="101"/>
      <c r="T24" s="101"/>
      <c r="U24" s="101"/>
      <c r="V24" s="98"/>
      <c r="W24" s="161"/>
      <c r="X24" s="161"/>
      <c r="Y24" s="101"/>
      <c r="Z24" s="101"/>
      <c r="AA24" s="101"/>
      <c r="AB24" s="98"/>
      <c r="AC24" s="102"/>
      <c r="AD24" s="102"/>
      <c r="AE24" s="101"/>
      <c r="AF24" s="101"/>
      <c r="AG24" s="101"/>
      <c r="AM24" s="98"/>
      <c r="AN24" s="161"/>
      <c r="AO24" s="161"/>
      <c r="AP24" s="101"/>
      <c r="AQ24" s="101"/>
      <c r="AR24" s="101"/>
      <c r="AS24" s="98"/>
      <c r="AT24" s="167"/>
      <c r="AU24" s="101"/>
      <c r="AV24" s="101"/>
      <c r="AW24" s="101"/>
      <c r="AX24" s="105"/>
      <c r="AY24" s="98"/>
      <c r="AZ24" s="161"/>
      <c r="BA24" s="161"/>
      <c r="BE24" s="98"/>
      <c r="BF24" s="161"/>
      <c r="BG24" s="161"/>
      <c r="BK24" s="98"/>
      <c r="BL24" s="102"/>
      <c r="BM24" s="102"/>
      <c r="BQ24" s="98"/>
      <c r="BR24" s="192"/>
      <c r="BV24" s="105"/>
      <c r="BW24" s="98"/>
      <c r="CC24" s="98"/>
      <c r="CI24" s="98"/>
      <c r="CO24" s="98"/>
      <c r="CV24" s="98"/>
      <c r="CW24" s="164"/>
      <c r="CZ24" s="99"/>
      <c r="DB24" s="98"/>
      <c r="DC24" s="164"/>
      <c r="DH24" s="98"/>
      <c r="DI24" s="164"/>
      <c r="DW24" s="167"/>
      <c r="DX24" s="101"/>
      <c r="DY24" s="101"/>
      <c r="DZ24" s="101"/>
      <c r="EA24" s="105"/>
      <c r="EB24" s="98"/>
      <c r="EH24" s="98"/>
      <c r="EI24" s="192" t="s">
        <v>1416</v>
      </c>
      <c r="EJ24" s="94">
        <f>10*1.1</f>
        <v>11</v>
      </c>
      <c r="EK24" s="101">
        <v>0.61699999999999999</v>
      </c>
      <c r="EL24" s="101">
        <f t="shared" ref="EL24" si="36">EJ24*EK24</f>
        <v>6.7869999999999999</v>
      </c>
      <c r="EM24" s="105">
        <f t="shared" ref="EM24" si="37">EL24*4</f>
        <v>27.148</v>
      </c>
      <c r="EN24" s="98"/>
      <c r="ET24" s="98"/>
      <c r="EZ24" s="98"/>
      <c r="FD24" s="98"/>
      <c r="FI24" s="98"/>
      <c r="FM24" s="98"/>
      <c r="FN24" s="192"/>
      <c r="FO24" s="101"/>
      <c r="FP24" s="101"/>
      <c r="FQ24" s="101"/>
      <c r="FR24" s="105"/>
      <c r="FS24" s="98"/>
      <c r="FT24" s="192"/>
      <c r="FU24" s="101"/>
      <c r="FV24" s="101"/>
      <c r="FW24" s="101"/>
      <c r="FX24" s="105"/>
      <c r="FY24" s="98"/>
      <c r="GB24" s="101"/>
      <c r="GC24" s="101"/>
      <c r="GE24" s="98"/>
      <c r="GF24" s="167"/>
      <c r="GG24" s="105"/>
      <c r="GH24" s="101"/>
      <c r="GI24" s="101"/>
      <c r="GJ24" s="105"/>
      <c r="GK24" s="98"/>
      <c r="GO24" s="98"/>
      <c r="GS24" s="98"/>
    </row>
    <row r="25" spans="1:201" x14ac:dyDescent="0.25">
      <c r="A25" s="96" t="s">
        <v>1316</v>
      </c>
      <c r="B25" s="96"/>
      <c r="C25" s="96"/>
      <c r="D25" s="96"/>
      <c r="E25" s="98"/>
      <c r="F25" s="96"/>
      <c r="G25" s="96"/>
      <c r="H25" s="96"/>
      <c r="I25" s="96"/>
      <c r="J25" s="98"/>
      <c r="K25" s="167"/>
      <c r="L25" s="103" t="s">
        <v>1110</v>
      </c>
      <c r="M25" s="103" t="s">
        <v>1109</v>
      </c>
      <c r="N25" s="103" t="s">
        <v>1111</v>
      </c>
      <c r="O25" s="104">
        <f>SUM(O64:O77)</f>
        <v>15.552</v>
      </c>
      <c r="P25" s="98"/>
      <c r="Q25" s="167"/>
      <c r="R25" s="103" t="s">
        <v>1110</v>
      </c>
      <c r="S25" s="103" t="s">
        <v>1109</v>
      </c>
      <c r="T25" s="103" t="s">
        <v>1111</v>
      </c>
      <c r="U25" s="104">
        <f>SUM(U64:U77)</f>
        <v>0</v>
      </c>
      <c r="V25" s="98"/>
      <c r="W25" s="247" t="s">
        <v>1234</v>
      </c>
      <c r="X25" s="247"/>
      <c r="Y25" s="103"/>
      <c r="Z25" s="103"/>
      <c r="AA25" s="104">
        <f>SUM(AA64:AA78)</f>
        <v>0</v>
      </c>
      <c r="AB25" s="98"/>
      <c r="AC25" s="167"/>
      <c r="AD25" s="103" t="s">
        <v>1110</v>
      </c>
      <c r="AE25" s="103" t="s">
        <v>1109</v>
      </c>
      <c r="AF25" s="103"/>
      <c r="AG25" s="104">
        <f>SUM(AG64:AG77)</f>
        <v>12.959999999999997</v>
      </c>
      <c r="AI25" s="94">
        <v>2</v>
      </c>
      <c r="AJ25" s="94">
        <v>0.2</v>
      </c>
      <c r="AK25" s="94">
        <v>0.9</v>
      </c>
      <c r="AL25" s="94">
        <f t="shared" si="3"/>
        <v>0.36000000000000004</v>
      </c>
      <c r="AM25" s="98"/>
      <c r="AN25" s="247" t="s">
        <v>1234</v>
      </c>
      <c r="AO25" s="247"/>
      <c r="AP25" s="103"/>
      <c r="AQ25" s="103"/>
      <c r="AR25" s="104">
        <f>SUM(AQ27:AQ78)</f>
        <v>265.84062000000006</v>
      </c>
      <c r="AS25" s="98"/>
      <c r="AT25" s="167" t="s">
        <v>1251</v>
      </c>
      <c r="AU25" s="101">
        <v>38.5</v>
      </c>
      <c r="AV25" s="101">
        <v>0.154</v>
      </c>
      <c r="AW25" s="101">
        <f t="shared" si="32"/>
        <v>5.9290000000000003</v>
      </c>
      <c r="AX25" s="105"/>
      <c r="AY25" s="98"/>
      <c r="AZ25" s="163" t="s">
        <v>1233</v>
      </c>
      <c r="BA25" s="103"/>
      <c r="BB25" s="103"/>
      <c r="BC25" s="103"/>
      <c r="BD25" s="104">
        <f>SUM(BC29:BC46)</f>
        <v>37.107839999999996</v>
      </c>
      <c r="BE25" s="98"/>
      <c r="BF25" s="163" t="s">
        <v>1233</v>
      </c>
      <c r="BG25" s="103"/>
      <c r="BH25" s="103"/>
      <c r="BI25" s="103"/>
      <c r="BJ25" s="104">
        <f>SUM(BI29:BI46)</f>
        <v>67.257959999999983</v>
      </c>
      <c r="BK25" s="98"/>
      <c r="BL25" s="102" t="s">
        <v>1234</v>
      </c>
      <c r="BM25" s="102"/>
      <c r="BP25" s="104">
        <f>SUM(BP29:BP78)</f>
        <v>6.5772000000000039</v>
      </c>
      <c r="BQ25" s="98"/>
      <c r="BR25" s="192" t="s">
        <v>1249</v>
      </c>
      <c r="BS25" s="101">
        <v>0.93</v>
      </c>
      <c r="BT25" s="101">
        <v>0.15</v>
      </c>
      <c r="BU25" s="101">
        <v>0.3</v>
      </c>
      <c r="BV25" s="105">
        <f t="shared" si="34"/>
        <v>4.1850000000000005E-2</v>
      </c>
      <c r="BW25" s="98"/>
      <c r="BX25" s="104" t="s">
        <v>1405</v>
      </c>
      <c r="BY25" s="104"/>
      <c r="BZ25" s="104"/>
      <c r="CA25" s="104"/>
      <c r="CB25" s="104"/>
      <c r="CC25" s="98"/>
      <c r="CD25" s="104"/>
      <c r="CE25" s="104"/>
      <c r="CF25" s="104"/>
      <c r="CG25" s="104"/>
      <c r="CH25" s="104"/>
      <c r="CI25" s="98"/>
      <c r="CJ25" s="164" t="s">
        <v>1155</v>
      </c>
      <c r="CK25" s="94">
        <v>1</v>
      </c>
      <c r="CL25" s="94">
        <v>1</v>
      </c>
      <c r="CM25" s="94">
        <v>0.05</v>
      </c>
      <c r="CN25" s="94">
        <f t="shared" si="9"/>
        <v>0.05</v>
      </c>
      <c r="CO25" s="98"/>
      <c r="CP25" s="94">
        <v>2.85</v>
      </c>
      <c r="CQ25" s="94">
        <v>0.2</v>
      </c>
      <c r="CR25" s="94">
        <v>0.2</v>
      </c>
      <c r="CS25" s="94">
        <v>0.2</v>
      </c>
      <c r="CT25" s="94">
        <f t="shared" si="10"/>
        <v>1.7100000000000004</v>
      </c>
      <c r="CV25" s="98"/>
      <c r="CW25" s="164" t="s">
        <v>1156</v>
      </c>
      <c r="CX25" s="94">
        <v>0.3</v>
      </c>
      <c r="CY25" s="94">
        <v>0.3</v>
      </c>
      <c r="CZ25" s="99">
        <v>1.5</v>
      </c>
      <c r="DA25" s="94">
        <f t="shared" si="11"/>
        <v>0.13500000000000001</v>
      </c>
      <c r="DB25" s="98"/>
      <c r="DC25" s="164"/>
      <c r="DD25" s="94">
        <v>2.85</v>
      </c>
      <c r="DE25" s="94">
        <v>0.2</v>
      </c>
      <c r="DF25" s="94">
        <v>0.2</v>
      </c>
      <c r="DG25" s="94">
        <f t="shared" si="12"/>
        <v>0.11400000000000002</v>
      </c>
      <c r="DH25" s="98"/>
      <c r="DI25" s="164" t="s">
        <v>1156</v>
      </c>
      <c r="DJ25" s="94">
        <v>0.3</v>
      </c>
      <c r="DK25" s="94">
        <v>0.3</v>
      </c>
      <c r="DM25" s="94">
        <f t="shared" si="13"/>
        <v>0</v>
      </c>
      <c r="DW25" s="167"/>
      <c r="DX25" s="101"/>
      <c r="DY25" s="101"/>
      <c r="DZ25" s="101"/>
      <c r="EA25" s="105"/>
      <c r="EB25" s="98"/>
      <c r="EH25" s="98"/>
      <c r="EI25" s="163"/>
      <c r="EN25" s="98"/>
      <c r="ES25" s="104"/>
      <c r="ET25" s="98"/>
      <c r="EY25" s="104"/>
      <c r="EZ25" s="98"/>
      <c r="FD25" s="98"/>
      <c r="FI25" s="98"/>
      <c r="FM25" s="98"/>
      <c r="FN25" s="192" t="s">
        <v>1249</v>
      </c>
      <c r="FO25" s="101">
        <v>0.93</v>
      </c>
      <c r="FP25" s="101">
        <v>0.6</v>
      </c>
      <c r="FQ25" s="101">
        <f t="shared" si="35"/>
        <v>0.55800000000000005</v>
      </c>
      <c r="FR25" s="105"/>
      <c r="FS25" s="98"/>
      <c r="FT25" s="192"/>
      <c r="FU25" s="101"/>
      <c r="FV25" s="101"/>
      <c r="FW25" s="101"/>
      <c r="FX25" s="105"/>
      <c r="FY25" s="98"/>
      <c r="GE25" s="98"/>
      <c r="GK25" s="98"/>
      <c r="GO25" s="98"/>
      <c r="GS25" s="98"/>
    </row>
    <row r="26" spans="1:201" x14ac:dyDescent="0.25">
      <c r="D26" s="94">
        <f>A26+B26</f>
        <v>0</v>
      </c>
      <c r="E26" s="98"/>
      <c r="F26" s="94">
        <v>52.03</v>
      </c>
      <c r="I26" s="94">
        <f>F26+G26</f>
        <v>52.03</v>
      </c>
      <c r="J26" s="98"/>
      <c r="K26" s="167" t="s">
        <v>1189</v>
      </c>
      <c r="L26" s="101">
        <v>1.2</v>
      </c>
      <c r="M26" s="101">
        <v>1.2</v>
      </c>
      <c r="N26" s="101">
        <v>1.2</v>
      </c>
      <c r="O26" s="105">
        <f t="shared" ref="O26:O77" si="38">L26*M26*N26</f>
        <v>1.728</v>
      </c>
      <c r="P26" s="98"/>
      <c r="Q26" s="163"/>
      <c r="R26" s="103"/>
      <c r="S26" s="103"/>
      <c r="T26" s="103"/>
      <c r="U26" s="103"/>
      <c r="V26" s="98"/>
      <c r="W26" s="163"/>
      <c r="X26" s="103" t="s">
        <v>1110</v>
      </c>
      <c r="Y26" s="103" t="s">
        <v>1109</v>
      </c>
      <c r="Z26" s="103" t="s">
        <v>1111</v>
      </c>
      <c r="AA26" s="103"/>
      <c r="AB26" s="98"/>
      <c r="AC26" s="167" t="s">
        <v>1189</v>
      </c>
      <c r="AD26" s="101">
        <v>1.2</v>
      </c>
      <c r="AE26" s="101">
        <v>1.2</v>
      </c>
      <c r="AF26" s="101"/>
      <c r="AG26" s="105">
        <f t="shared" ref="AG26:AG77" si="39">AD26*AE26</f>
        <v>1.44</v>
      </c>
      <c r="AI26" s="94">
        <v>2</v>
      </c>
      <c r="AJ26" s="94">
        <v>0.2</v>
      </c>
      <c r="AK26" s="94">
        <v>0.9</v>
      </c>
      <c r="AL26" s="94">
        <f t="shared" si="3"/>
        <v>0.36000000000000004</v>
      </c>
      <c r="AM26" s="98"/>
      <c r="AN26" s="163"/>
      <c r="AO26" s="103" t="s">
        <v>1236</v>
      </c>
      <c r="AP26" s="103" t="s">
        <v>1238</v>
      </c>
      <c r="AQ26" s="103" t="s">
        <v>1237</v>
      </c>
      <c r="AR26" s="103"/>
      <c r="AS26" s="98"/>
      <c r="AT26" s="167" t="s">
        <v>1252</v>
      </c>
      <c r="AU26" s="101">
        <v>40.04</v>
      </c>
      <c r="AV26" s="101">
        <v>0.154</v>
      </c>
      <c r="AW26" s="101">
        <f t="shared" si="32"/>
        <v>6.1661599999999996</v>
      </c>
      <c r="AX26" s="105"/>
      <c r="AY26" s="98"/>
      <c r="AZ26" s="163"/>
      <c r="BA26" s="103" t="s">
        <v>1240</v>
      </c>
      <c r="BB26" s="103" t="s">
        <v>1242</v>
      </c>
      <c r="BC26" s="103" t="s">
        <v>1241</v>
      </c>
      <c r="BD26" s="103"/>
      <c r="BE26" s="98"/>
      <c r="BF26" s="163"/>
      <c r="BG26" s="103" t="s">
        <v>1240</v>
      </c>
      <c r="BH26" s="103" t="s">
        <v>1242</v>
      </c>
      <c r="BI26" s="103" t="s">
        <v>1241</v>
      </c>
      <c r="BJ26" s="103"/>
      <c r="BK26" s="98"/>
      <c r="BM26" s="103" t="s">
        <v>1110</v>
      </c>
      <c r="BN26" s="103" t="s">
        <v>1109</v>
      </c>
      <c r="BO26" s="103" t="s">
        <v>1111</v>
      </c>
      <c r="BP26" s="103"/>
      <c r="BQ26" s="98"/>
      <c r="BR26" s="192" t="s">
        <v>1250</v>
      </c>
      <c r="BS26" s="101">
        <v>8.73</v>
      </c>
      <c r="BT26" s="101">
        <v>0.15</v>
      </c>
      <c r="BU26" s="101">
        <v>0.3</v>
      </c>
      <c r="BV26" s="105">
        <f t="shared" si="34"/>
        <v>0.39285000000000003</v>
      </c>
      <c r="BW26" s="98"/>
      <c r="BX26" s="238" t="s">
        <v>1311</v>
      </c>
      <c r="BY26" s="238"/>
      <c r="BZ26" s="238"/>
      <c r="CA26" s="238"/>
      <c r="CB26" s="104">
        <f>SUM(CB29:CB78)</f>
        <v>2.1240000000000001</v>
      </c>
      <c r="CC26" s="98"/>
      <c r="CD26" s="238" t="s">
        <v>1310</v>
      </c>
      <c r="CE26" s="238"/>
      <c r="CF26" s="238"/>
      <c r="CG26" s="238"/>
      <c r="CH26" s="104">
        <f>CH3</f>
        <v>3.600000000000001</v>
      </c>
      <c r="CI26" s="98"/>
      <c r="CJ26" s="164" t="s">
        <v>1157</v>
      </c>
      <c r="CK26" s="94">
        <v>1</v>
      </c>
      <c r="CL26" s="94">
        <v>1</v>
      </c>
      <c r="CM26" s="94">
        <v>0.05</v>
      </c>
      <c r="CN26" s="94">
        <f t="shared" si="9"/>
        <v>0.05</v>
      </c>
      <c r="CO26" s="98"/>
      <c r="CP26" s="94">
        <v>1.27</v>
      </c>
      <c r="CQ26" s="94">
        <v>0.2</v>
      </c>
      <c r="CR26" s="94">
        <v>0.2</v>
      </c>
      <c r="CS26" s="94">
        <v>0.2</v>
      </c>
      <c r="CT26" s="94">
        <f t="shared" si="10"/>
        <v>0.76200000000000012</v>
      </c>
      <c r="CV26" s="98"/>
      <c r="CW26" s="164" t="s">
        <v>1158</v>
      </c>
      <c r="CX26" s="94">
        <v>0.3</v>
      </c>
      <c r="CY26" s="94">
        <v>0.3</v>
      </c>
      <c r="CZ26" s="99">
        <v>1.6</v>
      </c>
      <c r="DA26" s="94">
        <f t="shared" si="11"/>
        <v>0.14399999999999999</v>
      </c>
      <c r="DB26" s="98"/>
      <c r="DC26" s="164"/>
      <c r="DD26" s="240" t="s">
        <v>1159</v>
      </c>
      <c r="DE26" s="240"/>
      <c r="DF26" s="240"/>
      <c r="DG26" s="94">
        <f>SUM(DG4:DG25)</f>
        <v>5.335600000000003</v>
      </c>
      <c r="DH26" s="98"/>
      <c r="DI26" s="164" t="s">
        <v>1158</v>
      </c>
      <c r="DJ26" s="94">
        <v>0.3</v>
      </c>
      <c r="DK26" s="94">
        <v>0.3</v>
      </c>
      <c r="DM26" s="94">
        <f t="shared" si="13"/>
        <v>0</v>
      </c>
      <c r="DW26" s="167"/>
      <c r="DX26" s="101"/>
      <c r="DY26" s="101"/>
      <c r="DZ26" s="101"/>
      <c r="EA26" s="105"/>
      <c r="EB26" s="98"/>
      <c r="EH26" s="98"/>
      <c r="EI26" s="163"/>
      <c r="EM26" s="104">
        <f>SUM(EL30:EL48)</f>
        <v>84.476392000000004</v>
      </c>
      <c r="EN26" s="98"/>
      <c r="EO26" s="163"/>
      <c r="EP26" s="103"/>
      <c r="EQ26" s="103"/>
      <c r="ER26" s="103"/>
      <c r="ES26" s="103"/>
      <c r="ET26" s="98"/>
      <c r="EU26" s="163"/>
      <c r="EV26" s="103"/>
      <c r="EW26" s="103"/>
      <c r="EX26" s="103"/>
      <c r="EY26" s="103"/>
      <c r="EZ26" s="98"/>
      <c r="FA26" s="163"/>
      <c r="FB26" s="103"/>
      <c r="FC26" s="103"/>
      <c r="FD26" s="98"/>
      <c r="FE26" s="163"/>
      <c r="FF26" s="103"/>
      <c r="FG26" s="103"/>
      <c r="FI26" s="98"/>
      <c r="FM26" s="98"/>
      <c r="FN26" s="192" t="s">
        <v>1250</v>
      </c>
      <c r="FO26" s="101">
        <v>8.73</v>
      </c>
      <c r="FP26" s="101">
        <v>0.6</v>
      </c>
      <c r="FQ26" s="101">
        <f t="shared" si="35"/>
        <v>5.2380000000000004</v>
      </c>
      <c r="FR26" s="105"/>
      <c r="FS26" s="98"/>
      <c r="FT26" s="192"/>
      <c r="FU26" s="101"/>
      <c r="FV26" s="101"/>
      <c r="FW26" s="101"/>
      <c r="FX26" s="105"/>
      <c r="FY26" s="98"/>
      <c r="GE26" s="98"/>
      <c r="GK26" s="98"/>
      <c r="GL26" s="163"/>
      <c r="GM26" s="103"/>
      <c r="GN26" s="103"/>
      <c r="GO26" s="98"/>
      <c r="GP26" s="163"/>
      <c r="GQ26" s="103"/>
      <c r="GR26" s="103"/>
      <c r="GS26" s="98"/>
    </row>
    <row r="27" spans="1:201" x14ac:dyDescent="0.25">
      <c r="E27" s="98"/>
      <c r="J27" s="98"/>
      <c r="K27" s="167"/>
      <c r="L27" s="101"/>
      <c r="M27" s="101"/>
      <c r="N27" s="101"/>
      <c r="O27" s="105"/>
      <c r="P27" s="98"/>
      <c r="Q27" s="163"/>
      <c r="R27" s="103"/>
      <c r="S27" s="103"/>
      <c r="T27" s="103"/>
      <c r="U27" s="103"/>
      <c r="V27" s="98"/>
      <c r="W27" s="163"/>
      <c r="X27" s="103"/>
      <c r="Y27" s="103"/>
      <c r="Z27" s="103"/>
      <c r="AA27" s="103"/>
      <c r="AB27" s="98"/>
      <c r="AC27" s="167"/>
      <c r="AD27" s="101"/>
      <c r="AE27" s="101"/>
      <c r="AF27" s="101"/>
      <c r="AG27" s="105"/>
      <c r="AM27" s="98"/>
      <c r="AN27" s="192" t="s">
        <v>1115</v>
      </c>
      <c r="AO27" s="190">
        <v>10.26</v>
      </c>
      <c r="AP27" s="101">
        <v>0.61699999999999999</v>
      </c>
      <c r="AQ27" s="101">
        <f>AO27*AP27</f>
        <v>6.3304200000000002</v>
      </c>
      <c r="AR27" s="103"/>
      <c r="AS27" s="98"/>
      <c r="AT27" s="167"/>
      <c r="AU27" s="101"/>
      <c r="AV27" s="101"/>
      <c r="AW27" s="101"/>
      <c r="AX27" s="105"/>
      <c r="AY27" s="98"/>
      <c r="AZ27" s="163"/>
      <c r="BA27" s="103"/>
      <c r="BB27" s="103"/>
      <c r="BC27" s="103"/>
      <c r="BD27" s="103"/>
      <c r="BE27" s="98"/>
      <c r="BF27" s="163"/>
      <c r="BG27" s="103"/>
      <c r="BH27" s="103"/>
      <c r="BI27" s="103"/>
      <c r="BJ27" s="103"/>
      <c r="BK27" s="98"/>
      <c r="BM27" s="103"/>
      <c r="BN27" s="103"/>
      <c r="BO27" s="103"/>
      <c r="BP27" s="103"/>
      <c r="BQ27" s="98"/>
      <c r="BR27" s="192"/>
      <c r="BV27" s="105"/>
      <c r="BW27" s="98"/>
      <c r="BX27" s="163"/>
      <c r="BY27" s="163"/>
      <c r="BZ27" s="163"/>
      <c r="CA27" s="163"/>
      <c r="CB27" s="104"/>
      <c r="CC27" s="98"/>
      <c r="CD27" s="163"/>
      <c r="CE27" s="163"/>
      <c r="CF27" s="163"/>
      <c r="CG27" s="163"/>
      <c r="CH27" s="104"/>
      <c r="CI27" s="98"/>
      <c r="CO27" s="98"/>
      <c r="CV27" s="98"/>
      <c r="CW27" s="164"/>
      <c r="CZ27" s="99"/>
      <c r="DB27" s="98"/>
      <c r="DC27" s="164"/>
      <c r="DD27" s="164"/>
      <c r="DE27" s="164"/>
      <c r="DF27" s="164"/>
      <c r="DH27" s="98"/>
      <c r="DI27" s="164"/>
      <c r="DW27" s="167"/>
      <c r="DX27" s="101"/>
      <c r="DY27" s="101"/>
      <c r="DZ27" s="101"/>
      <c r="EA27" s="105"/>
      <c r="EB27" s="98"/>
      <c r="EH27" s="98"/>
      <c r="EI27" s="163"/>
      <c r="EM27" s="104"/>
      <c r="EN27" s="98"/>
      <c r="EO27" s="163"/>
      <c r="EP27" s="103"/>
      <c r="EQ27" s="103"/>
      <c r="ER27" s="103"/>
      <c r="ES27" s="103"/>
      <c r="ET27" s="98"/>
      <c r="EU27" s="163"/>
      <c r="EV27" s="103"/>
      <c r="EW27" s="103"/>
      <c r="EX27" s="103"/>
      <c r="EY27" s="103"/>
      <c r="EZ27" s="98"/>
      <c r="FA27" s="163"/>
      <c r="FB27" s="103"/>
      <c r="FC27" s="103"/>
      <c r="FD27" s="98"/>
      <c r="FE27" s="163"/>
      <c r="FF27" s="103"/>
      <c r="FG27" s="103"/>
      <c r="FI27" s="98"/>
      <c r="FM27" s="98"/>
      <c r="FN27" s="192"/>
      <c r="FO27" s="101"/>
      <c r="FP27" s="101"/>
      <c r="FQ27" s="101"/>
      <c r="FR27" s="105"/>
      <c r="FS27" s="98"/>
      <c r="FT27" s="192"/>
      <c r="FU27" s="101"/>
      <c r="FV27" s="101"/>
      <c r="FW27" s="101"/>
      <c r="FX27" s="105"/>
      <c r="FY27" s="98"/>
      <c r="GE27" s="98"/>
      <c r="GK27" s="98"/>
      <c r="GL27" s="163"/>
      <c r="GM27" s="103"/>
      <c r="GN27" s="103"/>
      <c r="GO27" s="98"/>
      <c r="GP27" s="163"/>
      <c r="GQ27" s="103"/>
      <c r="GR27" s="103"/>
      <c r="GS27" s="98"/>
    </row>
    <row r="28" spans="1:201" x14ac:dyDescent="0.25">
      <c r="E28" s="98"/>
      <c r="J28" s="98"/>
      <c r="K28" s="167"/>
      <c r="L28" s="101"/>
      <c r="M28" s="101"/>
      <c r="N28" s="101"/>
      <c r="O28" s="105"/>
      <c r="P28" s="98"/>
      <c r="Q28" s="163"/>
      <c r="R28" s="103"/>
      <c r="S28" s="103"/>
      <c r="T28" s="103"/>
      <c r="U28" s="103"/>
      <c r="V28" s="98"/>
      <c r="W28" s="163"/>
      <c r="X28" s="103"/>
      <c r="Y28" s="103"/>
      <c r="Z28" s="103"/>
      <c r="AA28" s="103"/>
      <c r="AB28" s="98"/>
      <c r="AC28" s="167"/>
      <c r="AD28" s="101"/>
      <c r="AE28" s="101"/>
      <c r="AF28" s="101"/>
      <c r="AG28" s="105"/>
      <c r="AM28" s="98"/>
      <c r="AN28" s="192" t="s">
        <v>1117</v>
      </c>
      <c r="AO28" s="190">
        <v>10.26</v>
      </c>
      <c r="AP28" s="101">
        <v>0.61699999999999999</v>
      </c>
      <c r="AQ28" s="101">
        <f>AO28*AP28</f>
        <v>6.3304200000000002</v>
      </c>
      <c r="AR28" s="103"/>
      <c r="AS28" s="98"/>
      <c r="AT28" s="167"/>
      <c r="AU28" s="101"/>
      <c r="AV28" s="101"/>
      <c r="AW28" s="101"/>
      <c r="AX28" s="105"/>
      <c r="AY28" s="98"/>
      <c r="AZ28" s="163"/>
      <c r="BA28" s="103"/>
      <c r="BB28" s="103"/>
      <c r="BC28" s="103"/>
      <c r="BD28" s="103"/>
      <c r="BE28" s="98"/>
      <c r="BF28" s="163"/>
      <c r="BG28" s="103"/>
      <c r="BH28" s="103"/>
      <c r="BI28" s="103"/>
      <c r="BJ28" s="103"/>
      <c r="BK28" s="98"/>
      <c r="BM28" s="103"/>
      <c r="BN28" s="103"/>
      <c r="BO28" s="103"/>
      <c r="BP28" s="103"/>
      <c r="BQ28" s="98"/>
      <c r="BR28" s="192"/>
      <c r="BV28" s="105"/>
      <c r="BW28" s="98"/>
      <c r="BX28" s="163"/>
      <c r="BY28" s="163"/>
      <c r="BZ28" s="163"/>
      <c r="CA28" s="163"/>
      <c r="CB28" s="104"/>
      <c r="CC28" s="98"/>
      <c r="CD28" s="163"/>
      <c r="CE28" s="163"/>
      <c r="CF28" s="163"/>
      <c r="CG28" s="163"/>
      <c r="CH28" s="104"/>
      <c r="CI28" s="98"/>
      <c r="CO28" s="98"/>
      <c r="CV28" s="98"/>
      <c r="CW28" s="164"/>
      <c r="CZ28" s="99"/>
      <c r="DB28" s="98"/>
      <c r="DC28" s="164"/>
      <c r="DD28" s="164"/>
      <c r="DE28" s="164"/>
      <c r="DF28" s="164"/>
      <c r="DH28" s="98"/>
      <c r="DI28" s="164"/>
      <c r="DW28" s="167"/>
      <c r="DX28" s="101"/>
      <c r="DY28" s="101"/>
      <c r="DZ28" s="101"/>
      <c r="EA28" s="105"/>
      <c r="EB28" s="98"/>
      <c r="EH28" s="98"/>
      <c r="EI28" s="163"/>
      <c r="EM28" s="104"/>
      <c r="EN28" s="98"/>
      <c r="EO28" s="163"/>
      <c r="EP28" s="103"/>
      <c r="EQ28" s="103"/>
      <c r="ER28" s="103"/>
      <c r="ES28" s="103"/>
      <c r="ET28" s="98"/>
      <c r="EU28" s="163"/>
      <c r="EV28" s="103"/>
      <c r="EW28" s="103"/>
      <c r="EX28" s="103"/>
      <c r="EY28" s="103"/>
      <c r="EZ28" s="98"/>
      <c r="FA28" s="163"/>
      <c r="FB28" s="103"/>
      <c r="FC28" s="103"/>
      <c r="FD28" s="98"/>
      <c r="FE28" s="163"/>
      <c r="FF28" s="103"/>
      <c r="FG28" s="103"/>
      <c r="FI28" s="98"/>
      <c r="FM28" s="98"/>
      <c r="FN28" s="192"/>
      <c r="FO28" s="101"/>
      <c r="FP28" s="101"/>
      <c r="FQ28" s="101"/>
      <c r="FR28" s="105"/>
      <c r="FS28" s="98"/>
      <c r="FT28" s="192"/>
      <c r="FU28" s="101"/>
      <c r="FV28" s="101"/>
      <c r="FW28" s="101"/>
      <c r="FX28" s="105"/>
      <c r="FY28" s="98"/>
      <c r="GE28" s="98"/>
      <c r="GK28" s="98"/>
      <c r="GL28" s="163"/>
      <c r="GM28" s="103"/>
      <c r="GN28" s="103"/>
      <c r="GO28" s="98"/>
      <c r="GP28" s="163"/>
      <c r="GQ28" s="103"/>
      <c r="GR28" s="103"/>
      <c r="GS28" s="98"/>
    </row>
    <row r="29" spans="1:201" x14ac:dyDescent="0.25">
      <c r="E29" s="98"/>
      <c r="J29" s="98"/>
      <c r="K29" s="167"/>
      <c r="L29" s="101"/>
      <c r="M29" s="101"/>
      <c r="N29" s="101"/>
      <c r="O29" s="105"/>
      <c r="P29" s="98"/>
      <c r="Q29" s="163"/>
      <c r="R29" s="103"/>
      <c r="S29" s="103"/>
      <c r="T29" s="103"/>
      <c r="U29" s="103"/>
      <c r="V29" s="98"/>
      <c r="W29" s="163"/>
      <c r="X29" s="103"/>
      <c r="Y29" s="103"/>
      <c r="Z29" s="103"/>
      <c r="AA29" s="103"/>
      <c r="AB29" s="98"/>
      <c r="AC29" s="167"/>
      <c r="AD29" s="101"/>
      <c r="AE29" s="101"/>
      <c r="AF29" s="101"/>
      <c r="AG29" s="105"/>
      <c r="AM29" s="98"/>
      <c r="AN29" s="192" t="s">
        <v>1119</v>
      </c>
      <c r="AO29" s="190">
        <v>10.26</v>
      </c>
      <c r="AP29" s="101">
        <v>0.61699999999999999</v>
      </c>
      <c r="AQ29" s="101">
        <f>AO29*AP29</f>
        <v>6.3304200000000002</v>
      </c>
      <c r="AR29" s="103"/>
      <c r="AS29" s="98"/>
      <c r="AT29" s="163"/>
      <c r="AU29" s="103"/>
      <c r="AV29" s="103"/>
      <c r="AW29" s="103"/>
      <c r="AX29" s="103"/>
      <c r="AY29" s="98"/>
      <c r="AZ29" s="167" t="s">
        <v>1116</v>
      </c>
      <c r="BA29" s="101">
        <f>0.87*16</f>
        <v>13.92</v>
      </c>
      <c r="BB29" s="101">
        <v>0.154</v>
      </c>
      <c r="BC29" s="101">
        <f>BA29*BB29</f>
        <v>2.1436799999999998</v>
      </c>
      <c r="BD29" s="105"/>
      <c r="BE29" s="98"/>
      <c r="BF29" s="167" t="s">
        <v>1116</v>
      </c>
      <c r="BG29" s="101">
        <f>0.87*29</f>
        <v>25.23</v>
      </c>
      <c r="BH29" s="101">
        <v>0.154</v>
      </c>
      <c r="BI29" s="101">
        <f t="shared" ref="BI29:BI46" si="40">BG29*BH29</f>
        <v>3.8854199999999999</v>
      </c>
      <c r="BJ29" s="103"/>
      <c r="BK29" s="98"/>
      <c r="BL29" s="192" t="s">
        <v>1119</v>
      </c>
      <c r="BM29" s="190">
        <v>0.75</v>
      </c>
      <c r="BN29" s="190">
        <v>0.6</v>
      </c>
      <c r="BO29" s="190">
        <v>0.28000000000000003</v>
      </c>
      <c r="BP29" s="105">
        <f t="shared" ref="BP29:BP78" si="41">BM29*BN29*BO29</f>
        <v>0.126</v>
      </c>
      <c r="BQ29" s="98"/>
      <c r="BR29" s="192" t="s">
        <v>1251</v>
      </c>
      <c r="BS29" s="101">
        <v>8.73</v>
      </c>
      <c r="BT29" s="101">
        <v>0.15</v>
      </c>
      <c r="BU29" s="101">
        <v>0.3</v>
      </c>
      <c r="BV29" s="105">
        <f t="shared" si="34"/>
        <v>0.39285000000000003</v>
      </c>
      <c r="BW29" s="98"/>
      <c r="BX29" s="192" t="s">
        <v>1120</v>
      </c>
      <c r="BY29" s="194">
        <v>0.15</v>
      </c>
      <c r="BZ29" s="192">
        <v>0.3</v>
      </c>
      <c r="CA29" s="101">
        <v>0.9</v>
      </c>
      <c r="CB29" s="105">
        <f t="shared" ref="CB29:CB78" si="42">BY29*BZ29*CA29</f>
        <v>4.0500000000000001E-2</v>
      </c>
      <c r="CC29" s="98"/>
      <c r="CD29" s="163"/>
      <c r="CE29" s="163"/>
      <c r="CF29" s="163"/>
      <c r="CG29" s="163"/>
      <c r="CH29" s="104"/>
      <c r="CI29" s="98"/>
      <c r="CO29" s="98"/>
      <c r="CV29" s="98"/>
      <c r="CW29" s="164"/>
      <c r="CZ29" s="99"/>
      <c r="DB29" s="98"/>
      <c r="DC29" s="164"/>
      <c r="DD29" s="164"/>
      <c r="DE29" s="164"/>
      <c r="DF29" s="164"/>
      <c r="DH29" s="98"/>
      <c r="DI29" s="164"/>
      <c r="DW29" s="163"/>
      <c r="DX29" s="103"/>
      <c r="DY29" s="103"/>
      <c r="DZ29" s="103"/>
      <c r="EA29" s="103"/>
      <c r="EB29" s="98"/>
      <c r="EH29" s="98"/>
      <c r="EI29" s="163"/>
      <c r="EJ29" s="103" t="s">
        <v>1240</v>
      </c>
      <c r="EK29" s="103" t="s">
        <v>1242</v>
      </c>
      <c r="EL29" s="103" t="s">
        <v>1241</v>
      </c>
      <c r="EM29" s="103"/>
      <c r="EN29" s="98"/>
      <c r="EO29" s="192"/>
      <c r="EP29" s="105"/>
      <c r="EQ29" s="101"/>
      <c r="ER29" s="101"/>
      <c r="ES29" s="105"/>
      <c r="ET29" s="98"/>
      <c r="EU29" s="192"/>
      <c r="EV29" s="105"/>
      <c r="EW29" s="101"/>
      <c r="EX29" s="101"/>
      <c r="EY29" s="105"/>
      <c r="EZ29" s="98"/>
      <c r="FA29" s="192"/>
      <c r="FB29" s="105"/>
      <c r="FC29" s="101"/>
      <c r="FD29" s="98"/>
      <c r="FE29" s="192"/>
      <c r="FF29" s="105"/>
      <c r="FG29" s="101"/>
      <c r="FI29" s="98"/>
      <c r="FM29" s="98"/>
      <c r="FN29" s="192" t="s">
        <v>1251</v>
      </c>
      <c r="FO29" s="101">
        <v>8.73</v>
      </c>
      <c r="FP29" s="101">
        <v>0.6</v>
      </c>
      <c r="FQ29" s="101">
        <f t="shared" si="35"/>
        <v>5.2380000000000004</v>
      </c>
      <c r="FR29" s="105"/>
      <c r="FS29" s="98"/>
      <c r="FT29" s="192"/>
      <c r="FU29" s="101"/>
      <c r="FV29" s="101"/>
      <c r="FW29" s="101"/>
      <c r="FX29" s="105"/>
      <c r="FY29" s="98"/>
      <c r="GE29" s="98"/>
      <c r="GK29" s="98"/>
      <c r="GL29" s="192"/>
      <c r="GM29" s="105"/>
      <c r="GN29" s="101"/>
      <c r="GO29" s="98"/>
      <c r="GP29" s="192"/>
      <c r="GQ29" s="105"/>
      <c r="GR29" s="101"/>
      <c r="GS29" s="98"/>
    </row>
    <row r="30" spans="1:201" x14ac:dyDescent="0.25">
      <c r="E30" s="98"/>
      <c r="J30" s="98"/>
      <c r="K30" s="167"/>
      <c r="L30" s="101"/>
      <c r="M30" s="101"/>
      <c r="N30" s="101"/>
      <c r="O30" s="105"/>
      <c r="P30" s="98"/>
      <c r="Q30" s="163"/>
      <c r="R30" s="103"/>
      <c r="S30" s="103"/>
      <c r="T30" s="103"/>
      <c r="U30" s="103"/>
      <c r="V30" s="98"/>
      <c r="W30" s="163"/>
      <c r="X30" s="103"/>
      <c r="Y30" s="103"/>
      <c r="Z30" s="103"/>
      <c r="AA30" s="103"/>
      <c r="AB30" s="98"/>
      <c r="AC30" s="167"/>
      <c r="AD30" s="101"/>
      <c r="AE30" s="101"/>
      <c r="AF30" s="101"/>
      <c r="AG30" s="105"/>
      <c r="AM30" s="98"/>
      <c r="AN30" s="192" t="s">
        <v>1121</v>
      </c>
      <c r="AO30" s="190">
        <v>13.56</v>
      </c>
      <c r="AP30" s="101">
        <v>0.61699999999999999</v>
      </c>
      <c r="AQ30" s="101">
        <f t="shared" ref="AQ30:AQ78" si="43">AO30*AP30</f>
        <v>8.3665199999999995</v>
      </c>
      <c r="AR30" s="103"/>
      <c r="AS30" s="98"/>
      <c r="AT30" s="163"/>
      <c r="AU30" s="103"/>
      <c r="AV30" s="103"/>
      <c r="AW30" s="103"/>
      <c r="AX30" s="103"/>
      <c r="AY30" s="98"/>
      <c r="AZ30" s="167" t="s">
        <v>1118</v>
      </c>
      <c r="BA30" s="101">
        <f t="shared" ref="BA30:BA42" si="44">0.87*16</f>
        <v>13.92</v>
      </c>
      <c r="BB30" s="101">
        <v>0.154</v>
      </c>
      <c r="BC30" s="101">
        <f t="shared" ref="BC30:BC46" si="45">BA30*BB30</f>
        <v>2.1436799999999998</v>
      </c>
      <c r="BD30" s="105"/>
      <c r="BE30" s="98"/>
      <c r="BF30" s="167" t="s">
        <v>1118</v>
      </c>
      <c r="BG30" s="101">
        <f t="shared" ref="BG30:BG42" si="46">0.87*29</f>
        <v>25.23</v>
      </c>
      <c r="BH30" s="101">
        <v>0.154</v>
      </c>
      <c r="BI30" s="101">
        <f t="shared" si="40"/>
        <v>3.8854199999999999</v>
      </c>
      <c r="BJ30" s="103"/>
      <c r="BK30" s="98"/>
      <c r="BL30" s="192" t="s">
        <v>1121</v>
      </c>
      <c r="BM30" s="190">
        <v>0.75</v>
      </c>
      <c r="BN30" s="190">
        <v>0.6</v>
      </c>
      <c r="BO30" s="190">
        <v>0.28000000000000003</v>
      </c>
      <c r="BP30" s="105">
        <f t="shared" si="41"/>
        <v>0.126</v>
      </c>
      <c r="BQ30" s="98"/>
      <c r="BR30" s="192" t="s">
        <v>1252</v>
      </c>
      <c r="BS30" s="101">
        <v>1.08</v>
      </c>
      <c r="BT30" s="101">
        <v>0.15</v>
      </c>
      <c r="BU30" s="101">
        <v>0.3</v>
      </c>
      <c r="BV30" s="105">
        <f t="shared" si="34"/>
        <v>4.8599999999999997E-2</v>
      </c>
      <c r="BW30" s="98"/>
      <c r="BX30" s="192" t="s">
        <v>1122</v>
      </c>
      <c r="BY30" s="194">
        <v>0.15</v>
      </c>
      <c r="BZ30" s="192">
        <v>0.3</v>
      </c>
      <c r="CA30" s="101">
        <v>0.9</v>
      </c>
      <c r="CB30" s="105">
        <f t="shared" si="42"/>
        <v>4.0500000000000001E-2</v>
      </c>
      <c r="CC30" s="98"/>
      <c r="CD30" s="163"/>
      <c r="CE30" s="163"/>
      <c r="CF30" s="163"/>
      <c r="CG30" s="163"/>
      <c r="CH30" s="104"/>
      <c r="CI30" s="98"/>
      <c r="CO30" s="98"/>
      <c r="CV30" s="98"/>
      <c r="CW30" s="164"/>
      <c r="CZ30" s="99"/>
      <c r="DB30" s="98"/>
      <c r="DC30" s="164"/>
      <c r="DD30" s="164"/>
      <c r="DE30" s="164"/>
      <c r="DF30" s="164"/>
      <c r="DH30" s="98"/>
      <c r="DI30" s="164"/>
      <c r="DW30" s="163"/>
      <c r="DX30" s="103"/>
      <c r="DY30" s="103"/>
      <c r="DZ30" s="103"/>
      <c r="EA30" s="103"/>
      <c r="EB30" s="98"/>
      <c r="EH30" s="98"/>
      <c r="EI30" s="192" t="str">
        <f>EI6</f>
        <v>V1</v>
      </c>
      <c r="EJ30" s="105">
        <f>(EJ6/0.15)*0.77</f>
        <v>20.276666666666667</v>
      </c>
      <c r="EK30" s="101">
        <v>0.154</v>
      </c>
      <c r="EL30" s="101">
        <f>EJ30*EK30</f>
        <v>3.1226066666666665</v>
      </c>
      <c r="EM30" s="105"/>
      <c r="EN30" s="98"/>
      <c r="EO30" s="192"/>
      <c r="EP30" s="105"/>
      <c r="EQ30" s="101"/>
      <c r="ER30" s="101"/>
      <c r="ES30" s="105"/>
      <c r="ET30" s="98"/>
      <c r="EU30" s="192"/>
      <c r="EV30" s="105"/>
      <c r="EW30" s="101"/>
      <c r="EX30" s="101"/>
      <c r="EY30" s="105"/>
      <c r="EZ30" s="98"/>
      <c r="FA30" s="192"/>
      <c r="FB30" s="105"/>
      <c r="FC30" s="101"/>
      <c r="FD30" s="98"/>
      <c r="FE30" s="192"/>
      <c r="FF30" s="105"/>
      <c r="FG30" s="101"/>
      <c r="FI30" s="98"/>
      <c r="FM30" s="98"/>
      <c r="FN30" s="192" t="s">
        <v>1252</v>
      </c>
      <c r="FO30" s="101">
        <v>1.08</v>
      </c>
      <c r="FP30" s="101">
        <v>0.6</v>
      </c>
      <c r="FQ30" s="101">
        <f t="shared" si="35"/>
        <v>0.64800000000000002</v>
      </c>
      <c r="FR30" s="105"/>
      <c r="FS30" s="98"/>
      <c r="FT30" s="192"/>
      <c r="FU30" s="101"/>
      <c r="FV30" s="101"/>
      <c r="FW30" s="101"/>
      <c r="FX30" s="105"/>
      <c r="FY30" s="98"/>
      <c r="GE30" s="98"/>
      <c r="GK30" s="98"/>
      <c r="GL30" s="192"/>
      <c r="GM30" s="105"/>
      <c r="GN30" s="101"/>
      <c r="GO30" s="98"/>
      <c r="GP30" s="192"/>
      <c r="GQ30" s="105"/>
      <c r="GR30" s="101"/>
      <c r="GS30" s="98"/>
    </row>
    <row r="31" spans="1:201" x14ac:dyDescent="0.25">
      <c r="E31" s="98"/>
      <c r="J31" s="98"/>
      <c r="K31" s="167"/>
      <c r="L31" s="101"/>
      <c r="M31" s="101"/>
      <c r="N31" s="101"/>
      <c r="O31" s="105"/>
      <c r="P31" s="98"/>
      <c r="Q31" s="163"/>
      <c r="R31" s="103"/>
      <c r="S31" s="103"/>
      <c r="T31" s="103"/>
      <c r="U31" s="103"/>
      <c r="V31" s="98"/>
      <c r="W31" s="163"/>
      <c r="X31" s="103"/>
      <c r="Y31" s="103"/>
      <c r="Z31" s="103"/>
      <c r="AA31" s="103"/>
      <c r="AB31" s="98"/>
      <c r="AC31" s="167"/>
      <c r="AD31" s="101"/>
      <c r="AE31" s="101"/>
      <c r="AF31" s="101"/>
      <c r="AG31" s="105"/>
      <c r="AM31" s="98"/>
      <c r="AN31" s="192" t="s">
        <v>1123</v>
      </c>
      <c r="AO31" s="190">
        <v>10.26</v>
      </c>
      <c r="AP31" s="101">
        <v>0.61699999999999999</v>
      </c>
      <c r="AQ31" s="101">
        <f t="shared" si="43"/>
        <v>6.3304200000000002</v>
      </c>
      <c r="AR31" s="103"/>
      <c r="AS31" s="98"/>
      <c r="AT31" s="247" t="s">
        <v>1234</v>
      </c>
      <c r="AU31" s="247"/>
      <c r="AV31" s="103"/>
      <c r="AW31" s="103"/>
      <c r="AX31" s="104">
        <f>SUM(AX33:AX51)</f>
        <v>188.97475999999997</v>
      </c>
      <c r="AY31" s="98"/>
      <c r="AZ31" s="167" t="s">
        <v>1120</v>
      </c>
      <c r="BA31" s="101">
        <f t="shared" si="44"/>
        <v>13.92</v>
      </c>
      <c r="BB31" s="101">
        <v>0.154</v>
      </c>
      <c r="BC31" s="101">
        <f t="shared" si="45"/>
        <v>2.1436799999999998</v>
      </c>
      <c r="BD31" s="105"/>
      <c r="BE31" s="98"/>
      <c r="BF31" s="167" t="s">
        <v>1120</v>
      </c>
      <c r="BG31" s="101">
        <f t="shared" si="46"/>
        <v>25.23</v>
      </c>
      <c r="BH31" s="101">
        <v>0.154</v>
      </c>
      <c r="BI31" s="101">
        <f t="shared" si="40"/>
        <v>3.8854199999999999</v>
      </c>
      <c r="BJ31" s="103"/>
      <c r="BK31" s="98"/>
      <c r="BL31" s="192" t="s">
        <v>1123</v>
      </c>
      <c r="BM31" s="190">
        <v>0.75</v>
      </c>
      <c r="BN31" s="190">
        <v>0.6</v>
      </c>
      <c r="BO31" s="190">
        <v>0.28000000000000003</v>
      </c>
      <c r="BP31" s="105">
        <f t="shared" si="41"/>
        <v>0.126</v>
      </c>
      <c r="BQ31" s="98"/>
      <c r="BR31" s="192" t="s">
        <v>1396</v>
      </c>
      <c r="BS31" s="94">
        <v>1.32</v>
      </c>
      <c r="BT31" s="101">
        <v>0.15</v>
      </c>
      <c r="BU31" s="101">
        <v>0.3</v>
      </c>
      <c r="BV31" s="105">
        <f t="shared" si="34"/>
        <v>5.9400000000000001E-2</v>
      </c>
      <c r="BW31" s="98"/>
      <c r="BX31" s="192" t="s">
        <v>1124</v>
      </c>
      <c r="BY31" s="194">
        <v>0.15</v>
      </c>
      <c r="BZ31" s="192">
        <v>0.3</v>
      </c>
      <c r="CA31" s="101">
        <v>0.9</v>
      </c>
      <c r="CB31" s="105">
        <f t="shared" si="42"/>
        <v>4.0500000000000001E-2</v>
      </c>
      <c r="CC31" s="98"/>
      <c r="CD31" s="163"/>
      <c r="CE31" s="163"/>
      <c r="CF31" s="163"/>
      <c r="CG31" s="163"/>
      <c r="CH31" s="104"/>
      <c r="CI31" s="98"/>
      <c r="CO31" s="98"/>
      <c r="CV31" s="98"/>
      <c r="CW31" s="164"/>
      <c r="CZ31" s="99"/>
      <c r="DB31" s="98"/>
      <c r="DC31" s="164"/>
      <c r="DD31" s="164"/>
      <c r="DE31" s="164"/>
      <c r="DF31" s="164"/>
      <c r="DH31" s="98"/>
      <c r="DI31" s="164"/>
      <c r="DW31" s="247" t="s">
        <v>1234</v>
      </c>
      <c r="DX31" s="247"/>
      <c r="DY31" s="103"/>
      <c r="DZ31" s="103"/>
      <c r="EA31" s="104"/>
      <c r="EB31" s="98"/>
      <c r="EH31" s="98"/>
      <c r="EI31" s="192" t="str">
        <f t="shared" ref="EI31:EI48" si="47">EI7</f>
        <v>V2</v>
      </c>
      <c r="EJ31" s="105">
        <f t="shared" ref="EJ31:EJ48" si="48">(EJ7/0.15)*0.77</f>
        <v>25.666666666666668</v>
      </c>
      <c r="EK31" s="101">
        <v>0.154</v>
      </c>
      <c r="EL31" s="101">
        <f t="shared" ref="EL31:EL47" si="49">EJ31*EK31</f>
        <v>3.952666666666667</v>
      </c>
      <c r="EM31" s="105"/>
      <c r="EN31" s="98"/>
      <c r="EO31" s="192"/>
      <c r="EQ31" s="101"/>
      <c r="ER31" s="101"/>
      <c r="ET31" s="98"/>
      <c r="EU31" s="192"/>
      <c r="EW31" s="101"/>
      <c r="EX31" s="101"/>
      <c r="EZ31" s="98"/>
      <c r="FA31" s="192"/>
      <c r="FC31" s="101"/>
      <c r="FD31" s="98"/>
      <c r="FE31" s="192"/>
      <c r="FG31" s="101"/>
      <c r="FI31" s="98"/>
      <c r="FM31" s="98"/>
      <c r="FN31" s="192" t="s">
        <v>1396</v>
      </c>
      <c r="FO31" s="94">
        <v>1.32</v>
      </c>
      <c r="FP31" s="101">
        <v>0.6</v>
      </c>
      <c r="FQ31" s="101">
        <f t="shared" si="35"/>
        <v>0.79200000000000004</v>
      </c>
      <c r="FR31" s="105"/>
      <c r="FS31" s="98"/>
      <c r="FT31" s="192"/>
      <c r="FV31" s="101"/>
      <c r="FW31" s="101"/>
      <c r="FX31" s="105"/>
      <c r="FY31" s="98"/>
      <c r="GE31" s="98"/>
      <c r="GK31" s="98"/>
      <c r="GL31" s="192"/>
      <c r="GN31" s="101"/>
      <c r="GO31" s="98"/>
      <c r="GP31" s="192"/>
      <c r="GR31" s="101"/>
      <c r="GS31" s="98"/>
    </row>
    <row r="32" spans="1:201" x14ac:dyDescent="0.25">
      <c r="E32" s="98"/>
      <c r="J32" s="98"/>
      <c r="K32" s="167"/>
      <c r="L32" s="101"/>
      <c r="M32" s="101"/>
      <c r="N32" s="101"/>
      <c r="O32" s="105"/>
      <c r="P32" s="98"/>
      <c r="Q32" s="163"/>
      <c r="R32" s="103"/>
      <c r="S32" s="103"/>
      <c r="T32" s="103"/>
      <c r="U32" s="103"/>
      <c r="V32" s="98"/>
      <c r="W32" s="163"/>
      <c r="X32" s="103"/>
      <c r="Y32" s="103"/>
      <c r="Z32" s="103"/>
      <c r="AA32" s="103"/>
      <c r="AB32" s="98"/>
      <c r="AC32" s="167"/>
      <c r="AD32" s="101"/>
      <c r="AE32" s="101"/>
      <c r="AF32" s="101"/>
      <c r="AG32" s="105"/>
      <c r="AM32" s="98"/>
      <c r="AN32" s="192" t="s">
        <v>1125</v>
      </c>
      <c r="AO32" s="190">
        <v>10.26</v>
      </c>
      <c r="AP32" s="101">
        <v>0.61699999999999999</v>
      </c>
      <c r="AQ32" s="101">
        <f t="shared" si="43"/>
        <v>6.3304200000000002</v>
      </c>
      <c r="AR32" s="103"/>
      <c r="AS32" s="98"/>
      <c r="AT32" s="163"/>
      <c r="AU32" s="103" t="s">
        <v>1236</v>
      </c>
      <c r="AV32" s="103" t="s">
        <v>1238</v>
      </c>
      <c r="AW32" s="103" t="s">
        <v>1237</v>
      </c>
      <c r="AX32" s="103"/>
      <c r="AY32" s="98"/>
      <c r="AZ32" s="167" t="s">
        <v>1122</v>
      </c>
      <c r="BA32" s="101">
        <f t="shared" si="44"/>
        <v>13.92</v>
      </c>
      <c r="BB32" s="101">
        <v>0.154</v>
      </c>
      <c r="BC32" s="101">
        <f t="shared" si="45"/>
        <v>2.1436799999999998</v>
      </c>
      <c r="BD32" s="105"/>
      <c r="BE32" s="98"/>
      <c r="BF32" s="167" t="s">
        <v>1122</v>
      </c>
      <c r="BG32" s="101">
        <f t="shared" si="46"/>
        <v>25.23</v>
      </c>
      <c r="BH32" s="101">
        <v>0.154</v>
      </c>
      <c r="BI32" s="101">
        <f t="shared" si="40"/>
        <v>3.8854199999999999</v>
      </c>
      <c r="BJ32" s="103"/>
      <c r="BK32" s="98"/>
      <c r="BL32" s="192" t="s">
        <v>1125</v>
      </c>
      <c r="BM32" s="190">
        <v>0.75</v>
      </c>
      <c r="BN32" s="190">
        <v>0.6</v>
      </c>
      <c r="BO32" s="190">
        <v>0.28000000000000003</v>
      </c>
      <c r="BP32" s="105">
        <f t="shared" si="41"/>
        <v>0.126</v>
      </c>
      <c r="BQ32" s="98"/>
      <c r="BR32" s="192" t="s">
        <v>1397</v>
      </c>
      <c r="BS32" s="94">
        <v>1.32</v>
      </c>
      <c r="BT32" s="101">
        <v>0.15</v>
      </c>
      <c r="BU32" s="101">
        <v>0.3</v>
      </c>
      <c r="BV32" s="105">
        <f t="shared" si="34"/>
        <v>5.9400000000000001E-2</v>
      </c>
      <c r="BW32" s="98"/>
      <c r="BX32" s="192" t="s">
        <v>1126</v>
      </c>
      <c r="BY32" s="194">
        <v>0.15</v>
      </c>
      <c r="BZ32" s="192">
        <v>0.3</v>
      </c>
      <c r="CA32" s="101">
        <v>0.9</v>
      </c>
      <c r="CB32" s="105">
        <f t="shared" si="42"/>
        <v>4.0500000000000001E-2</v>
      </c>
      <c r="CC32" s="98"/>
      <c r="CD32" s="163"/>
      <c r="CE32" s="163"/>
      <c r="CF32" s="163"/>
      <c r="CG32" s="163"/>
      <c r="CH32" s="104"/>
      <c r="CI32" s="98"/>
      <c r="CO32" s="98"/>
      <c r="CV32" s="98"/>
      <c r="CW32" s="164"/>
      <c r="CZ32" s="99"/>
      <c r="DB32" s="98"/>
      <c r="DC32" s="164"/>
      <c r="DD32" s="164"/>
      <c r="DE32" s="164"/>
      <c r="DF32" s="164"/>
      <c r="DH32" s="98"/>
      <c r="DI32" s="164"/>
      <c r="DW32" s="163"/>
      <c r="DX32" s="103" t="s">
        <v>1236</v>
      </c>
      <c r="DY32" s="103" t="s">
        <v>1238</v>
      </c>
      <c r="DZ32" s="103" t="s">
        <v>1237</v>
      </c>
      <c r="EA32" s="103"/>
      <c r="EB32" s="98"/>
      <c r="EH32" s="98"/>
      <c r="EI32" s="192" t="str">
        <f t="shared" si="47"/>
        <v>V3</v>
      </c>
      <c r="EJ32" s="105">
        <f t="shared" si="48"/>
        <v>11.036666666666667</v>
      </c>
      <c r="EK32" s="101">
        <v>0.154</v>
      </c>
      <c r="EL32" s="101">
        <f t="shared" si="49"/>
        <v>1.6996466666666667</v>
      </c>
      <c r="EN32" s="98"/>
      <c r="EO32" s="192"/>
      <c r="EP32" s="105"/>
      <c r="EQ32" s="101"/>
      <c r="ER32" s="101"/>
      <c r="ET32" s="98"/>
      <c r="EU32" s="192"/>
      <c r="EV32" s="105"/>
      <c r="EW32" s="101"/>
      <c r="EX32" s="101"/>
      <c r="EZ32" s="98"/>
      <c r="FA32" s="192"/>
      <c r="FB32" s="105"/>
      <c r="FC32" s="101"/>
      <c r="FD32" s="98"/>
      <c r="FE32" s="192"/>
      <c r="FF32" s="105"/>
      <c r="FG32" s="101"/>
      <c r="FI32" s="98"/>
      <c r="FM32" s="98"/>
      <c r="FN32" s="192" t="s">
        <v>1397</v>
      </c>
      <c r="FO32" s="94">
        <v>1.32</v>
      </c>
      <c r="FP32" s="101">
        <v>0.6</v>
      </c>
      <c r="FQ32" s="101">
        <f t="shared" si="35"/>
        <v>0.79200000000000004</v>
      </c>
      <c r="FR32" s="105"/>
      <c r="FS32" s="98"/>
      <c r="FT32" s="192"/>
      <c r="FV32" s="101"/>
      <c r="FW32" s="101"/>
      <c r="FX32" s="105"/>
      <c r="FY32" s="98"/>
      <c r="GE32" s="98"/>
      <c r="GK32" s="98"/>
      <c r="GL32" s="192"/>
      <c r="GM32" s="105"/>
      <c r="GN32" s="101"/>
      <c r="GO32" s="98"/>
      <c r="GP32" s="192"/>
      <c r="GQ32" s="105"/>
      <c r="GR32" s="101"/>
      <c r="GS32" s="98"/>
    </row>
    <row r="33" spans="5:201" x14ac:dyDescent="0.25">
      <c r="E33" s="98"/>
      <c r="J33" s="98"/>
      <c r="K33" s="167"/>
      <c r="L33" s="101"/>
      <c r="M33" s="101"/>
      <c r="N33" s="101"/>
      <c r="O33" s="105"/>
      <c r="P33" s="98"/>
      <c r="Q33" s="163"/>
      <c r="R33" s="103"/>
      <c r="S33" s="103"/>
      <c r="T33" s="103"/>
      <c r="U33" s="103"/>
      <c r="V33" s="98"/>
      <c r="W33" s="163"/>
      <c r="X33" s="103"/>
      <c r="Y33" s="103"/>
      <c r="Z33" s="103"/>
      <c r="AA33" s="103"/>
      <c r="AB33" s="98"/>
      <c r="AC33" s="167"/>
      <c r="AD33" s="101"/>
      <c r="AE33" s="101"/>
      <c r="AF33" s="101"/>
      <c r="AG33" s="105"/>
      <c r="AM33" s="98"/>
      <c r="AN33" s="192" t="s">
        <v>1127</v>
      </c>
      <c r="AO33" s="190">
        <v>10.26</v>
      </c>
      <c r="AP33" s="101">
        <v>0.61699999999999999</v>
      </c>
      <c r="AQ33" s="101">
        <f t="shared" si="43"/>
        <v>6.3304200000000002</v>
      </c>
      <c r="AR33" s="103"/>
      <c r="AS33" s="98"/>
      <c r="AT33" s="192" t="s">
        <v>1244</v>
      </c>
      <c r="AU33" s="101">
        <v>5.98</v>
      </c>
      <c r="AV33" s="101">
        <v>0.61699999999999999</v>
      </c>
      <c r="AW33" s="101">
        <f>AU33*AV33</f>
        <v>3.6896600000000004</v>
      </c>
      <c r="AX33" s="105">
        <f>AW33*4</f>
        <v>14.758640000000002</v>
      </c>
      <c r="AY33" s="98"/>
      <c r="AZ33" s="167" t="s">
        <v>1124</v>
      </c>
      <c r="BA33" s="101">
        <f t="shared" si="44"/>
        <v>13.92</v>
      </c>
      <c r="BB33" s="101">
        <v>0.154</v>
      </c>
      <c r="BC33" s="101">
        <f t="shared" si="45"/>
        <v>2.1436799999999998</v>
      </c>
      <c r="BD33" s="105"/>
      <c r="BE33" s="98"/>
      <c r="BF33" s="167" t="s">
        <v>1124</v>
      </c>
      <c r="BG33" s="101">
        <f t="shared" si="46"/>
        <v>25.23</v>
      </c>
      <c r="BH33" s="101">
        <v>0.154</v>
      </c>
      <c r="BI33" s="101">
        <f t="shared" si="40"/>
        <v>3.8854199999999999</v>
      </c>
      <c r="BJ33" s="103"/>
      <c r="BK33" s="98"/>
      <c r="BL33" s="192" t="s">
        <v>1127</v>
      </c>
      <c r="BM33" s="190">
        <v>0.75</v>
      </c>
      <c r="BN33" s="190">
        <v>0.6</v>
      </c>
      <c r="BO33" s="190">
        <v>0.28000000000000003</v>
      </c>
      <c r="BP33" s="105">
        <f t="shared" si="41"/>
        <v>0.126</v>
      </c>
      <c r="BQ33" s="98"/>
      <c r="BR33" s="192" t="s">
        <v>1398</v>
      </c>
      <c r="BS33" s="94">
        <v>1.32</v>
      </c>
      <c r="BT33" s="101">
        <v>0.15</v>
      </c>
      <c r="BU33" s="101">
        <v>0.3</v>
      </c>
      <c r="BV33" s="105">
        <f t="shared" si="34"/>
        <v>5.9400000000000001E-2</v>
      </c>
      <c r="BW33" s="98"/>
      <c r="BX33" s="192" t="s">
        <v>1128</v>
      </c>
      <c r="BY33" s="194">
        <v>0.15</v>
      </c>
      <c r="BZ33" s="192">
        <v>0.3</v>
      </c>
      <c r="CA33" s="101">
        <v>0.9</v>
      </c>
      <c r="CB33" s="105">
        <f t="shared" si="42"/>
        <v>4.0500000000000001E-2</v>
      </c>
      <c r="CC33" s="98"/>
      <c r="CD33" s="163"/>
      <c r="CE33" s="163"/>
      <c r="CF33" s="163"/>
      <c r="CG33" s="163"/>
      <c r="CH33" s="104"/>
      <c r="CI33" s="98"/>
      <c r="CO33" s="98"/>
      <c r="CV33" s="98"/>
      <c r="CW33" s="164"/>
      <c r="CZ33" s="99"/>
      <c r="DB33" s="98"/>
      <c r="DC33" s="164"/>
      <c r="DD33" s="164"/>
      <c r="DE33" s="164"/>
      <c r="DF33" s="164"/>
      <c r="DH33" s="98"/>
      <c r="DI33" s="164"/>
      <c r="DW33" s="192" t="s">
        <v>1244</v>
      </c>
      <c r="DX33" s="101">
        <v>5.98</v>
      </c>
      <c r="DY33" s="101">
        <v>0.61699999999999999</v>
      </c>
      <c r="DZ33" s="101">
        <f>DX33*DY33</f>
        <v>3.6896600000000004</v>
      </c>
      <c r="EA33" s="105">
        <f>DZ33*4</f>
        <v>14.758640000000002</v>
      </c>
      <c r="EB33" s="98"/>
      <c r="EH33" s="98"/>
      <c r="EI33" s="192" t="str">
        <f t="shared" si="47"/>
        <v>V4</v>
      </c>
      <c r="EJ33" s="105">
        <f t="shared" si="48"/>
        <v>16.170000000000002</v>
      </c>
      <c r="EK33" s="101">
        <v>0.154</v>
      </c>
      <c r="EL33" s="101">
        <f t="shared" si="49"/>
        <v>2.4901800000000001</v>
      </c>
      <c r="EM33" s="103"/>
      <c r="EN33" s="98"/>
      <c r="EO33" s="192"/>
      <c r="EP33" s="105"/>
      <c r="EQ33" s="101"/>
      <c r="ER33" s="101"/>
      <c r="ET33" s="98"/>
      <c r="EU33" s="192"/>
      <c r="EV33" s="105"/>
      <c r="EW33" s="101"/>
      <c r="EX33" s="101"/>
      <c r="EZ33" s="98"/>
      <c r="FA33" s="192"/>
      <c r="FB33" s="105"/>
      <c r="FC33" s="101"/>
      <c r="FD33" s="98"/>
      <c r="FE33" s="192"/>
      <c r="FF33" s="105"/>
      <c r="FG33" s="101"/>
      <c r="FI33" s="98"/>
      <c r="FM33" s="98"/>
      <c r="FN33" s="192" t="s">
        <v>1398</v>
      </c>
      <c r="FO33" s="94">
        <v>1.32</v>
      </c>
      <c r="FP33" s="101">
        <v>0.6</v>
      </c>
      <c r="FQ33" s="101">
        <f t="shared" si="35"/>
        <v>0.79200000000000004</v>
      </c>
      <c r="FR33" s="105"/>
      <c r="FS33" s="98"/>
      <c r="FT33" s="192"/>
      <c r="FV33" s="101"/>
      <c r="FW33" s="101"/>
      <c r="FX33" s="105"/>
      <c r="FY33" s="98"/>
      <c r="GE33" s="98"/>
      <c r="GK33" s="98"/>
      <c r="GL33" s="192"/>
      <c r="GM33" s="105"/>
      <c r="GN33" s="101"/>
      <c r="GO33" s="98"/>
      <c r="GP33" s="192"/>
      <c r="GQ33" s="105"/>
      <c r="GR33" s="101"/>
      <c r="GS33" s="98"/>
    </row>
    <row r="34" spans="5:201" x14ac:dyDescent="0.25">
      <c r="E34" s="98"/>
      <c r="J34" s="98"/>
      <c r="K34" s="167"/>
      <c r="L34" s="101"/>
      <c r="M34" s="101"/>
      <c r="N34" s="101"/>
      <c r="O34" s="105"/>
      <c r="P34" s="98"/>
      <c r="Q34" s="163"/>
      <c r="R34" s="103"/>
      <c r="S34" s="103"/>
      <c r="T34" s="103"/>
      <c r="U34" s="103"/>
      <c r="V34" s="98"/>
      <c r="W34" s="163"/>
      <c r="X34" s="103"/>
      <c r="Y34" s="103"/>
      <c r="Z34" s="103"/>
      <c r="AA34" s="103"/>
      <c r="AB34" s="98"/>
      <c r="AC34" s="167"/>
      <c r="AD34" s="101"/>
      <c r="AE34" s="101"/>
      <c r="AF34" s="101"/>
      <c r="AG34" s="105"/>
      <c r="AM34" s="98"/>
      <c r="AN34" s="192" t="s">
        <v>1129</v>
      </c>
      <c r="AO34" s="190">
        <v>10.26</v>
      </c>
      <c r="AP34" s="101">
        <v>0.61699999999999999</v>
      </c>
      <c r="AQ34" s="101">
        <f t="shared" si="43"/>
        <v>6.3304200000000002</v>
      </c>
      <c r="AR34" s="103"/>
      <c r="AS34" s="98"/>
      <c r="AT34" s="192" t="s">
        <v>1245</v>
      </c>
      <c r="AU34" s="101">
        <v>11.83</v>
      </c>
      <c r="AV34" s="101">
        <v>0.61699999999999999</v>
      </c>
      <c r="AW34" s="101">
        <f t="shared" ref="AW34:AW45" si="50">AU34*AV34</f>
        <v>7.2991099999999998</v>
      </c>
      <c r="AX34" s="105">
        <f t="shared" ref="AX34:AX45" si="51">AW34*4</f>
        <v>29.196439999999999</v>
      </c>
      <c r="AY34" s="98"/>
      <c r="AZ34" s="167" t="s">
        <v>1130</v>
      </c>
      <c r="BA34" s="101">
        <f t="shared" si="44"/>
        <v>13.92</v>
      </c>
      <c r="BB34" s="101">
        <v>0.154</v>
      </c>
      <c r="BC34" s="101">
        <f t="shared" si="45"/>
        <v>2.1436799999999998</v>
      </c>
      <c r="BD34" s="105"/>
      <c r="BE34" s="98"/>
      <c r="BF34" s="167" t="s">
        <v>1130</v>
      </c>
      <c r="BG34" s="101">
        <f t="shared" si="46"/>
        <v>25.23</v>
      </c>
      <c r="BH34" s="101">
        <v>0.154</v>
      </c>
      <c r="BI34" s="101">
        <f t="shared" si="40"/>
        <v>3.8854199999999999</v>
      </c>
      <c r="BJ34" s="105"/>
      <c r="BK34" s="98"/>
      <c r="BL34" s="192" t="s">
        <v>1129</v>
      </c>
      <c r="BM34" s="190">
        <v>0.75</v>
      </c>
      <c r="BN34" s="190">
        <v>0.6</v>
      </c>
      <c r="BO34" s="190">
        <v>0.28000000000000003</v>
      </c>
      <c r="BP34" s="105">
        <f t="shared" si="41"/>
        <v>0.126</v>
      </c>
      <c r="BQ34" s="98"/>
      <c r="BR34" s="192" t="s">
        <v>1399</v>
      </c>
      <c r="BS34" s="94">
        <v>1.26</v>
      </c>
      <c r="BT34" s="101">
        <v>0.15</v>
      </c>
      <c r="BU34" s="101">
        <v>0.3</v>
      </c>
      <c r="BV34" s="105">
        <f t="shared" si="34"/>
        <v>5.67E-2</v>
      </c>
      <c r="BW34" s="98"/>
      <c r="BX34" s="192" t="s">
        <v>1130</v>
      </c>
      <c r="BY34" s="194">
        <v>0.15</v>
      </c>
      <c r="BZ34" s="192">
        <v>0.3</v>
      </c>
      <c r="CA34" s="101">
        <v>0.9</v>
      </c>
      <c r="CB34" s="105">
        <f t="shared" si="42"/>
        <v>4.0500000000000001E-2</v>
      </c>
      <c r="CC34" s="98"/>
      <c r="CD34" s="163"/>
      <c r="CE34" s="163"/>
      <c r="CF34" s="163"/>
      <c r="CG34" s="163"/>
      <c r="CH34" s="104"/>
      <c r="CI34" s="98"/>
      <c r="CO34" s="98"/>
      <c r="CV34" s="98"/>
      <c r="CW34" s="164"/>
      <c r="CZ34" s="99"/>
      <c r="DB34" s="98"/>
      <c r="DC34" s="164"/>
      <c r="DD34" s="164"/>
      <c r="DE34" s="164"/>
      <c r="DF34" s="164"/>
      <c r="DH34" s="98"/>
      <c r="DI34" s="164"/>
      <c r="DW34" s="192" t="s">
        <v>1245</v>
      </c>
      <c r="DX34" s="101">
        <v>11.83</v>
      </c>
      <c r="DY34" s="101">
        <v>0.61699999999999999</v>
      </c>
      <c r="DZ34" s="101">
        <f t="shared" ref="DZ34:DZ52" si="52">DX34*DY34</f>
        <v>7.2991099999999998</v>
      </c>
      <c r="EA34" s="105">
        <f t="shared" ref="EA34:EA52" si="53">DZ34*4</f>
        <v>29.196439999999999</v>
      </c>
      <c r="EB34" s="98"/>
      <c r="EH34" s="98"/>
      <c r="EI34" s="192" t="str">
        <f t="shared" si="47"/>
        <v>V5</v>
      </c>
      <c r="EJ34" s="105">
        <f t="shared" si="48"/>
        <v>60.727333333333341</v>
      </c>
      <c r="EK34" s="101">
        <v>0.154</v>
      </c>
      <c r="EL34" s="101">
        <f t="shared" si="49"/>
        <v>9.352009333333335</v>
      </c>
      <c r="EM34" s="103"/>
      <c r="EN34" s="98"/>
      <c r="EO34" s="192"/>
      <c r="EP34" s="105"/>
      <c r="EQ34" s="101"/>
      <c r="ER34" s="101"/>
      <c r="ET34" s="98"/>
      <c r="EU34" s="192"/>
      <c r="EV34" s="105"/>
      <c r="EW34" s="101"/>
      <c r="EX34" s="101"/>
      <c r="EZ34" s="98"/>
      <c r="FA34" s="192"/>
      <c r="FB34" s="105"/>
      <c r="FC34" s="101"/>
      <c r="FD34" s="98"/>
      <c r="FE34" s="192"/>
      <c r="FF34" s="105"/>
      <c r="FG34" s="101"/>
      <c r="FI34" s="98"/>
      <c r="FM34" s="98"/>
      <c r="FN34" s="192" t="s">
        <v>1399</v>
      </c>
      <c r="FO34" s="94">
        <v>1.26</v>
      </c>
      <c r="FP34" s="101">
        <v>0.6</v>
      </c>
      <c r="FQ34" s="101">
        <f t="shared" si="35"/>
        <v>0.75600000000000001</v>
      </c>
      <c r="FR34" s="105"/>
      <c r="FS34" s="98"/>
      <c r="FT34" s="192"/>
      <c r="FV34" s="101"/>
      <c r="FW34" s="101"/>
      <c r="FX34" s="105"/>
      <c r="FY34" s="98"/>
      <c r="GE34" s="98"/>
      <c r="GK34" s="98"/>
      <c r="GL34" s="192"/>
      <c r="GM34" s="105"/>
      <c r="GN34" s="101"/>
      <c r="GO34" s="98"/>
      <c r="GP34" s="192"/>
      <c r="GQ34" s="105"/>
      <c r="GR34" s="101"/>
      <c r="GS34" s="98"/>
    </row>
    <row r="35" spans="5:201" x14ac:dyDescent="0.25">
      <c r="E35" s="98"/>
      <c r="J35" s="98"/>
      <c r="K35" s="167"/>
      <c r="L35" s="101"/>
      <c r="M35" s="101"/>
      <c r="N35" s="101"/>
      <c r="O35" s="105"/>
      <c r="P35" s="98"/>
      <c r="Q35" s="163"/>
      <c r="R35" s="103"/>
      <c r="S35" s="103"/>
      <c r="T35" s="103"/>
      <c r="U35" s="103"/>
      <c r="V35" s="98"/>
      <c r="W35" s="163"/>
      <c r="X35" s="103"/>
      <c r="Y35" s="103"/>
      <c r="Z35" s="103"/>
      <c r="AA35" s="103"/>
      <c r="AB35" s="98"/>
      <c r="AC35" s="167"/>
      <c r="AD35" s="101"/>
      <c r="AE35" s="101"/>
      <c r="AF35" s="101"/>
      <c r="AG35" s="105"/>
      <c r="AM35" s="98"/>
      <c r="AN35" s="192" t="s">
        <v>1131</v>
      </c>
      <c r="AO35" s="190">
        <v>10.26</v>
      </c>
      <c r="AP35" s="101">
        <v>0.61699999999999999</v>
      </c>
      <c r="AQ35" s="101">
        <f t="shared" si="43"/>
        <v>6.3304200000000002</v>
      </c>
      <c r="AR35" s="103"/>
      <c r="AS35" s="98"/>
      <c r="AT35" s="192" t="s">
        <v>1246</v>
      </c>
      <c r="AU35" s="101">
        <v>18.690000000000001</v>
      </c>
      <c r="AV35" s="101">
        <v>0.61699999999999999</v>
      </c>
      <c r="AW35" s="101">
        <f t="shared" si="50"/>
        <v>11.531730000000001</v>
      </c>
      <c r="AX35" s="105">
        <f t="shared" si="51"/>
        <v>46.126920000000005</v>
      </c>
      <c r="AY35" s="98"/>
      <c r="AZ35" s="167" t="s">
        <v>1132</v>
      </c>
      <c r="BA35" s="101">
        <f t="shared" si="44"/>
        <v>13.92</v>
      </c>
      <c r="BB35" s="101">
        <v>0.154</v>
      </c>
      <c r="BC35" s="101">
        <f t="shared" si="45"/>
        <v>2.1436799999999998</v>
      </c>
      <c r="BD35" s="105"/>
      <c r="BE35" s="98"/>
      <c r="BF35" s="167" t="s">
        <v>1132</v>
      </c>
      <c r="BG35" s="101">
        <f t="shared" si="46"/>
        <v>25.23</v>
      </c>
      <c r="BH35" s="101">
        <v>0.154</v>
      </c>
      <c r="BI35" s="101">
        <f t="shared" si="40"/>
        <v>3.8854199999999999</v>
      </c>
      <c r="BJ35" s="105"/>
      <c r="BK35" s="98"/>
      <c r="BL35" s="192" t="s">
        <v>1131</v>
      </c>
      <c r="BM35" s="190">
        <v>0.8</v>
      </c>
      <c r="BN35" s="190">
        <v>0.7</v>
      </c>
      <c r="BO35" s="190">
        <v>0.28000000000000003</v>
      </c>
      <c r="BP35" s="105">
        <f t="shared" si="41"/>
        <v>0.15679999999999999</v>
      </c>
      <c r="BQ35" s="98"/>
      <c r="BR35" s="192" t="s">
        <v>1400</v>
      </c>
      <c r="BS35" s="94">
        <v>1.31</v>
      </c>
      <c r="BT35" s="101">
        <v>0.15</v>
      </c>
      <c r="BU35" s="101">
        <v>0.3</v>
      </c>
      <c r="BV35" s="105">
        <f t="shared" si="34"/>
        <v>5.8950000000000002E-2</v>
      </c>
      <c r="BW35" s="98"/>
      <c r="BX35" s="192" t="s">
        <v>1132</v>
      </c>
      <c r="BY35" s="194">
        <v>0.15</v>
      </c>
      <c r="BZ35" s="192">
        <v>0.3</v>
      </c>
      <c r="CA35" s="101">
        <v>0.9</v>
      </c>
      <c r="CB35" s="105">
        <f t="shared" si="42"/>
        <v>4.0500000000000001E-2</v>
      </c>
      <c r="CC35" s="98"/>
      <c r="CD35" s="163"/>
      <c r="CE35" s="163"/>
      <c r="CF35" s="163"/>
      <c r="CG35" s="163"/>
      <c r="CH35" s="104"/>
      <c r="CI35" s="98"/>
      <c r="CO35" s="98"/>
      <c r="CV35" s="98"/>
      <c r="CW35" s="164"/>
      <c r="CZ35" s="99"/>
      <c r="DB35" s="98"/>
      <c r="DC35" s="164"/>
      <c r="DD35" s="164"/>
      <c r="DE35" s="164"/>
      <c r="DF35" s="164"/>
      <c r="DH35" s="98"/>
      <c r="DI35" s="164"/>
      <c r="DW35" s="192" t="s">
        <v>1246</v>
      </c>
      <c r="DX35" s="101">
        <v>18.690000000000001</v>
      </c>
      <c r="DY35" s="101">
        <v>0.61699999999999999</v>
      </c>
      <c r="DZ35" s="101">
        <f t="shared" si="52"/>
        <v>11.531730000000001</v>
      </c>
      <c r="EA35" s="105">
        <f t="shared" si="53"/>
        <v>46.126920000000005</v>
      </c>
      <c r="EB35" s="98"/>
      <c r="EH35" s="98"/>
      <c r="EI35" s="192" t="str">
        <f t="shared" si="47"/>
        <v>V6</v>
      </c>
      <c r="EJ35" s="105">
        <f t="shared" si="48"/>
        <v>15.913333333333334</v>
      </c>
      <c r="EK35" s="101">
        <v>0.154</v>
      </c>
      <c r="EL35" s="101">
        <f t="shared" si="49"/>
        <v>2.4506533333333334</v>
      </c>
      <c r="EM35" s="103"/>
      <c r="EN35" s="98"/>
      <c r="EO35" s="192"/>
      <c r="EP35" s="105"/>
      <c r="EQ35" s="101"/>
      <c r="ER35" s="101"/>
      <c r="ET35" s="98"/>
      <c r="EU35" s="192"/>
      <c r="EV35" s="105"/>
      <c r="EW35" s="101"/>
      <c r="EX35" s="101"/>
      <c r="EZ35" s="98"/>
      <c r="FA35" s="192"/>
      <c r="FB35" s="105"/>
      <c r="FC35" s="101"/>
      <c r="FD35" s="98"/>
      <c r="FE35" s="192"/>
      <c r="FF35" s="105"/>
      <c r="FG35" s="101"/>
      <c r="FI35" s="98"/>
      <c r="FM35" s="98"/>
      <c r="FN35" s="192" t="s">
        <v>1400</v>
      </c>
      <c r="FO35" s="94">
        <v>1.31</v>
      </c>
      <c r="FP35" s="101">
        <v>0.6</v>
      </c>
      <c r="FQ35" s="101">
        <f t="shared" si="35"/>
        <v>0.78600000000000003</v>
      </c>
      <c r="FR35" s="105"/>
      <c r="FS35" s="98"/>
      <c r="FT35" s="192"/>
      <c r="FV35" s="101"/>
      <c r="FW35" s="101"/>
      <c r="FX35" s="105"/>
      <c r="FY35" s="98"/>
      <c r="GE35" s="98"/>
      <c r="GK35" s="98"/>
      <c r="GL35" s="192"/>
      <c r="GM35" s="105"/>
      <c r="GN35" s="101"/>
      <c r="GO35" s="98"/>
      <c r="GP35" s="192"/>
      <c r="GQ35" s="105"/>
      <c r="GR35" s="101"/>
      <c r="GS35" s="98"/>
    </row>
    <row r="36" spans="5:201" x14ac:dyDescent="0.25">
      <c r="E36" s="98"/>
      <c r="J36" s="98"/>
      <c r="K36" s="167"/>
      <c r="L36" s="101"/>
      <c r="M36" s="101"/>
      <c r="N36" s="101"/>
      <c r="O36" s="105"/>
      <c r="P36" s="98"/>
      <c r="Q36" s="163"/>
      <c r="R36" s="103"/>
      <c r="S36" s="103"/>
      <c r="T36" s="103"/>
      <c r="U36" s="103"/>
      <c r="V36" s="98"/>
      <c r="W36" s="163"/>
      <c r="X36" s="103"/>
      <c r="Y36" s="103"/>
      <c r="Z36" s="103"/>
      <c r="AA36" s="103"/>
      <c r="AB36" s="98"/>
      <c r="AC36" s="167"/>
      <c r="AD36" s="101"/>
      <c r="AE36" s="101"/>
      <c r="AF36" s="101"/>
      <c r="AG36" s="105"/>
      <c r="AM36" s="98"/>
      <c r="AN36" s="192" t="s">
        <v>1133</v>
      </c>
      <c r="AO36" s="190"/>
      <c r="AP36" s="101">
        <v>0.61699999999999999</v>
      </c>
      <c r="AQ36" s="101">
        <f t="shared" si="43"/>
        <v>0</v>
      </c>
      <c r="AR36" s="103"/>
      <c r="AS36" s="98"/>
      <c r="AT36" s="192" t="s">
        <v>1247</v>
      </c>
      <c r="AU36" s="101">
        <v>7.69</v>
      </c>
      <c r="AV36" s="101">
        <v>0.61699999999999999</v>
      </c>
      <c r="AW36" s="101">
        <f t="shared" si="50"/>
        <v>4.7447300000000006</v>
      </c>
      <c r="AX36" s="105">
        <f t="shared" si="51"/>
        <v>18.978920000000002</v>
      </c>
      <c r="AY36" s="98"/>
      <c r="AZ36" s="167" t="s">
        <v>1134</v>
      </c>
      <c r="BA36" s="101">
        <f t="shared" si="44"/>
        <v>13.92</v>
      </c>
      <c r="BB36" s="101">
        <v>0.154</v>
      </c>
      <c r="BC36" s="101">
        <f t="shared" si="45"/>
        <v>2.1436799999999998</v>
      </c>
      <c r="BD36" s="105"/>
      <c r="BE36" s="98"/>
      <c r="BF36" s="167" t="s">
        <v>1134</v>
      </c>
      <c r="BG36" s="101">
        <f t="shared" si="46"/>
        <v>25.23</v>
      </c>
      <c r="BH36" s="101">
        <v>0.154</v>
      </c>
      <c r="BI36" s="101">
        <f t="shared" si="40"/>
        <v>3.8854199999999999</v>
      </c>
      <c r="BJ36" s="105"/>
      <c r="BK36" s="98"/>
      <c r="BL36" s="192" t="s">
        <v>1133</v>
      </c>
      <c r="BM36" s="190">
        <v>0.8</v>
      </c>
      <c r="BN36" s="190">
        <v>0.7</v>
      </c>
      <c r="BO36" s="190">
        <v>0.28000000000000003</v>
      </c>
      <c r="BP36" s="105">
        <f t="shared" si="41"/>
        <v>0.15679999999999999</v>
      </c>
      <c r="BQ36" s="98"/>
      <c r="BR36" s="192" t="s">
        <v>1401</v>
      </c>
      <c r="BS36" s="94">
        <v>1.32</v>
      </c>
      <c r="BT36" s="101">
        <v>0.15</v>
      </c>
      <c r="BU36" s="101">
        <v>0.3</v>
      </c>
      <c r="BV36" s="105">
        <f t="shared" si="34"/>
        <v>5.9400000000000001E-2</v>
      </c>
      <c r="BW36" s="98"/>
      <c r="BX36" s="192" t="s">
        <v>1134</v>
      </c>
      <c r="BY36" s="194">
        <v>0.15</v>
      </c>
      <c r="BZ36" s="192">
        <v>0.3</v>
      </c>
      <c r="CA36" s="101">
        <v>0.9</v>
      </c>
      <c r="CB36" s="105">
        <f t="shared" si="42"/>
        <v>4.0500000000000001E-2</v>
      </c>
      <c r="CC36" s="98"/>
      <c r="CD36" s="163"/>
      <c r="CE36" s="163"/>
      <c r="CF36" s="163"/>
      <c r="CG36" s="163"/>
      <c r="CH36" s="104"/>
      <c r="CI36" s="98"/>
      <c r="CO36" s="98"/>
      <c r="CV36" s="98"/>
      <c r="CW36" s="164"/>
      <c r="CZ36" s="99"/>
      <c r="DB36" s="98"/>
      <c r="DC36" s="164"/>
      <c r="DD36" s="164"/>
      <c r="DE36" s="164"/>
      <c r="DF36" s="164"/>
      <c r="DH36" s="98"/>
      <c r="DI36" s="164"/>
      <c r="DW36" s="192" t="s">
        <v>1247</v>
      </c>
      <c r="DX36" s="101">
        <v>7.69</v>
      </c>
      <c r="DY36" s="101">
        <v>0.61699999999999999</v>
      </c>
      <c r="DZ36" s="101">
        <f t="shared" si="52"/>
        <v>4.7447300000000006</v>
      </c>
      <c r="EA36" s="105">
        <f t="shared" si="53"/>
        <v>18.978920000000002</v>
      </c>
      <c r="EB36" s="98"/>
      <c r="EH36" s="98"/>
      <c r="EI36" s="192" t="str">
        <f t="shared" si="47"/>
        <v>V7</v>
      </c>
      <c r="EJ36" s="105">
        <f t="shared" si="48"/>
        <v>15.913333333333334</v>
      </c>
      <c r="EK36" s="101">
        <v>0.154</v>
      </c>
      <c r="EL36" s="101">
        <f t="shared" si="49"/>
        <v>2.4506533333333334</v>
      </c>
      <c r="EM36" s="103"/>
      <c r="EN36" s="98"/>
      <c r="EO36" s="192"/>
      <c r="EP36" s="105"/>
      <c r="EQ36" s="101"/>
      <c r="ER36" s="101"/>
      <c r="ET36" s="98"/>
      <c r="EU36" s="192"/>
      <c r="EV36" s="105"/>
      <c r="EW36" s="101"/>
      <c r="EX36" s="101"/>
      <c r="EZ36" s="98"/>
      <c r="FA36" s="192"/>
      <c r="FB36" s="105"/>
      <c r="FC36" s="101"/>
      <c r="FD36" s="98"/>
      <c r="FE36" s="192"/>
      <c r="FF36" s="105"/>
      <c r="FG36" s="101"/>
      <c r="FI36" s="98"/>
      <c r="FM36" s="98"/>
      <c r="FN36" s="192" t="s">
        <v>1401</v>
      </c>
      <c r="FO36" s="94">
        <v>1.32</v>
      </c>
      <c r="FP36" s="101">
        <v>0.6</v>
      </c>
      <c r="FQ36" s="101">
        <f t="shared" si="35"/>
        <v>0.79200000000000004</v>
      </c>
      <c r="FR36" s="105"/>
      <c r="FS36" s="98"/>
      <c r="FT36" s="192"/>
      <c r="FV36" s="101"/>
      <c r="FW36" s="101"/>
      <c r="FX36" s="105"/>
      <c r="FY36" s="98"/>
      <c r="GE36" s="98"/>
      <c r="GK36" s="98"/>
      <c r="GL36" s="192"/>
      <c r="GM36" s="105"/>
      <c r="GN36" s="101"/>
      <c r="GO36" s="98"/>
      <c r="GP36" s="192"/>
      <c r="GQ36" s="105"/>
      <c r="GR36" s="101"/>
      <c r="GS36" s="98"/>
    </row>
    <row r="37" spans="5:201" x14ac:dyDescent="0.25">
      <c r="E37" s="98"/>
      <c r="J37" s="98"/>
      <c r="K37" s="167"/>
      <c r="L37" s="101"/>
      <c r="M37" s="101"/>
      <c r="N37" s="101"/>
      <c r="O37" s="105"/>
      <c r="P37" s="98"/>
      <c r="Q37" s="163"/>
      <c r="R37" s="103"/>
      <c r="S37" s="103"/>
      <c r="T37" s="103"/>
      <c r="U37" s="103"/>
      <c r="V37" s="98"/>
      <c r="W37" s="163"/>
      <c r="X37" s="103"/>
      <c r="Y37" s="103"/>
      <c r="Z37" s="103"/>
      <c r="AA37" s="103"/>
      <c r="AB37" s="98"/>
      <c r="AC37" s="167"/>
      <c r="AD37" s="101"/>
      <c r="AE37" s="101"/>
      <c r="AF37" s="101"/>
      <c r="AG37" s="105"/>
      <c r="AM37" s="98"/>
      <c r="AN37" s="192" t="s">
        <v>1135</v>
      </c>
      <c r="AO37" s="190">
        <v>10.26</v>
      </c>
      <c r="AP37" s="101">
        <v>0.61699999999999999</v>
      </c>
      <c r="AQ37" s="101">
        <f t="shared" si="43"/>
        <v>6.3304200000000002</v>
      </c>
      <c r="AR37" s="103"/>
      <c r="AS37" s="98"/>
      <c r="AT37" s="192" t="s">
        <v>1248</v>
      </c>
      <c r="AU37" s="101">
        <v>7.69</v>
      </c>
      <c r="AV37" s="101">
        <v>0.61699999999999999</v>
      </c>
      <c r="AW37" s="101">
        <f t="shared" si="50"/>
        <v>4.7447300000000006</v>
      </c>
      <c r="AX37" s="105">
        <f t="shared" si="51"/>
        <v>18.978920000000002</v>
      </c>
      <c r="AY37" s="98"/>
      <c r="AZ37" s="167" t="s">
        <v>1136</v>
      </c>
      <c r="BA37" s="101">
        <f t="shared" si="44"/>
        <v>13.92</v>
      </c>
      <c r="BB37" s="101">
        <v>0.154</v>
      </c>
      <c r="BC37" s="101">
        <f t="shared" si="45"/>
        <v>2.1436799999999998</v>
      </c>
      <c r="BD37" s="105"/>
      <c r="BE37" s="98"/>
      <c r="BF37" s="167" t="s">
        <v>1136</v>
      </c>
      <c r="BG37" s="101">
        <f t="shared" si="46"/>
        <v>25.23</v>
      </c>
      <c r="BH37" s="101">
        <v>0.154</v>
      </c>
      <c r="BI37" s="101">
        <f t="shared" si="40"/>
        <v>3.8854199999999999</v>
      </c>
      <c r="BJ37" s="105"/>
      <c r="BK37" s="98"/>
      <c r="BL37" s="192" t="s">
        <v>1135</v>
      </c>
      <c r="BM37" s="190">
        <v>0.8</v>
      </c>
      <c r="BN37" s="190">
        <v>0.7</v>
      </c>
      <c r="BO37" s="190">
        <v>0.28000000000000003</v>
      </c>
      <c r="BP37" s="105">
        <f t="shared" si="41"/>
        <v>0.15679999999999999</v>
      </c>
      <c r="BQ37" s="98"/>
      <c r="BR37" s="192" t="s">
        <v>1402</v>
      </c>
      <c r="BS37" s="94">
        <v>1.31</v>
      </c>
      <c r="BT37" s="101">
        <v>0.15</v>
      </c>
      <c r="BU37" s="101">
        <v>0.3</v>
      </c>
      <c r="BV37" s="105">
        <f t="shared" si="34"/>
        <v>5.8950000000000002E-2</v>
      </c>
      <c r="BW37" s="98"/>
      <c r="BX37" s="192" t="s">
        <v>1136</v>
      </c>
      <c r="BY37" s="194">
        <v>0.15</v>
      </c>
      <c r="BZ37" s="192">
        <v>0.3</v>
      </c>
      <c r="CA37" s="101">
        <v>0.9</v>
      </c>
      <c r="CB37" s="105">
        <f t="shared" si="42"/>
        <v>4.0500000000000001E-2</v>
      </c>
      <c r="CC37" s="98"/>
      <c r="CD37" s="163"/>
      <c r="CE37" s="163"/>
      <c r="CF37" s="163"/>
      <c r="CG37" s="163"/>
      <c r="CH37" s="104"/>
      <c r="CI37" s="98"/>
      <c r="CO37" s="98"/>
      <c r="CV37" s="98"/>
      <c r="CW37" s="164"/>
      <c r="CZ37" s="99"/>
      <c r="DB37" s="98"/>
      <c r="DC37" s="164"/>
      <c r="DD37" s="164"/>
      <c r="DE37" s="164"/>
      <c r="DF37" s="164"/>
      <c r="DH37" s="98"/>
      <c r="DI37" s="164"/>
      <c r="DW37" s="192" t="s">
        <v>1248</v>
      </c>
      <c r="DX37" s="101">
        <v>7.69</v>
      </c>
      <c r="DY37" s="101">
        <v>0.61699999999999999</v>
      </c>
      <c r="DZ37" s="101">
        <f t="shared" si="52"/>
        <v>4.7447300000000006</v>
      </c>
      <c r="EA37" s="105">
        <f t="shared" si="53"/>
        <v>18.978920000000002</v>
      </c>
      <c r="EB37" s="98"/>
      <c r="EH37" s="98"/>
      <c r="EI37" s="192" t="str">
        <f t="shared" si="47"/>
        <v>V8</v>
      </c>
      <c r="EJ37" s="105">
        <f t="shared" si="48"/>
        <v>25.666666666666668</v>
      </c>
      <c r="EK37" s="101">
        <v>0.154</v>
      </c>
      <c r="EL37" s="101">
        <f t="shared" si="49"/>
        <v>3.952666666666667</v>
      </c>
      <c r="EM37" s="103"/>
      <c r="EN37" s="98"/>
      <c r="EO37" s="192"/>
      <c r="EP37" s="105"/>
      <c r="EQ37" s="101"/>
      <c r="ER37" s="101"/>
      <c r="ET37" s="98"/>
      <c r="EU37" s="192"/>
      <c r="EV37" s="105"/>
      <c r="EW37" s="101"/>
      <c r="EX37" s="101"/>
      <c r="EZ37" s="98"/>
      <c r="FA37" s="192"/>
      <c r="FB37" s="105"/>
      <c r="FC37" s="101"/>
      <c r="FD37" s="98"/>
      <c r="FE37" s="192"/>
      <c r="FF37" s="105"/>
      <c r="FG37" s="101"/>
      <c r="FI37" s="98"/>
      <c r="FM37" s="98"/>
      <c r="FN37" s="192" t="s">
        <v>1402</v>
      </c>
      <c r="FO37" s="94">
        <v>1.31</v>
      </c>
      <c r="FP37" s="101">
        <v>0.6</v>
      </c>
      <c r="FQ37" s="101">
        <f t="shared" si="35"/>
        <v>0.78600000000000003</v>
      </c>
      <c r="FR37" s="105"/>
      <c r="FS37" s="98"/>
      <c r="FT37" s="192"/>
      <c r="FV37" s="101"/>
      <c r="FW37" s="101"/>
      <c r="FX37" s="105"/>
      <c r="FY37" s="98"/>
      <c r="GE37" s="98"/>
      <c r="GK37" s="98"/>
      <c r="GL37" s="192"/>
      <c r="GM37" s="105"/>
      <c r="GN37" s="101"/>
      <c r="GO37" s="98"/>
      <c r="GP37" s="192"/>
      <c r="GQ37" s="105"/>
      <c r="GR37" s="101"/>
      <c r="GS37" s="98"/>
    </row>
    <row r="38" spans="5:201" x14ac:dyDescent="0.25">
      <c r="E38" s="98"/>
      <c r="J38" s="98"/>
      <c r="K38" s="167"/>
      <c r="L38" s="101"/>
      <c r="M38" s="101"/>
      <c r="N38" s="101"/>
      <c r="O38" s="105"/>
      <c r="P38" s="98"/>
      <c r="Q38" s="163"/>
      <c r="R38" s="103"/>
      <c r="S38" s="103"/>
      <c r="T38" s="103"/>
      <c r="U38" s="103"/>
      <c r="V38" s="98"/>
      <c r="W38" s="163"/>
      <c r="X38" s="103"/>
      <c r="Y38" s="103"/>
      <c r="Z38" s="103"/>
      <c r="AA38" s="103"/>
      <c r="AB38" s="98"/>
      <c r="AC38" s="167"/>
      <c r="AD38" s="101"/>
      <c r="AE38" s="101"/>
      <c r="AF38" s="101"/>
      <c r="AG38" s="105"/>
      <c r="AM38" s="98"/>
      <c r="AN38" s="192" t="s">
        <v>1137</v>
      </c>
      <c r="AO38" s="190"/>
      <c r="AP38" s="101">
        <v>0.61699999999999999</v>
      </c>
      <c r="AQ38" s="101">
        <f t="shared" si="43"/>
        <v>0</v>
      </c>
      <c r="AR38" s="103"/>
      <c r="AS38" s="98"/>
      <c r="AT38" s="192" t="s">
        <v>1249</v>
      </c>
      <c r="AU38" s="101">
        <v>0.93</v>
      </c>
      <c r="AV38" s="101">
        <v>0.61699999999999999</v>
      </c>
      <c r="AW38" s="101">
        <f t="shared" si="50"/>
        <v>0.57381000000000004</v>
      </c>
      <c r="AX38" s="105">
        <f t="shared" si="51"/>
        <v>2.2952400000000002</v>
      </c>
      <c r="AY38" s="98"/>
      <c r="AZ38" s="167" t="s">
        <v>1140</v>
      </c>
      <c r="BA38" s="101">
        <f t="shared" si="44"/>
        <v>13.92</v>
      </c>
      <c r="BB38" s="101">
        <v>0.154</v>
      </c>
      <c r="BC38" s="101">
        <f t="shared" si="45"/>
        <v>2.1436799999999998</v>
      </c>
      <c r="BD38" s="105"/>
      <c r="BE38" s="98"/>
      <c r="BF38" s="167" t="s">
        <v>1140</v>
      </c>
      <c r="BG38" s="101">
        <f t="shared" si="46"/>
        <v>25.23</v>
      </c>
      <c r="BH38" s="101">
        <v>0.154</v>
      </c>
      <c r="BI38" s="101">
        <f t="shared" si="40"/>
        <v>3.8854199999999999</v>
      </c>
      <c r="BJ38" s="105"/>
      <c r="BK38" s="98"/>
      <c r="BL38" s="192" t="s">
        <v>1137</v>
      </c>
      <c r="BM38" s="190">
        <v>0.8</v>
      </c>
      <c r="BN38" s="190">
        <v>0.7</v>
      </c>
      <c r="BO38" s="190">
        <v>0.28000000000000003</v>
      </c>
      <c r="BP38" s="105">
        <f t="shared" si="41"/>
        <v>0.15679999999999999</v>
      </c>
      <c r="BQ38" s="98"/>
      <c r="BR38" s="192" t="s">
        <v>1403</v>
      </c>
      <c r="BS38" s="94">
        <v>1.31</v>
      </c>
      <c r="BT38" s="101">
        <v>0.15</v>
      </c>
      <c r="BU38" s="101">
        <v>0.3</v>
      </c>
      <c r="BV38" s="105">
        <f t="shared" si="34"/>
        <v>5.8950000000000002E-2</v>
      </c>
      <c r="BW38" s="98"/>
      <c r="BX38" s="192" t="s">
        <v>1138</v>
      </c>
      <c r="BY38" s="194">
        <v>0.15</v>
      </c>
      <c r="BZ38" s="192">
        <v>0.3</v>
      </c>
      <c r="CA38" s="101">
        <v>0.9</v>
      </c>
      <c r="CB38" s="105">
        <f t="shared" si="42"/>
        <v>4.0500000000000001E-2</v>
      </c>
      <c r="CC38" s="98"/>
      <c r="CD38" s="163"/>
      <c r="CE38" s="163"/>
      <c r="CF38" s="163"/>
      <c r="CG38" s="163"/>
      <c r="CH38" s="104"/>
      <c r="CI38" s="98"/>
      <c r="CO38" s="98"/>
      <c r="CV38" s="98"/>
      <c r="CW38" s="164"/>
      <c r="CZ38" s="99"/>
      <c r="DB38" s="98"/>
      <c r="DC38" s="164"/>
      <c r="DD38" s="164"/>
      <c r="DE38" s="164"/>
      <c r="DF38" s="164"/>
      <c r="DH38" s="98"/>
      <c r="DI38" s="164"/>
      <c r="DW38" s="192" t="s">
        <v>1249</v>
      </c>
      <c r="DX38" s="101">
        <v>0.93</v>
      </c>
      <c r="DY38" s="101">
        <v>0.61699999999999999</v>
      </c>
      <c r="DZ38" s="101">
        <f t="shared" si="52"/>
        <v>0.57381000000000004</v>
      </c>
      <c r="EA38" s="105">
        <f t="shared" si="53"/>
        <v>2.2952400000000002</v>
      </c>
      <c r="EB38" s="98"/>
      <c r="EH38" s="98"/>
      <c r="EI38" s="192" t="str">
        <f t="shared" si="47"/>
        <v>V9</v>
      </c>
      <c r="EJ38" s="105">
        <f t="shared" si="48"/>
        <v>94.812666666666658</v>
      </c>
      <c r="EK38" s="101">
        <v>0.154</v>
      </c>
      <c r="EL38" s="101">
        <f t="shared" si="49"/>
        <v>14.601150666666666</v>
      </c>
      <c r="EN38" s="98"/>
      <c r="EO38" s="192"/>
      <c r="EP38" s="105"/>
      <c r="EQ38" s="101"/>
      <c r="ER38" s="101"/>
      <c r="ET38" s="98"/>
      <c r="EU38" s="192"/>
      <c r="EV38" s="105"/>
      <c r="EW38" s="101"/>
      <c r="EX38" s="101"/>
      <c r="EZ38" s="98"/>
      <c r="FA38" s="192"/>
      <c r="FB38" s="105"/>
      <c r="FC38" s="101"/>
      <c r="FD38" s="98"/>
      <c r="FE38" s="192"/>
      <c r="FF38" s="105"/>
      <c r="FG38" s="101"/>
      <c r="FI38" s="98"/>
      <c r="FM38" s="98"/>
      <c r="FN38" s="192" t="s">
        <v>1403</v>
      </c>
      <c r="FO38" s="94">
        <v>1.31</v>
      </c>
      <c r="FP38" s="101">
        <v>0.6</v>
      </c>
      <c r="FQ38" s="101">
        <f t="shared" si="35"/>
        <v>0.78600000000000003</v>
      </c>
      <c r="FR38" s="105"/>
      <c r="FS38" s="98"/>
      <c r="FT38" s="192"/>
      <c r="FV38" s="101"/>
      <c r="FW38" s="101"/>
      <c r="FX38" s="105"/>
      <c r="FY38" s="98"/>
      <c r="GE38" s="98"/>
      <c r="GK38" s="98"/>
      <c r="GL38" s="192"/>
      <c r="GM38" s="105"/>
      <c r="GN38" s="101"/>
      <c r="GO38" s="98"/>
      <c r="GP38" s="192"/>
      <c r="GQ38" s="105"/>
      <c r="GR38" s="101"/>
      <c r="GS38" s="98"/>
    </row>
    <row r="39" spans="5:201" x14ac:dyDescent="0.25">
      <c r="E39" s="98"/>
      <c r="J39" s="98"/>
      <c r="K39" s="167"/>
      <c r="L39" s="101"/>
      <c r="M39" s="101"/>
      <c r="N39" s="101"/>
      <c r="O39" s="105"/>
      <c r="P39" s="98"/>
      <c r="Q39" s="163"/>
      <c r="R39" s="103"/>
      <c r="S39" s="103"/>
      <c r="T39" s="103"/>
      <c r="U39" s="103"/>
      <c r="V39" s="98"/>
      <c r="W39" s="163"/>
      <c r="X39" s="103"/>
      <c r="Y39" s="103"/>
      <c r="Z39" s="103"/>
      <c r="AA39" s="103"/>
      <c r="AB39" s="98"/>
      <c r="AC39" s="167"/>
      <c r="AD39" s="101"/>
      <c r="AE39" s="101"/>
      <c r="AF39" s="101"/>
      <c r="AG39" s="105"/>
      <c r="AM39" s="98"/>
      <c r="AN39" s="192" t="s">
        <v>1139</v>
      </c>
      <c r="AO39" s="190">
        <v>10.26</v>
      </c>
      <c r="AP39" s="101">
        <v>0.61699999999999999</v>
      </c>
      <c r="AQ39" s="101">
        <f t="shared" si="43"/>
        <v>6.3304200000000002</v>
      </c>
      <c r="AR39" s="103"/>
      <c r="AS39" s="98"/>
      <c r="AT39" s="192" t="s">
        <v>1250</v>
      </c>
      <c r="AU39" s="101">
        <v>8.73</v>
      </c>
      <c r="AV39" s="101">
        <v>0.61699999999999999</v>
      </c>
      <c r="AW39" s="101">
        <f t="shared" si="50"/>
        <v>5.3864100000000006</v>
      </c>
      <c r="AX39" s="105">
        <f t="shared" si="51"/>
        <v>21.545640000000002</v>
      </c>
      <c r="AY39" s="98"/>
      <c r="AZ39" s="167" t="s">
        <v>1142</v>
      </c>
      <c r="BA39" s="101">
        <f t="shared" si="44"/>
        <v>13.92</v>
      </c>
      <c r="BB39" s="101">
        <v>0.154</v>
      </c>
      <c r="BC39" s="101">
        <f t="shared" si="45"/>
        <v>2.1436799999999998</v>
      </c>
      <c r="BD39" s="105"/>
      <c r="BE39" s="98"/>
      <c r="BF39" s="167" t="s">
        <v>1142</v>
      </c>
      <c r="BG39" s="101">
        <f t="shared" si="46"/>
        <v>25.23</v>
      </c>
      <c r="BH39" s="101">
        <v>0.154</v>
      </c>
      <c r="BI39" s="101">
        <f t="shared" si="40"/>
        <v>3.8854199999999999</v>
      </c>
      <c r="BJ39" s="105"/>
      <c r="BK39" s="98"/>
      <c r="BL39" s="192" t="s">
        <v>1139</v>
      </c>
      <c r="BM39" s="190">
        <v>0.8</v>
      </c>
      <c r="BN39" s="190">
        <v>0.7</v>
      </c>
      <c r="BO39" s="190">
        <v>0.28000000000000003</v>
      </c>
      <c r="BP39" s="105">
        <f t="shared" si="41"/>
        <v>0.15679999999999999</v>
      </c>
      <c r="BQ39" s="98"/>
      <c r="BR39" s="192" t="s">
        <v>1404</v>
      </c>
      <c r="BS39" s="94">
        <v>1.36</v>
      </c>
      <c r="BT39" s="101">
        <v>0.15</v>
      </c>
      <c r="BU39" s="101">
        <v>0.3</v>
      </c>
      <c r="BV39" s="105">
        <f t="shared" si="34"/>
        <v>6.1200000000000004E-2</v>
      </c>
      <c r="BW39" s="98"/>
      <c r="BX39" s="192" t="s">
        <v>1140</v>
      </c>
      <c r="BY39" s="194">
        <v>0.15</v>
      </c>
      <c r="BZ39" s="192">
        <v>0.3</v>
      </c>
      <c r="CA39" s="101">
        <v>0.9</v>
      </c>
      <c r="CB39" s="105">
        <f t="shared" si="42"/>
        <v>4.0500000000000001E-2</v>
      </c>
      <c r="CC39" s="98"/>
      <c r="CD39" s="163"/>
      <c r="CE39" s="163"/>
      <c r="CF39" s="163"/>
      <c r="CG39" s="163"/>
      <c r="CH39" s="104"/>
      <c r="CI39" s="98"/>
      <c r="CO39" s="98"/>
      <c r="CV39" s="98"/>
      <c r="CW39" s="164"/>
      <c r="CZ39" s="99"/>
      <c r="DB39" s="98"/>
      <c r="DC39" s="164"/>
      <c r="DD39" s="164"/>
      <c r="DE39" s="164"/>
      <c r="DF39" s="164"/>
      <c r="DH39" s="98"/>
      <c r="DI39" s="164"/>
      <c r="DW39" s="192" t="s">
        <v>1250</v>
      </c>
      <c r="DX39" s="101">
        <v>8.73</v>
      </c>
      <c r="DY39" s="101">
        <v>0.61699999999999999</v>
      </c>
      <c r="DZ39" s="101">
        <f t="shared" si="52"/>
        <v>5.3864100000000006</v>
      </c>
      <c r="EA39" s="105">
        <f t="shared" si="53"/>
        <v>21.545640000000002</v>
      </c>
      <c r="EB39" s="98"/>
      <c r="EH39" s="98"/>
      <c r="EI39" s="192" t="str">
        <f t="shared" si="47"/>
        <v>V10</v>
      </c>
      <c r="EJ39" s="105">
        <f t="shared" si="48"/>
        <v>6.6733333333333347</v>
      </c>
      <c r="EK39" s="101">
        <v>0.154</v>
      </c>
      <c r="EL39" s="101">
        <f t="shared" si="49"/>
        <v>1.0276933333333336</v>
      </c>
      <c r="EN39" s="98"/>
      <c r="EO39" s="192"/>
      <c r="EP39" s="105"/>
      <c r="EQ39" s="101"/>
      <c r="ER39" s="101"/>
      <c r="ET39" s="98"/>
      <c r="EU39" s="192"/>
      <c r="EV39" s="105"/>
      <c r="EW39" s="101"/>
      <c r="EX39" s="101"/>
      <c r="EZ39" s="98"/>
      <c r="FA39" s="192"/>
      <c r="FB39" s="105"/>
      <c r="FC39" s="101"/>
      <c r="FD39" s="98"/>
      <c r="FE39" s="192"/>
      <c r="FF39" s="105"/>
      <c r="FG39" s="101"/>
      <c r="FI39" s="98"/>
      <c r="FM39" s="98"/>
      <c r="FN39" s="192" t="s">
        <v>1404</v>
      </c>
      <c r="FO39" s="94">
        <v>1.36</v>
      </c>
      <c r="FP39" s="101">
        <v>0.6</v>
      </c>
      <c r="FQ39" s="101">
        <f t="shared" si="35"/>
        <v>0.81600000000000006</v>
      </c>
      <c r="FR39" s="105"/>
      <c r="FS39" s="98"/>
      <c r="FT39" s="192"/>
      <c r="FV39" s="101"/>
      <c r="FW39" s="101"/>
      <c r="FX39" s="105"/>
      <c r="FY39" s="98"/>
      <c r="GE39" s="98"/>
      <c r="GK39" s="98"/>
      <c r="GL39" s="192"/>
      <c r="GM39" s="105"/>
      <c r="GN39" s="101"/>
      <c r="GO39" s="98"/>
      <c r="GP39" s="192"/>
      <c r="GQ39" s="105"/>
      <c r="GR39" s="101"/>
      <c r="GS39" s="98"/>
    </row>
    <row r="40" spans="5:201" x14ac:dyDescent="0.25">
      <c r="E40" s="98"/>
      <c r="J40" s="98"/>
      <c r="K40" s="167"/>
      <c r="L40" s="101"/>
      <c r="M40" s="101"/>
      <c r="N40" s="101"/>
      <c r="O40" s="105"/>
      <c r="P40" s="98"/>
      <c r="Q40" s="163"/>
      <c r="R40" s="103"/>
      <c r="S40" s="103"/>
      <c r="T40" s="103"/>
      <c r="U40" s="103"/>
      <c r="V40" s="98"/>
      <c r="W40" s="163"/>
      <c r="X40" s="103"/>
      <c r="Y40" s="103"/>
      <c r="Z40" s="103"/>
      <c r="AA40" s="103"/>
      <c r="AB40" s="98"/>
      <c r="AC40" s="167"/>
      <c r="AD40" s="101"/>
      <c r="AE40" s="101"/>
      <c r="AF40" s="101"/>
      <c r="AG40" s="105"/>
      <c r="AM40" s="98"/>
      <c r="AN40" s="192" t="s">
        <v>1141</v>
      </c>
      <c r="AO40" s="190"/>
      <c r="AP40" s="101">
        <v>0.61699999999999999</v>
      </c>
      <c r="AQ40" s="101">
        <f t="shared" si="43"/>
        <v>0</v>
      </c>
      <c r="AR40" s="103"/>
      <c r="AS40" s="98"/>
      <c r="AT40" s="192" t="s">
        <v>1251</v>
      </c>
      <c r="AU40" s="101">
        <v>8.73</v>
      </c>
      <c r="AV40" s="101">
        <v>0.61699999999999999</v>
      </c>
      <c r="AW40" s="101">
        <f t="shared" si="50"/>
        <v>5.3864100000000006</v>
      </c>
      <c r="AX40" s="105">
        <f t="shared" si="51"/>
        <v>21.545640000000002</v>
      </c>
      <c r="AY40" s="98"/>
      <c r="AZ40" s="167" t="s">
        <v>1144</v>
      </c>
      <c r="BA40" s="101">
        <f t="shared" si="44"/>
        <v>13.92</v>
      </c>
      <c r="BB40" s="101">
        <v>0.154</v>
      </c>
      <c r="BC40" s="101">
        <f t="shared" si="45"/>
        <v>2.1436799999999998</v>
      </c>
      <c r="BD40" s="105"/>
      <c r="BE40" s="98"/>
      <c r="BF40" s="167" t="s">
        <v>1144</v>
      </c>
      <c r="BG40" s="101">
        <f t="shared" si="46"/>
        <v>25.23</v>
      </c>
      <c r="BH40" s="101">
        <v>0.154</v>
      </c>
      <c r="BI40" s="101">
        <f t="shared" si="40"/>
        <v>3.8854199999999999</v>
      </c>
      <c r="BJ40" s="105"/>
      <c r="BK40" s="98"/>
      <c r="BL40" s="192" t="s">
        <v>1141</v>
      </c>
      <c r="BM40" s="190">
        <v>0.8</v>
      </c>
      <c r="BN40" s="190">
        <v>0.7</v>
      </c>
      <c r="BO40" s="190">
        <v>0.28000000000000003</v>
      </c>
      <c r="BP40" s="105">
        <f t="shared" si="41"/>
        <v>0.15679999999999999</v>
      </c>
      <c r="BQ40" s="98"/>
      <c r="BW40" s="98"/>
      <c r="BX40" s="192" t="s">
        <v>1142</v>
      </c>
      <c r="BY40" s="194">
        <v>0.15</v>
      </c>
      <c r="BZ40" s="192">
        <v>0.3</v>
      </c>
      <c r="CA40" s="101">
        <v>0.9</v>
      </c>
      <c r="CB40" s="105">
        <f t="shared" si="42"/>
        <v>4.0500000000000001E-2</v>
      </c>
      <c r="CC40" s="98"/>
      <c r="CD40" s="163"/>
      <c r="CE40" s="163"/>
      <c r="CF40" s="163"/>
      <c r="CG40" s="163"/>
      <c r="CH40" s="104"/>
      <c r="CI40" s="98"/>
      <c r="CO40" s="98"/>
      <c r="CV40" s="98"/>
      <c r="CW40" s="164"/>
      <c r="CZ40" s="99"/>
      <c r="DB40" s="98"/>
      <c r="DC40" s="164"/>
      <c r="DD40" s="164"/>
      <c r="DE40" s="164"/>
      <c r="DF40" s="164"/>
      <c r="DH40" s="98"/>
      <c r="DI40" s="164"/>
      <c r="DW40" s="192" t="s">
        <v>1251</v>
      </c>
      <c r="DX40" s="101">
        <v>8.73</v>
      </c>
      <c r="DY40" s="101">
        <v>0.61699999999999999</v>
      </c>
      <c r="DZ40" s="101">
        <f t="shared" si="52"/>
        <v>5.3864100000000006</v>
      </c>
      <c r="EA40" s="105">
        <f t="shared" si="53"/>
        <v>21.545640000000002</v>
      </c>
      <c r="EB40" s="98"/>
      <c r="EH40" s="98"/>
      <c r="EI40" s="192" t="str">
        <f t="shared" si="47"/>
        <v>V11</v>
      </c>
      <c r="EJ40" s="105">
        <f t="shared" si="48"/>
        <v>7.7</v>
      </c>
      <c r="EK40" s="101">
        <v>0.154</v>
      </c>
      <c r="EL40" s="101">
        <f t="shared" si="49"/>
        <v>1.1858</v>
      </c>
      <c r="EN40" s="98"/>
      <c r="EO40" s="192"/>
      <c r="EP40" s="105"/>
      <c r="EQ40" s="101"/>
      <c r="ER40" s="101"/>
      <c r="ET40" s="98"/>
      <c r="EU40" s="192"/>
      <c r="EV40" s="105"/>
      <c r="EW40" s="101"/>
      <c r="EX40" s="101"/>
      <c r="EZ40" s="98"/>
      <c r="FA40" s="192"/>
      <c r="FB40" s="105"/>
      <c r="FC40" s="101"/>
      <c r="FD40" s="98"/>
      <c r="FE40" s="192"/>
      <c r="FF40" s="105"/>
      <c r="FG40" s="101"/>
      <c r="FI40" s="98"/>
      <c r="FM40" s="98"/>
      <c r="FN40" s="101"/>
      <c r="FO40" s="101"/>
      <c r="FP40" s="101"/>
      <c r="FQ40" s="101"/>
      <c r="FR40" s="101"/>
      <c r="FS40" s="98"/>
      <c r="FT40" s="101"/>
      <c r="FU40" s="101"/>
      <c r="FV40" s="101"/>
      <c r="FW40" s="101"/>
      <c r="FX40" s="101"/>
      <c r="FY40" s="98"/>
      <c r="GE40" s="98"/>
      <c r="GK40" s="98"/>
      <c r="GL40" s="192"/>
      <c r="GM40" s="105"/>
      <c r="GN40" s="101"/>
      <c r="GO40" s="98"/>
      <c r="GP40" s="192"/>
      <c r="GQ40" s="105"/>
      <c r="GR40" s="101"/>
      <c r="GS40" s="98"/>
    </row>
    <row r="41" spans="5:201" x14ac:dyDescent="0.25">
      <c r="E41" s="98"/>
      <c r="J41" s="98"/>
      <c r="K41" s="167"/>
      <c r="L41" s="101"/>
      <c r="M41" s="101"/>
      <c r="N41" s="101"/>
      <c r="O41" s="105"/>
      <c r="P41" s="98"/>
      <c r="Q41" s="163"/>
      <c r="R41" s="103"/>
      <c r="S41" s="103"/>
      <c r="T41" s="103"/>
      <c r="U41" s="103"/>
      <c r="V41" s="98"/>
      <c r="W41" s="163"/>
      <c r="X41" s="103"/>
      <c r="Y41" s="103"/>
      <c r="Z41" s="103"/>
      <c r="AA41" s="103"/>
      <c r="AB41" s="98"/>
      <c r="AC41" s="167"/>
      <c r="AD41" s="101"/>
      <c r="AE41" s="101"/>
      <c r="AF41" s="101"/>
      <c r="AG41" s="105"/>
      <c r="AM41" s="98"/>
      <c r="AN41" s="192" t="s">
        <v>1143</v>
      </c>
      <c r="AO41" s="190">
        <v>10.26</v>
      </c>
      <c r="AP41" s="101">
        <v>0.61699999999999999</v>
      </c>
      <c r="AQ41" s="101">
        <f t="shared" si="43"/>
        <v>6.3304200000000002</v>
      </c>
      <c r="AR41" s="103"/>
      <c r="AS41" s="98"/>
      <c r="AT41" s="192" t="s">
        <v>1252</v>
      </c>
      <c r="AU41" s="101">
        <v>1.08</v>
      </c>
      <c r="AV41" s="101">
        <v>0.61699999999999999</v>
      </c>
      <c r="AW41" s="101">
        <f t="shared" si="50"/>
        <v>0.66636000000000006</v>
      </c>
      <c r="AX41" s="105">
        <f t="shared" si="51"/>
        <v>2.6654400000000003</v>
      </c>
      <c r="AY41" s="98"/>
      <c r="AZ41" s="167" t="s">
        <v>1146</v>
      </c>
      <c r="BA41" s="101">
        <f t="shared" si="44"/>
        <v>13.92</v>
      </c>
      <c r="BB41" s="101">
        <v>0.154</v>
      </c>
      <c r="BC41" s="101">
        <f t="shared" si="45"/>
        <v>2.1436799999999998</v>
      </c>
      <c r="BD41" s="105"/>
      <c r="BE41" s="98"/>
      <c r="BF41" s="167" t="s">
        <v>1146</v>
      </c>
      <c r="BG41" s="101">
        <f t="shared" si="46"/>
        <v>25.23</v>
      </c>
      <c r="BH41" s="101">
        <v>0.154</v>
      </c>
      <c r="BI41" s="101">
        <f t="shared" si="40"/>
        <v>3.8854199999999999</v>
      </c>
      <c r="BJ41" s="105"/>
      <c r="BK41" s="98"/>
      <c r="BL41" s="192" t="s">
        <v>1143</v>
      </c>
      <c r="BM41" s="190">
        <v>0.8</v>
      </c>
      <c r="BN41" s="190">
        <v>0.7</v>
      </c>
      <c r="BO41" s="190">
        <v>0.28000000000000003</v>
      </c>
      <c r="BP41" s="105">
        <f t="shared" si="41"/>
        <v>0.15679999999999999</v>
      </c>
      <c r="BQ41" s="98"/>
      <c r="BW41" s="98"/>
      <c r="BX41" s="192" t="s">
        <v>1144</v>
      </c>
      <c r="BY41" s="194">
        <v>0.15</v>
      </c>
      <c r="BZ41" s="192">
        <v>0.3</v>
      </c>
      <c r="CA41" s="101">
        <v>0.9</v>
      </c>
      <c r="CB41" s="105">
        <f t="shared" si="42"/>
        <v>4.0500000000000001E-2</v>
      </c>
      <c r="CC41" s="98"/>
      <c r="CD41" s="163"/>
      <c r="CE41" s="163"/>
      <c r="CF41" s="163"/>
      <c r="CG41" s="163"/>
      <c r="CH41" s="104"/>
      <c r="CI41" s="98"/>
      <c r="CO41" s="98"/>
      <c r="CV41" s="98"/>
      <c r="CW41" s="164"/>
      <c r="CZ41" s="99"/>
      <c r="DB41" s="98"/>
      <c r="DC41" s="164"/>
      <c r="DD41" s="164"/>
      <c r="DE41" s="164"/>
      <c r="DF41" s="164"/>
      <c r="DH41" s="98"/>
      <c r="DI41" s="164"/>
      <c r="DW41" s="192" t="s">
        <v>1252</v>
      </c>
      <c r="DX41" s="101">
        <v>1.08</v>
      </c>
      <c r="DY41" s="101">
        <v>1.617</v>
      </c>
      <c r="DZ41" s="101">
        <f t="shared" si="52"/>
        <v>1.7463600000000001</v>
      </c>
      <c r="EA41" s="105">
        <f t="shared" si="53"/>
        <v>6.9854400000000005</v>
      </c>
      <c r="EB41" s="98"/>
      <c r="EH41" s="98"/>
      <c r="EI41" s="192" t="str">
        <f t="shared" si="47"/>
        <v>V15</v>
      </c>
      <c r="EJ41" s="105">
        <f t="shared" si="48"/>
        <v>42.914666666666669</v>
      </c>
      <c r="EK41" s="101">
        <v>0.154</v>
      </c>
      <c r="EL41" s="101">
        <f t="shared" si="49"/>
        <v>6.6088586666666673</v>
      </c>
      <c r="EN41" s="98"/>
      <c r="EO41" s="192"/>
      <c r="EP41" s="105"/>
      <c r="EQ41" s="101"/>
      <c r="ER41" s="101"/>
      <c r="ET41" s="98"/>
      <c r="EU41" s="192"/>
      <c r="EV41" s="105"/>
      <c r="EW41" s="101"/>
      <c r="EX41" s="101"/>
      <c r="EZ41" s="98"/>
      <c r="FA41" s="192"/>
      <c r="FB41" s="105"/>
      <c r="FC41" s="101"/>
      <c r="FD41" s="98"/>
      <c r="FE41" s="192"/>
      <c r="FF41" s="105"/>
      <c r="FG41" s="101"/>
      <c r="FI41" s="98"/>
      <c r="FM41" s="98"/>
      <c r="FN41" s="101"/>
      <c r="FO41" s="101"/>
      <c r="FP41" s="101"/>
      <c r="FQ41" s="101"/>
      <c r="FR41" s="101"/>
      <c r="FS41" s="98"/>
      <c r="FT41" s="101"/>
      <c r="FU41" s="101"/>
      <c r="FV41" s="101"/>
      <c r="FW41" s="101"/>
      <c r="FX41" s="101"/>
      <c r="FY41" s="98"/>
      <c r="GE41" s="98"/>
      <c r="GK41" s="98"/>
      <c r="GL41" s="192"/>
      <c r="GM41" s="105"/>
      <c r="GN41" s="101"/>
      <c r="GO41" s="98"/>
      <c r="GP41" s="192"/>
      <c r="GQ41" s="105"/>
      <c r="GR41" s="101"/>
      <c r="GS41" s="98"/>
    </row>
    <row r="42" spans="5:201" x14ac:dyDescent="0.25">
      <c r="E42" s="98"/>
      <c r="J42" s="98"/>
      <c r="K42" s="167"/>
      <c r="L42" s="101"/>
      <c r="M42" s="101"/>
      <c r="N42" s="101"/>
      <c r="O42" s="105"/>
      <c r="P42" s="98"/>
      <c r="Q42" s="163"/>
      <c r="R42" s="103"/>
      <c r="S42" s="103"/>
      <c r="T42" s="103"/>
      <c r="U42" s="103"/>
      <c r="V42" s="98"/>
      <c r="W42" s="163"/>
      <c r="X42" s="103"/>
      <c r="Y42" s="103"/>
      <c r="Z42" s="103"/>
      <c r="AA42" s="103"/>
      <c r="AB42" s="98"/>
      <c r="AC42" s="167"/>
      <c r="AD42" s="101"/>
      <c r="AE42" s="101"/>
      <c r="AF42" s="101"/>
      <c r="AG42" s="105"/>
      <c r="AM42" s="98"/>
      <c r="AN42" s="192" t="s">
        <v>1145</v>
      </c>
      <c r="AO42" s="190"/>
      <c r="AP42" s="101">
        <v>0.61699999999999999</v>
      </c>
      <c r="AQ42" s="101">
        <f t="shared" si="43"/>
        <v>0</v>
      </c>
      <c r="AR42" s="103"/>
      <c r="AS42" s="98"/>
      <c r="AT42" s="192" t="s">
        <v>1396</v>
      </c>
      <c r="AU42" s="94">
        <v>1.32</v>
      </c>
      <c r="AV42" s="101">
        <v>0.61699999999999999</v>
      </c>
      <c r="AW42" s="101">
        <f t="shared" si="50"/>
        <v>0.81444000000000005</v>
      </c>
      <c r="AX42" s="105">
        <f t="shared" si="51"/>
        <v>3.2577600000000002</v>
      </c>
      <c r="AY42" s="98"/>
      <c r="AZ42" s="167" t="s">
        <v>1148</v>
      </c>
      <c r="BA42" s="101">
        <f t="shared" si="44"/>
        <v>13.92</v>
      </c>
      <c r="BB42" s="101">
        <v>0.154</v>
      </c>
      <c r="BC42" s="101">
        <f t="shared" si="45"/>
        <v>2.1436799999999998</v>
      </c>
      <c r="BD42" s="105"/>
      <c r="BE42" s="98"/>
      <c r="BF42" s="167" t="s">
        <v>1148</v>
      </c>
      <c r="BG42" s="101">
        <f t="shared" si="46"/>
        <v>25.23</v>
      </c>
      <c r="BH42" s="101">
        <v>0.154</v>
      </c>
      <c r="BI42" s="101">
        <f t="shared" si="40"/>
        <v>3.8854199999999999</v>
      </c>
      <c r="BJ42" s="105"/>
      <c r="BK42" s="98"/>
      <c r="BL42" s="192" t="s">
        <v>1145</v>
      </c>
      <c r="BM42" s="190">
        <v>0.8</v>
      </c>
      <c r="BN42" s="190">
        <v>0.7</v>
      </c>
      <c r="BO42" s="190">
        <v>0.28000000000000003</v>
      </c>
      <c r="BP42" s="105">
        <f t="shared" si="41"/>
        <v>0.15679999999999999</v>
      </c>
      <c r="BQ42" s="98"/>
      <c r="BW42" s="98"/>
      <c r="BX42" s="192" t="s">
        <v>1146</v>
      </c>
      <c r="BY42" s="194">
        <v>0.15</v>
      </c>
      <c r="BZ42" s="192">
        <v>0.3</v>
      </c>
      <c r="CA42" s="101">
        <v>0.9</v>
      </c>
      <c r="CB42" s="105">
        <f t="shared" si="42"/>
        <v>4.0500000000000001E-2</v>
      </c>
      <c r="CC42" s="98"/>
      <c r="CD42" s="163"/>
      <c r="CE42" s="163"/>
      <c r="CF42" s="163"/>
      <c r="CG42" s="163"/>
      <c r="CH42" s="104"/>
      <c r="CI42" s="98"/>
      <c r="CO42" s="98"/>
      <c r="CV42" s="98"/>
      <c r="CW42" s="164"/>
      <c r="CZ42" s="99"/>
      <c r="DB42" s="98"/>
      <c r="DC42" s="164"/>
      <c r="DD42" s="164"/>
      <c r="DE42" s="164"/>
      <c r="DF42" s="164"/>
      <c r="DH42" s="98"/>
      <c r="DI42" s="164"/>
      <c r="DW42" s="192" t="s">
        <v>1396</v>
      </c>
      <c r="DX42" s="94">
        <v>1.32</v>
      </c>
      <c r="DY42" s="101">
        <v>2.617</v>
      </c>
      <c r="DZ42" s="101">
        <f t="shared" si="52"/>
        <v>3.45444</v>
      </c>
      <c r="EA42" s="105">
        <f t="shared" si="53"/>
        <v>13.81776</v>
      </c>
      <c r="EB42" s="98"/>
      <c r="EH42" s="98"/>
      <c r="EI42" s="192" t="str">
        <f t="shared" si="47"/>
        <v>V16</v>
      </c>
      <c r="EJ42" s="105">
        <f t="shared" si="48"/>
        <v>12.32</v>
      </c>
      <c r="EK42" s="101">
        <v>0.154</v>
      </c>
      <c r="EL42" s="101">
        <f t="shared" si="49"/>
        <v>1.8972800000000001</v>
      </c>
      <c r="EN42" s="98"/>
      <c r="EO42" s="192"/>
      <c r="EP42" s="105"/>
      <c r="EQ42" s="101"/>
      <c r="ER42" s="101"/>
      <c r="ET42" s="98"/>
      <c r="EU42" s="192"/>
      <c r="EV42" s="105"/>
      <c r="EW42" s="101"/>
      <c r="EX42" s="101"/>
      <c r="EZ42" s="98"/>
      <c r="FA42" s="192"/>
      <c r="FB42" s="105"/>
      <c r="FC42" s="101"/>
      <c r="FD42" s="98"/>
      <c r="FE42" s="192"/>
      <c r="FF42" s="105"/>
      <c r="FG42" s="101"/>
      <c r="FI42" s="98"/>
      <c r="FM42" s="98"/>
      <c r="FS42" s="98"/>
      <c r="FY42" s="98"/>
      <c r="GE42" s="98"/>
      <c r="GK42" s="98"/>
      <c r="GL42" s="192"/>
      <c r="GM42" s="105"/>
      <c r="GN42" s="101"/>
      <c r="GO42" s="98"/>
      <c r="GP42" s="192"/>
      <c r="GQ42" s="105"/>
      <c r="GR42" s="101"/>
      <c r="GS42" s="98"/>
    </row>
    <row r="43" spans="5:201" x14ac:dyDescent="0.25">
      <c r="E43" s="98"/>
      <c r="J43" s="98"/>
      <c r="K43" s="167"/>
      <c r="L43" s="101"/>
      <c r="M43" s="101"/>
      <c r="N43" s="101"/>
      <c r="O43" s="105"/>
      <c r="P43" s="98"/>
      <c r="Q43" s="163"/>
      <c r="R43" s="103"/>
      <c r="S43" s="103"/>
      <c r="T43" s="103"/>
      <c r="U43" s="103"/>
      <c r="V43" s="98"/>
      <c r="W43" s="163"/>
      <c r="X43" s="103"/>
      <c r="Y43" s="103"/>
      <c r="Z43" s="103"/>
      <c r="AA43" s="103"/>
      <c r="AB43" s="98"/>
      <c r="AC43" s="167"/>
      <c r="AD43" s="101"/>
      <c r="AE43" s="101"/>
      <c r="AF43" s="101"/>
      <c r="AG43" s="105"/>
      <c r="AM43" s="98"/>
      <c r="AN43" s="192" t="s">
        <v>1147</v>
      </c>
      <c r="AO43" s="190">
        <v>10.26</v>
      </c>
      <c r="AP43" s="101">
        <v>0.61699999999999999</v>
      </c>
      <c r="AQ43" s="101">
        <f t="shared" si="43"/>
        <v>6.3304200000000002</v>
      </c>
      <c r="AR43" s="103"/>
      <c r="AS43" s="98"/>
      <c r="AT43" s="192" t="s">
        <v>1397</v>
      </c>
      <c r="AU43" s="94">
        <v>1.32</v>
      </c>
      <c r="AV43" s="101">
        <v>0.61699999999999999</v>
      </c>
      <c r="AW43" s="101">
        <f t="shared" si="50"/>
        <v>0.81444000000000005</v>
      </c>
      <c r="AX43" s="105">
        <f t="shared" si="51"/>
        <v>3.2577600000000002</v>
      </c>
      <c r="AY43" s="98"/>
      <c r="AZ43" s="167" t="s">
        <v>1126</v>
      </c>
      <c r="BA43" s="101">
        <f>0.67*16</f>
        <v>10.72</v>
      </c>
      <c r="BB43" s="101">
        <v>0.154</v>
      </c>
      <c r="BC43" s="101">
        <f t="shared" si="45"/>
        <v>1.6508800000000001</v>
      </c>
      <c r="BD43" s="105"/>
      <c r="BE43" s="98"/>
      <c r="BF43" s="167" t="s">
        <v>1126</v>
      </c>
      <c r="BG43" s="101">
        <f>0.67*29</f>
        <v>19.43</v>
      </c>
      <c r="BH43" s="101">
        <v>0.154</v>
      </c>
      <c r="BI43" s="101">
        <f t="shared" si="40"/>
        <v>2.9922200000000001</v>
      </c>
      <c r="BJ43" s="105"/>
      <c r="BK43" s="98"/>
      <c r="BL43" s="192" t="s">
        <v>1147</v>
      </c>
      <c r="BM43" s="190">
        <v>0.8</v>
      </c>
      <c r="BN43" s="190">
        <v>0.7</v>
      </c>
      <c r="BO43" s="190">
        <v>0.28000000000000003</v>
      </c>
      <c r="BP43" s="105">
        <f t="shared" si="41"/>
        <v>0.15679999999999999</v>
      </c>
      <c r="BQ43" s="98"/>
      <c r="BW43" s="98"/>
      <c r="BX43" s="192" t="s">
        <v>1148</v>
      </c>
      <c r="BY43" s="194">
        <v>0.15</v>
      </c>
      <c r="BZ43" s="192">
        <v>0.3</v>
      </c>
      <c r="CA43" s="101">
        <v>0.9</v>
      </c>
      <c r="CB43" s="105">
        <f t="shared" si="42"/>
        <v>4.0500000000000001E-2</v>
      </c>
      <c r="CC43" s="98"/>
      <c r="CD43" s="163"/>
      <c r="CE43" s="163"/>
      <c r="CF43" s="163"/>
      <c r="CG43" s="163"/>
      <c r="CH43" s="104"/>
      <c r="CI43" s="98"/>
      <c r="CO43" s="98"/>
      <c r="CV43" s="98"/>
      <c r="CW43" s="164"/>
      <c r="CZ43" s="99"/>
      <c r="DB43" s="98"/>
      <c r="DC43" s="164"/>
      <c r="DD43" s="164"/>
      <c r="DE43" s="164"/>
      <c r="DF43" s="164"/>
      <c r="DH43" s="98"/>
      <c r="DI43" s="164"/>
      <c r="DW43" s="192" t="s">
        <v>1397</v>
      </c>
      <c r="DX43" s="94">
        <v>1.32</v>
      </c>
      <c r="DY43" s="101">
        <v>3.617</v>
      </c>
      <c r="DZ43" s="101">
        <f t="shared" si="52"/>
        <v>4.7744400000000002</v>
      </c>
      <c r="EA43" s="105">
        <f t="shared" si="53"/>
        <v>19.097760000000001</v>
      </c>
      <c r="EB43" s="98"/>
      <c r="EH43" s="98"/>
      <c r="EI43" s="192" t="str">
        <f t="shared" si="47"/>
        <v>V17</v>
      </c>
      <c r="EJ43" s="105">
        <f t="shared" si="48"/>
        <v>35.933333333333337</v>
      </c>
      <c r="EK43" s="101">
        <v>0.154</v>
      </c>
      <c r="EL43" s="101">
        <f t="shared" si="49"/>
        <v>5.5337333333333341</v>
      </c>
      <c r="EM43" s="105"/>
      <c r="EN43" s="98"/>
      <c r="EO43" s="192"/>
      <c r="EP43" s="105"/>
      <c r="EQ43" s="101"/>
      <c r="ER43" s="101"/>
      <c r="ET43" s="98"/>
      <c r="EU43" s="192"/>
      <c r="EV43" s="105"/>
      <c r="EW43" s="101"/>
      <c r="EX43" s="101"/>
      <c r="EZ43" s="98"/>
      <c r="FA43" s="192"/>
      <c r="FB43" s="105"/>
      <c r="FC43" s="101"/>
      <c r="FD43" s="98"/>
      <c r="FE43" s="192"/>
      <c r="FF43" s="105"/>
      <c r="FG43" s="101"/>
      <c r="FI43" s="98"/>
      <c r="FM43" s="98"/>
      <c r="FS43" s="98"/>
      <c r="FY43" s="98"/>
      <c r="GE43" s="98"/>
      <c r="GK43" s="98"/>
      <c r="GL43" s="192"/>
      <c r="GM43" s="105"/>
      <c r="GN43" s="101"/>
      <c r="GO43" s="98"/>
      <c r="GP43" s="192"/>
      <c r="GQ43" s="105"/>
      <c r="GR43" s="101"/>
      <c r="GS43" s="98"/>
    </row>
    <row r="44" spans="5:201" x14ac:dyDescent="0.25">
      <c r="E44" s="98"/>
      <c r="J44" s="98"/>
      <c r="K44" s="167"/>
      <c r="L44" s="101"/>
      <c r="M44" s="101"/>
      <c r="N44" s="101"/>
      <c r="O44" s="105"/>
      <c r="P44" s="98"/>
      <c r="Q44" s="163"/>
      <c r="R44" s="103"/>
      <c r="S44" s="103"/>
      <c r="T44" s="103"/>
      <c r="U44" s="103"/>
      <c r="V44" s="98"/>
      <c r="W44" s="163"/>
      <c r="X44" s="103"/>
      <c r="Y44" s="103"/>
      <c r="Z44" s="103"/>
      <c r="AA44" s="103"/>
      <c r="AB44" s="98"/>
      <c r="AC44" s="167"/>
      <c r="AD44" s="101"/>
      <c r="AE44" s="101"/>
      <c r="AF44" s="101"/>
      <c r="AG44" s="105"/>
      <c r="AM44" s="98"/>
      <c r="AN44" s="192" t="s">
        <v>1149</v>
      </c>
      <c r="AO44" s="190"/>
      <c r="AP44" s="101">
        <v>0.61699999999999999</v>
      </c>
      <c r="AQ44" s="101">
        <f t="shared" si="43"/>
        <v>0</v>
      </c>
      <c r="AR44" s="103"/>
      <c r="AS44" s="98"/>
      <c r="AT44" s="192" t="s">
        <v>1398</v>
      </c>
      <c r="AU44" s="94">
        <v>1.32</v>
      </c>
      <c r="AV44" s="101">
        <v>0.61699999999999999</v>
      </c>
      <c r="AW44" s="101">
        <f t="shared" si="50"/>
        <v>0.81444000000000005</v>
      </c>
      <c r="AX44" s="105">
        <f t="shared" si="51"/>
        <v>3.2577600000000002</v>
      </c>
      <c r="AY44" s="98"/>
      <c r="AZ44" s="167" t="s">
        <v>1150</v>
      </c>
      <c r="BA44" s="101">
        <f>0.67*16</f>
        <v>10.72</v>
      </c>
      <c r="BB44" s="101">
        <v>0.154</v>
      </c>
      <c r="BC44" s="101">
        <f t="shared" si="45"/>
        <v>1.6508800000000001</v>
      </c>
      <c r="BD44" s="105"/>
      <c r="BE44" s="98"/>
      <c r="BF44" s="167" t="s">
        <v>1150</v>
      </c>
      <c r="BG44" s="101">
        <f>0.67*29</f>
        <v>19.43</v>
      </c>
      <c r="BH44" s="101">
        <v>0.154</v>
      </c>
      <c r="BI44" s="101">
        <f t="shared" si="40"/>
        <v>2.9922200000000001</v>
      </c>
      <c r="BJ44" s="105"/>
      <c r="BK44" s="98"/>
      <c r="BL44" s="192" t="s">
        <v>1149</v>
      </c>
      <c r="BM44" s="190">
        <v>0.8</v>
      </c>
      <c r="BN44" s="190">
        <v>0.7</v>
      </c>
      <c r="BO44" s="190">
        <v>0.28000000000000003</v>
      </c>
      <c r="BP44" s="105">
        <f t="shared" si="41"/>
        <v>0.15679999999999999</v>
      </c>
      <c r="BQ44" s="98"/>
      <c r="BW44" s="98"/>
      <c r="BX44" s="192" t="s">
        <v>1150</v>
      </c>
      <c r="BY44" s="194">
        <v>0.15</v>
      </c>
      <c r="BZ44" s="192">
        <v>0.3</v>
      </c>
      <c r="CA44" s="101">
        <v>0.9</v>
      </c>
      <c r="CB44" s="105">
        <f t="shared" si="42"/>
        <v>4.0500000000000001E-2</v>
      </c>
      <c r="CC44" s="98"/>
      <c r="CD44" s="163"/>
      <c r="CE44" s="163"/>
      <c r="CF44" s="163"/>
      <c r="CG44" s="163"/>
      <c r="CH44" s="104"/>
      <c r="CI44" s="98"/>
      <c r="CO44" s="98"/>
      <c r="CV44" s="98"/>
      <c r="CW44" s="164"/>
      <c r="CZ44" s="99"/>
      <c r="DB44" s="98"/>
      <c r="DC44" s="164"/>
      <c r="DD44" s="164"/>
      <c r="DE44" s="164"/>
      <c r="DF44" s="164"/>
      <c r="DH44" s="98"/>
      <c r="DI44" s="164"/>
      <c r="DW44" s="192" t="s">
        <v>1398</v>
      </c>
      <c r="DX44" s="94">
        <v>1.32</v>
      </c>
      <c r="DY44" s="101">
        <v>4.617</v>
      </c>
      <c r="DZ44" s="101">
        <f t="shared" si="52"/>
        <v>6.0944400000000005</v>
      </c>
      <c r="EA44" s="105">
        <f t="shared" si="53"/>
        <v>24.377760000000002</v>
      </c>
      <c r="EB44" s="98"/>
      <c r="EH44" s="98"/>
      <c r="EI44" s="192" t="str">
        <f t="shared" si="47"/>
        <v>V18</v>
      </c>
      <c r="EJ44" s="105">
        <f t="shared" si="48"/>
        <v>12.32</v>
      </c>
      <c r="EK44" s="101">
        <v>0.154</v>
      </c>
      <c r="EL44" s="101">
        <f t="shared" si="49"/>
        <v>1.8972800000000001</v>
      </c>
      <c r="EM44" s="105"/>
      <c r="EN44" s="98"/>
      <c r="EO44" s="192"/>
      <c r="EP44" s="105"/>
      <c r="EQ44" s="101"/>
      <c r="ER44" s="101"/>
      <c r="ET44" s="98"/>
      <c r="EU44" s="192"/>
      <c r="EV44" s="105"/>
      <c r="EW44" s="101"/>
      <c r="EX44" s="101"/>
      <c r="EZ44" s="98"/>
      <c r="FA44" s="192"/>
      <c r="FB44" s="105"/>
      <c r="FC44" s="101"/>
      <c r="FD44" s="98"/>
      <c r="FE44" s="192"/>
      <c r="FF44" s="105"/>
      <c r="FG44" s="101"/>
      <c r="FI44" s="98"/>
      <c r="FM44" s="98"/>
      <c r="FS44" s="98"/>
      <c r="FY44" s="98"/>
      <c r="GE44" s="98"/>
      <c r="GK44" s="98"/>
      <c r="GL44" s="192"/>
      <c r="GM44" s="105"/>
      <c r="GN44" s="101"/>
      <c r="GO44" s="98"/>
      <c r="GP44" s="192"/>
      <c r="GQ44" s="105"/>
      <c r="GR44" s="101"/>
      <c r="GS44" s="98"/>
    </row>
    <row r="45" spans="5:201" x14ac:dyDescent="0.25">
      <c r="E45" s="98"/>
      <c r="J45" s="98"/>
      <c r="K45" s="167"/>
      <c r="L45" s="101"/>
      <c r="M45" s="101"/>
      <c r="N45" s="101"/>
      <c r="O45" s="105"/>
      <c r="P45" s="98"/>
      <c r="Q45" s="163"/>
      <c r="R45" s="103"/>
      <c r="S45" s="103"/>
      <c r="T45" s="103"/>
      <c r="U45" s="103"/>
      <c r="V45" s="98"/>
      <c r="W45" s="163"/>
      <c r="X45" s="103"/>
      <c r="Y45" s="103"/>
      <c r="Z45" s="103"/>
      <c r="AA45" s="103"/>
      <c r="AB45" s="98"/>
      <c r="AC45" s="167"/>
      <c r="AD45" s="101"/>
      <c r="AE45" s="101"/>
      <c r="AF45" s="101"/>
      <c r="AG45" s="105"/>
      <c r="AM45" s="98"/>
      <c r="AN45" s="192" t="s">
        <v>1151</v>
      </c>
      <c r="AO45" s="190">
        <v>10.26</v>
      </c>
      <c r="AP45" s="101">
        <v>0.61699999999999999</v>
      </c>
      <c r="AQ45" s="101">
        <f t="shared" si="43"/>
        <v>6.3304200000000002</v>
      </c>
      <c r="AR45" s="103"/>
      <c r="AS45" s="98"/>
      <c r="AT45" s="192" t="s">
        <v>1399</v>
      </c>
      <c r="AU45" s="94">
        <v>1.26</v>
      </c>
      <c r="AV45" s="101">
        <v>0.61699999999999999</v>
      </c>
      <c r="AW45" s="101">
        <f t="shared" si="50"/>
        <v>0.77742</v>
      </c>
      <c r="AX45" s="105">
        <f t="shared" si="51"/>
        <v>3.10968</v>
      </c>
      <c r="AY45" s="98"/>
      <c r="AZ45" s="167" t="s">
        <v>1128</v>
      </c>
      <c r="BA45" s="101">
        <f t="shared" ref="BA45" si="54">0.87*16</f>
        <v>13.92</v>
      </c>
      <c r="BB45" s="101">
        <v>0.154</v>
      </c>
      <c r="BC45" s="101">
        <f t="shared" si="45"/>
        <v>2.1436799999999998</v>
      </c>
      <c r="BD45" s="105"/>
      <c r="BE45" s="98"/>
      <c r="BF45" s="167" t="s">
        <v>1128</v>
      </c>
      <c r="BG45" s="101">
        <f>0.87*29</f>
        <v>25.23</v>
      </c>
      <c r="BH45" s="101">
        <v>0.154</v>
      </c>
      <c r="BI45" s="101">
        <f t="shared" si="40"/>
        <v>3.8854199999999999</v>
      </c>
      <c r="BJ45" s="105"/>
      <c r="BK45" s="98"/>
      <c r="BL45" s="192" t="s">
        <v>1151</v>
      </c>
      <c r="BM45" s="190">
        <v>0.8</v>
      </c>
      <c r="BN45" s="190">
        <v>0.7</v>
      </c>
      <c r="BO45" s="190">
        <v>0.28000000000000003</v>
      </c>
      <c r="BP45" s="105">
        <f t="shared" si="41"/>
        <v>0.15679999999999999</v>
      </c>
      <c r="BQ45" s="98"/>
      <c r="BW45" s="98"/>
      <c r="BX45" s="192" t="s">
        <v>1152</v>
      </c>
      <c r="BY45" s="194">
        <v>0.15</v>
      </c>
      <c r="BZ45" s="192">
        <v>0.3</v>
      </c>
      <c r="CA45" s="101">
        <v>0.9</v>
      </c>
      <c r="CB45" s="105">
        <f t="shared" si="42"/>
        <v>4.0500000000000001E-2</v>
      </c>
      <c r="CC45" s="98"/>
      <c r="CD45" s="163"/>
      <c r="CE45" s="163"/>
      <c r="CF45" s="163"/>
      <c r="CG45" s="163"/>
      <c r="CH45" s="104"/>
      <c r="CI45" s="98"/>
      <c r="CO45" s="98"/>
      <c r="CV45" s="98"/>
      <c r="CW45" s="164"/>
      <c r="CZ45" s="99"/>
      <c r="DB45" s="98"/>
      <c r="DC45" s="164"/>
      <c r="DD45" s="164"/>
      <c r="DE45" s="164"/>
      <c r="DF45" s="164"/>
      <c r="DH45" s="98"/>
      <c r="DI45" s="164"/>
      <c r="DW45" s="192" t="s">
        <v>1399</v>
      </c>
      <c r="DX45" s="94">
        <v>1.26</v>
      </c>
      <c r="DY45" s="101">
        <v>5.617</v>
      </c>
      <c r="DZ45" s="101">
        <f t="shared" si="52"/>
        <v>7.07742</v>
      </c>
      <c r="EA45" s="105">
        <f t="shared" si="53"/>
        <v>28.30968</v>
      </c>
      <c r="EB45" s="98"/>
      <c r="EH45" s="98"/>
      <c r="EI45" s="192" t="str">
        <f t="shared" si="47"/>
        <v>V22</v>
      </c>
      <c r="EJ45" s="105">
        <f t="shared" si="48"/>
        <v>8.7266666666666666</v>
      </c>
      <c r="EK45" s="101">
        <v>0.154</v>
      </c>
      <c r="EL45" s="101">
        <f t="shared" si="49"/>
        <v>1.3439066666666666</v>
      </c>
      <c r="EM45" s="105"/>
      <c r="EN45" s="98"/>
      <c r="ET45" s="98"/>
      <c r="EZ45" s="98"/>
      <c r="FD45" s="98"/>
      <c r="FI45" s="98"/>
      <c r="FM45" s="98"/>
      <c r="FS45" s="98"/>
      <c r="FY45" s="98"/>
      <c r="GE45" s="98"/>
      <c r="GK45" s="98"/>
      <c r="GO45" s="98"/>
      <c r="GS45" s="98"/>
    </row>
    <row r="46" spans="5:201" x14ac:dyDescent="0.25">
      <c r="E46" s="98"/>
      <c r="J46" s="98"/>
      <c r="K46" s="167"/>
      <c r="L46" s="101"/>
      <c r="M46" s="101"/>
      <c r="N46" s="101"/>
      <c r="O46" s="105"/>
      <c r="P46" s="98"/>
      <c r="Q46" s="163"/>
      <c r="R46" s="103"/>
      <c r="S46" s="103"/>
      <c r="T46" s="103"/>
      <c r="U46" s="103"/>
      <c r="V46" s="98"/>
      <c r="W46" s="163"/>
      <c r="X46" s="103"/>
      <c r="Y46" s="103"/>
      <c r="Z46" s="103"/>
      <c r="AA46" s="103"/>
      <c r="AB46" s="98"/>
      <c r="AC46" s="167"/>
      <c r="AD46" s="101"/>
      <c r="AE46" s="101"/>
      <c r="AF46" s="101"/>
      <c r="AG46" s="105"/>
      <c r="AM46" s="98"/>
      <c r="AN46" s="192" t="s">
        <v>1153</v>
      </c>
      <c r="AO46" s="190"/>
      <c r="AP46" s="101">
        <v>0.61699999999999999</v>
      </c>
      <c r="AQ46" s="101">
        <f t="shared" si="43"/>
        <v>0</v>
      </c>
      <c r="AR46" s="103"/>
      <c r="AS46" s="98"/>
      <c r="AT46" s="192"/>
      <c r="AV46" s="101"/>
      <c r="AW46" s="101"/>
      <c r="AX46" s="105"/>
      <c r="AY46" s="98"/>
      <c r="AZ46" s="167" t="s">
        <v>1138</v>
      </c>
      <c r="BA46" s="101">
        <f>0.67*16</f>
        <v>10.72</v>
      </c>
      <c r="BB46" s="101">
        <v>0.154</v>
      </c>
      <c r="BC46" s="101">
        <f t="shared" si="45"/>
        <v>1.6508800000000001</v>
      </c>
      <c r="BD46" s="105"/>
      <c r="BE46" s="98"/>
      <c r="BF46" s="167" t="s">
        <v>1138</v>
      </c>
      <c r="BG46" s="101">
        <f>0.67*29</f>
        <v>19.43</v>
      </c>
      <c r="BH46" s="101">
        <v>0.154</v>
      </c>
      <c r="BI46" s="101">
        <f t="shared" si="40"/>
        <v>2.9922200000000001</v>
      </c>
      <c r="BJ46" s="105"/>
      <c r="BK46" s="98"/>
      <c r="BL46" s="192" t="s">
        <v>1153</v>
      </c>
      <c r="BM46" s="190">
        <v>0.8</v>
      </c>
      <c r="BN46" s="190">
        <v>0.7</v>
      </c>
      <c r="BO46" s="190">
        <v>0.28000000000000003</v>
      </c>
      <c r="BP46" s="105">
        <f t="shared" si="41"/>
        <v>0.15679999999999999</v>
      </c>
      <c r="BQ46" s="98"/>
      <c r="BW46" s="98"/>
      <c r="BX46" s="192" t="s">
        <v>1154</v>
      </c>
      <c r="BY46" s="194">
        <v>0.15</v>
      </c>
      <c r="BZ46" s="192">
        <v>0.3</v>
      </c>
      <c r="CA46" s="101">
        <v>0.9</v>
      </c>
      <c r="CB46" s="105">
        <f t="shared" si="42"/>
        <v>4.0500000000000001E-2</v>
      </c>
      <c r="CC46" s="98"/>
      <c r="CD46" s="163"/>
      <c r="CE46" s="163"/>
      <c r="CF46" s="163"/>
      <c r="CG46" s="163"/>
      <c r="CH46" s="104"/>
      <c r="CI46" s="98"/>
      <c r="CO46" s="98"/>
      <c r="CV46" s="98"/>
      <c r="CW46" s="164"/>
      <c r="CZ46" s="99"/>
      <c r="DB46" s="98"/>
      <c r="DC46" s="164"/>
      <c r="DD46" s="164"/>
      <c r="DE46" s="164"/>
      <c r="DF46" s="164"/>
      <c r="DH46" s="98"/>
      <c r="DI46" s="164"/>
      <c r="DW46" s="192" t="s">
        <v>1400</v>
      </c>
      <c r="DX46" s="94">
        <v>1.31</v>
      </c>
      <c r="DY46" s="101">
        <v>6.617</v>
      </c>
      <c r="DZ46" s="101">
        <f t="shared" si="52"/>
        <v>8.6682699999999997</v>
      </c>
      <c r="EA46" s="105">
        <f t="shared" si="53"/>
        <v>34.673079999999999</v>
      </c>
      <c r="EB46" s="98"/>
      <c r="EH46" s="98"/>
      <c r="EI46" s="192" t="str">
        <f t="shared" si="47"/>
        <v>V25</v>
      </c>
      <c r="EJ46" s="105">
        <f t="shared" si="48"/>
        <v>41.06666666666667</v>
      </c>
      <c r="EK46" s="101">
        <v>0.154</v>
      </c>
      <c r="EL46" s="101">
        <f t="shared" si="49"/>
        <v>6.3242666666666674</v>
      </c>
      <c r="EM46" s="105"/>
      <c r="EN46" s="98"/>
      <c r="ET46" s="98"/>
      <c r="EZ46" s="98"/>
      <c r="FD46" s="98"/>
      <c r="FI46" s="98"/>
      <c r="FM46" s="98"/>
      <c r="FS46" s="98"/>
      <c r="FY46" s="98"/>
      <c r="GE46" s="98"/>
      <c r="GK46" s="98"/>
      <c r="GO46" s="98"/>
      <c r="GS46" s="98"/>
    </row>
    <row r="47" spans="5:201" x14ac:dyDescent="0.25">
      <c r="E47" s="98"/>
      <c r="J47" s="98"/>
      <c r="K47" s="167"/>
      <c r="L47" s="101"/>
      <c r="M47" s="101"/>
      <c r="N47" s="101"/>
      <c r="O47" s="105"/>
      <c r="P47" s="98"/>
      <c r="Q47" s="163"/>
      <c r="R47" s="103"/>
      <c r="S47" s="103"/>
      <c r="T47" s="103"/>
      <c r="U47" s="103"/>
      <c r="V47" s="98"/>
      <c r="W47" s="163"/>
      <c r="X47" s="103"/>
      <c r="Y47" s="103"/>
      <c r="Z47" s="103"/>
      <c r="AA47" s="103"/>
      <c r="AB47" s="98"/>
      <c r="AC47" s="167"/>
      <c r="AD47" s="101"/>
      <c r="AE47" s="101"/>
      <c r="AF47" s="101"/>
      <c r="AG47" s="105"/>
      <c r="AM47" s="98"/>
      <c r="AN47" s="192" t="s">
        <v>1155</v>
      </c>
      <c r="AO47" s="190">
        <v>10.26</v>
      </c>
      <c r="AP47" s="101">
        <v>0.61699999999999999</v>
      </c>
      <c r="AQ47" s="101">
        <f t="shared" si="43"/>
        <v>6.3304200000000002</v>
      </c>
      <c r="AR47" s="103"/>
      <c r="AS47" s="98"/>
      <c r="AT47" s="192"/>
      <c r="AV47" s="101"/>
      <c r="AW47" s="101"/>
      <c r="AX47" s="105"/>
      <c r="AY47" s="98"/>
      <c r="BD47" s="105"/>
      <c r="BE47" s="98"/>
      <c r="BF47" s="163"/>
      <c r="BG47" s="103"/>
      <c r="BH47" s="103"/>
      <c r="BI47" s="103"/>
      <c r="BJ47" s="103"/>
      <c r="BK47" s="98"/>
      <c r="BL47" s="192" t="s">
        <v>1155</v>
      </c>
      <c r="BM47" s="190">
        <v>0.8</v>
      </c>
      <c r="BN47" s="190">
        <v>0.7</v>
      </c>
      <c r="BO47" s="190">
        <v>0.28000000000000003</v>
      </c>
      <c r="BP47" s="105">
        <f t="shared" si="41"/>
        <v>0.15679999999999999</v>
      </c>
      <c r="BQ47" s="98"/>
      <c r="BW47" s="98"/>
      <c r="BX47" s="192" t="s">
        <v>1156</v>
      </c>
      <c r="BY47" s="194">
        <v>0.15</v>
      </c>
      <c r="BZ47" s="192">
        <v>0.3</v>
      </c>
      <c r="CA47" s="101">
        <v>0.9</v>
      </c>
      <c r="CB47" s="105">
        <f t="shared" si="42"/>
        <v>4.0500000000000001E-2</v>
      </c>
      <c r="CC47" s="98"/>
      <c r="CD47" s="163"/>
      <c r="CE47" s="163"/>
      <c r="CF47" s="163"/>
      <c r="CG47" s="163"/>
      <c r="CH47" s="104"/>
      <c r="CI47" s="98"/>
      <c r="CO47" s="98"/>
      <c r="CV47" s="98"/>
      <c r="CW47" s="164"/>
      <c r="CZ47" s="99"/>
      <c r="DB47" s="98"/>
      <c r="DC47" s="164"/>
      <c r="DD47" s="164"/>
      <c r="DE47" s="164"/>
      <c r="DF47" s="164"/>
      <c r="DH47" s="98"/>
      <c r="DI47" s="164"/>
      <c r="DW47" s="192" t="s">
        <v>1401</v>
      </c>
      <c r="DX47" s="94">
        <v>1.32</v>
      </c>
      <c r="DY47" s="101">
        <v>7.617</v>
      </c>
      <c r="DZ47" s="101">
        <f t="shared" si="52"/>
        <v>10.05444</v>
      </c>
      <c r="EA47" s="105">
        <f t="shared" si="53"/>
        <v>40.217759999999998</v>
      </c>
      <c r="EB47" s="98"/>
      <c r="EH47" s="98"/>
      <c r="EI47" s="192" t="str">
        <f t="shared" si="47"/>
        <v>V27</v>
      </c>
      <c r="EJ47" s="105">
        <f t="shared" si="48"/>
        <v>38.243333333333339</v>
      </c>
      <c r="EK47" s="101">
        <v>0.154</v>
      </c>
      <c r="EL47" s="101">
        <f t="shared" si="49"/>
        <v>5.889473333333334</v>
      </c>
      <c r="EM47" s="105"/>
      <c r="EN47" s="98"/>
      <c r="ET47" s="98"/>
      <c r="EZ47" s="98"/>
      <c r="FD47" s="98"/>
      <c r="FI47" s="98"/>
      <c r="FM47" s="98"/>
      <c r="FS47" s="98"/>
      <c r="FY47" s="98"/>
      <c r="GE47" s="98"/>
      <c r="GK47" s="98"/>
      <c r="GO47" s="98"/>
      <c r="GS47" s="98"/>
    </row>
    <row r="48" spans="5:201" x14ac:dyDescent="0.25">
      <c r="E48" s="98"/>
      <c r="J48" s="98"/>
      <c r="K48" s="167"/>
      <c r="L48" s="101"/>
      <c r="M48" s="101"/>
      <c r="N48" s="101"/>
      <c r="O48" s="105"/>
      <c r="P48" s="98"/>
      <c r="Q48" s="163"/>
      <c r="R48" s="103"/>
      <c r="S48" s="103"/>
      <c r="T48" s="103"/>
      <c r="U48" s="103"/>
      <c r="V48" s="98"/>
      <c r="W48" s="163"/>
      <c r="X48" s="103"/>
      <c r="Y48" s="103"/>
      <c r="Z48" s="103"/>
      <c r="AA48" s="103"/>
      <c r="AB48" s="98"/>
      <c r="AC48" s="167"/>
      <c r="AD48" s="101"/>
      <c r="AE48" s="101"/>
      <c r="AF48" s="101"/>
      <c r="AG48" s="105"/>
      <c r="AM48" s="98"/>
      <c r="AN48" s="192" t="s">
        <v>1157</v>
      </c>
      <c r="AO48" s="190"/>
      <c r="AP48" s="101">
        <v>0.61699999999999999</v>
      </c>
      <c r="AQ48" s="101">
        <f t="shared" si="43"/>
        <v>0</v>
      </c>
      <c r="AR48" s="103"/>
      <c r="AS48" s="98"/>
      <c r="AT48" s="192"/>
      <c r="AV48" s="101"/>
      <c r="AW48" s="101"/>
      <c r="AX48" s="105"/>
      <c r="AY48" s="98"/>
      <c r="AZ48" s="247" t="s">
        <v>1234</v>
      </c>
      <c r="BA48" s="247"/>
      <c r="BB48" s="103"/>
      <c r="BC48" s="103"/>
      <c r="BD48" s="104">
        <f>SUM(BC50:BC99)</f>
        <v>246.80000000000027</v>
      </c>
      <c r="BE48" s="98"/>
      <c r="BF48" s="247"/>
      <c r="BG48" s="247"/>
      <c r="BH48" s="103"/>
      <c r="BI48" s="103"/>
      <c r="BJ48" s="104"/>
      <c r="BK48" s="98"/>
      <c r="BL48" s="192" t="s">
        <v>1157</v>
      </c>
      <c r="BM48" s="190">
        <v>0.8</v>
      </c>
      <c r="BN48" s="190">
        <v>0.7</v>
      </c>
      <c r="BO48" s="190">
        <v>0.28000000000000003</v>
      </c>
      <c r="BP48" s="105">
        <f t="shared" si="41"/>
        <v>0.15679999999999999</v>
      </c>
      <c r="BQ48" s="98"/>
      <c r="BR48" s="163"/>
      <c r="BS48" s="103"/>
      <c r="BT48" s="103"/>
      <c r="BU48" s="103"/>
      <c r="BV48" s="103"/>
      <c r="BW48" s="98"/>
      <c r="BX48" s="192" t="s">
        <v>1158</v>
      </c>
      <c r="BY48" s="194">
        <v>0.15</v>
      </c>
      <c r="BZ48" s="192">
        <v>0.3</v>
      </c>
      <c r="CA48" s="101">
        <v>0.9</v>
      </c>
      <c r="CB48" s="105">
        <f t="shared" si="42"/>
        <v>4.0500000000000001E-2</v>
      </c>
      <c r="CC48" s="98"/>
      <c r="CD48" s="163"/>
      <c r="CE48" s="163"/>
      <c r="CF48" s="163"/>
      <c r="CG48" s="163"/>
      <c r="CH48" s="104"/>
      <c r="CI48" s="98"/>
      <c r="CO48" s="98"/>
      <c r="CV48" s="98"/>
      <c r="CW48" s="164"/>
      <c r="CZ48" s="99"/>
      <c r="DB48" s="98"/>
      <c r="DC48" s="164"/>
      <c r="DD48" s="164"/>
      <c r="DE48" s="164"/>
      <c r="DF48" s="164"/>
      <c r="DH48" s="98"/>
      <c r="DI48" s="164"/>
      <c r="DW48" s="192" t="s">
        <v>1402</v>
      </c>
      <c r="DX48" s="94">
        <v>1.31</v>
      </c>
      <c r="DY48" s="101">
        <v>8.6170000000000009</v>
      </c>
      <c r="DZ48" s="101">
        <f t="shared" si="52"/>
        <v>11.288270000000002</v>
      </c>
      <c r="EA48" s="105">
        <f t="shared" si="53"/>
        <v>45.15308000000001</v>
      </c>
      <c r="EB48" s="98"/>
      <c r="EH48" s="98"/>
      <c r="EI48" s="192" t="str">
        <f t="shared" si="47"/>
        <v>V29/V30 a V38</v>
      </c>
      <c r="EJ48" s="105">
        <f t="shared" si="48"/>
        <v>56.466666666666676</v>
      </c>
      <c r="EK48" s="101">
        <v>0.154</v>
      </c>
      <c r="EL48" s="101">
        <f t="shared" ref="EL48" si="55">EJ48*EK48</f>
        <v>8.6958666666666673</v>
      </c>
      <c r="EN48" s="98"/>
      <c r="ET48" s="98"/>
      <c r="EZ48" s="98"/>
      <c r="FD48" s="98"/>
      <c r="FI48" s="98"/>
      <c r="FM48" s="98"/>
      <c r="FS48" s="98"/>
      <c r="FY48" s="98"/>
      <c r="GE48" s="98"/>
      <c r="GK48" s="98"/>
      <c r="GO48" s="98"/>
      <c r="GS48" s="98"/>
    </row>
    <row r="49" spans="4:201" x14ac:dyDescent="0.25">
      <c r="E49" s="98"/>
      <c r="J49" s="98"/>
      <c r="K49" s="167"/>
      <c r="L49" s="101"/>
      <c r="M49" s="101"/>
      <c r="N49" s="101"/>
      <c r="O49" s="105"/>
      <c r="P49" s="98"/>
      <c r="Q49" s="163"/>
      <c r="R49" s="103"/>
      <c r="S49" s="103"/>
      <c r="T49" s="103"/>
      <c r="U49" s="103"/>
      <c r="V49" s="98"/>
      <c r="W49" s="163"/>
      <c r="X49" s="103"/>
      <c r="Y49" s="103"/>
      <c r="Z49" s="103"/>
      <c r="AA49" s="103"/>
      <c r="AB49" s="98"/>
      <c r="AC49" s="167"/>
      <c r="AD49" s="101"/>
      <c r="AE49" s="101"/>
      <c r="AF49" s="101"/>
      <c r="AG49" s="105"/>
      <c r="AM49" s="98"/>
      <c r="AN49" s="192" t="s">
        <v>1160</v>
      </c>
      <c r="AO49" s="190">
        <v>10.26</v>
      </c>
      <c r="AP49" s="101">
        <v>0.61699999999999999</v>
      </c>
      <c r="AQ49" s="101">
        <f t="shared" si="43"/>
        <v>6.3304200000000002</v>
      </c>
      <c r="AR49" s="103"/>
      <c r="AS49" s="98"/>
      <c r="AT49" s="192"/>
      <c r="AV49" s="101"/>
      <c r="AW49" s="101"/>
      <c r="AX49" s="105"/>
      <c r="AY49" s="98"/>
      <c r="AZ49" s="163"/>
      <c r="BA49" s="103" t="s">
        <v>1236</v>
      </c>
      <c r="BB49" s="103" t="s">
        <v>1238</v>
      </c>
      <c r="BC49" s="103" t="s">
        <v>1237</v>
      </c>
      <c r="BD49" s="103"/>
      <c r="BE49" s="98"/>
      <c r="BF49" s="163"/>
      <c r="BG49" s="103"/>
      <c r="BH49" s="103"/>
      <c r="BI49" s="103"/>
      <c r="BJ49" s="103"/>
      <c r="BK49" s="98"/>
      <c r="BL49" s="192" t="s">
        <v>1160</v>
      </c>
      <c r="BM49" s="190">
        <v>0.8</v>
      </c>
      <c r="BN49" s="190">
        <v>0.7</v>
      </c>
      <c r="BO49" s="190">
        <v>0.28000000000000003</v>
      </c>
      <c r="BP49" s="105">
        <f t="shared" si="41"/>
        <v>0.15679999999999999</v>
      </c>
      <c r="BQ49" s="98"/>
      <c r="BR49" s="163"/>
      <c r="BS49" s="103"/>
      <c r="BT49" s="103"/>
      <c r="BU49" s="103"/>
      <c r="BV49" s="103"/>
      <c r="BW49" s="98"/>
      <c r="BX49" s="192" t="s">
        <v>1161</v>
      </c>
      <c r="BY49" s="194">
        <v>0.15</v>
      </c>
      <c r="BZ49" s="192">
        <v>0.3</v>
      </c>
      <c r="CA49" s="101">
        <v>0.9</v>
      </c>
      <c r="CB49" s="105">
        <f t="shared" si="42"/>
        <v>4.0500000000000001E-2</v>
      </c>
      <c r="CC49" s="98"/>
      <c r="CD49" s="163"/>
      <c r="CE49" s="163"/>
      <c r="CF49" s="163"/>
      <c r="CG49" s="163"/>
      <c r="CH49" s="104"/>
      <c r="CI49" s="98"/>
      <c r="CO49" s="98"/>
      <c r="CV49" s="98"/>
      <c r="CW49" s="164"/>
      <c r="CZ49" s="99"/>
      <c r="DB49" s="98"/>
      <c r="DC49" s="164"/>
      <c r="DD49" s="164"/>
      <c r="DE49" s="164"/>
      <c r="DF49" s="164"/>
      <c r="DH49" s="98"/>
      <c r="DI49" s="164"/>
      <c r="DW49" s="192" t="s">
        <v>1403</v>
      </c>
      <c r="DX49" s="94">
        <v>1.31</v>
      </c>
      <c r="DY49" s="101">
        <v>9.6170000000000009</v>
      </c>
      <c r="DZ49" s="101">
        <f t="shared" si="52"/>
        <v>12.598270000000001</v>
      </c>
      <c r="EA49" s="105">
        <f t="shared" si="53"/>
        <v>50.393080000000005</v>
      </c>
      <c r="EB49" s="98"/>
      <c r="EH49" s="98"/>
      <c r="EI49" s="192"/>
      <c r="EJ49" s="105"/>
      <c r="EK49" s="101"/>
      <c r="EL49" s="101"/>
      <c r="EN49" s="98"/>
      <c r="ET49" s="98"/>
      <c r="EZ49" s="98"/>
      <c r="FD49" s="98"/>
      <c r="FI49" s="98"/>
      <c r="FM49" s="98"/>
      <c r="FS49" s="98"/>
      <c r="FY49" s="98"/>
      <c r="GE49" s="98"/>
      <c r="GK49" s="98"/>
      <c r="GO49" s="98"/>
      <c r="GS49" s="98"/>
    </row>
    <row r="50" spans="4:201" x14ac:dyDescent="0.25">
      <c r="E50" s="98"/>
      <c r="J50" s="98"/>
      <c r="K50" s="167"/>
      <c r="L50" s="101"/>
      <c r="M50" s="101"/>
      <c r="N50" s="101"/>
      <c r="O50" s="105"/>
      <c r="P50" s="98"/>
      <c r="Q50" s="163"/>
      <c r="R50" s="103"/>
      <c r="S50" s="103"/>
      <c r="T50" s="103"/>
      <c r="U50" s="103"/>
      <c r="V50" s="98"/>
      <c r="W50" s="163"/>
      <c r="X50" s="103"/>
      <c r="Y50" s="103"/>
      <c r="Z50" s="103"/>
      <c r="AA50" s="103"/>
      <c r="AB50" s="98"/>
      <c r="AC50" s="167"/>
      <c r="AD50" s="101"/>
      <c r="AE50" s="101"/>
      <c r="AF50" s="101"/>
      <c r="AG50" s="105"/>
      <c r="AM50" s="98"/>
      <c r="AN50" s="192"/>
      <c r="AO50" s="190"/>
      <c r="AP50" s="101"/>
      <c r="AQ50" s="101"/>
      <c r="AR50" s="103"/>
      <c r="AS50" s="98"/>
      <c r="AT50" s="192"/>
      <c r="AV50" s="101"/>
      <c r="AW50" s="101"/>
      <c r="AX50" s="105"/>
      <c r="AY50" s="98"/>
      <c r="AZ50" s="192" t="s">
        <v>1116</v>
      </c>
      <c r="BA50" s="101">
        <v>8</v>
      </c>
      <c r="BB50" s="101">
        <v>0.61699999999999999</v>
      </c>
      <c r="BC50" s="101">
        <f t="shared" ref="BC50:BC51" si="56">BA50*BB50</f>
        <v>4.9359999999999999</v>
      </c>
      <c r="BD50" s="103"/>
      <c r="BE50" s="98"/>
      <c r="BF50" s="163"/>
      <c r="BG50" s="103"/>
      <c r="BH50" s="103"/>
      <c r="BI50" s="103"/>
      <c r="BJ50" s="103"/>
      <c r="BK50" s="98"/>
      <c r="BL50" s="192"/>
      <c r="BM50" s="190"/>
      <c r="BN50" s="190"/>
      <c r="BO50" s="190"/>
      <c r="BP50" s="105"/>
      <c r="BQ50" s="98"/>
      <c r="BR50" s="163"/>
      <c r="BS50" s="103"/>
      <c r="BT50" s="103"/>
      <c r="BU50" s="103"/>
      <c r="BV50" s="103"/>
      <c r="BW50" s="98"/>
      <c r="BX50" s="192"/>
      <c r="BY50" s="194"/>
      <c r="BZ50" s="192"/>
      <c r="CB50" s="105"/>
      <c r="CC50" s="98"/>
      <c r="CD50" s="163"/>
      <c r="CE50" s="163"/>
      <c r="CF50" s="163"/>
      <c r="CG50" s="163"/>
      <c r="CH50" s="104"/>
      <c r="CI50" s="98"/>
      <c r="CO50" s="98"/>
      <c r="CV50" s="98"/>
      <c r="CW50" s="164"/>
      <c r="CZ50" s="99"/>
      <c r="DB50" s="98"/>
      <c r="DC50" s="164"/>
      <c r="DD50" s="164"/>
      <c r="DE50" s="164"/>
      <c r="DF50" s="164"/>
      <c r="DH50" s="98"/>
      <c r="DI50" s="164"/>
      <c r="DW50" s="192"/>
      <c r="DY50" s="101"/>
      <c r="DZ50" s="101"/>
      <c r="EA50" s="105"/>
      <c r="EB50" s="98"/>
      <c r="EH50" s="98"/>
      <c r="EI50" s="192"/>
      <c r="EJ50" s="105"/>
      <c r="EK50" s="101"/>
      <c r="EL50" s="101"/>
      <c r="EN50" s="98"/>
      <c r="ET50" s="98"/>
      <c r="EZ50" s="98"/>
      <c r="FD50" s="98"/>
      <c r="FI50" s="98"/>
      <c r="FM50" s="98"/>
      <c r="FS50" s="98"/>
      <c r="FY50" s="98"/>
      <c r="GE50" s="98"/>
      <c r="GK50" s="98"/>
      <c r="GO50" s="98"/>
      <c r="GS50" s="98"/>
    </row>
    <row r="51" spans="4:201" x14ac:dyDescent="0.25">
      <c r="E51" s="98"/>
      <c r="J51" s="98"/>
      <c r="K51" s="167"/>
      <c r="L51" s="101"/>
      <c r="M51" s="101"/>
      <c r="N51" s="101"/>
      <c r="O51" s="105"/>
      <c r="P51" s="98"/>
      <c r="Q51" s="163"/>
      <c r="R51" s="103"/>
      <c r="S51" s="103"/>
      <c r="T51" s="103"/>
      <c r="U51" s="103"/>
      <c r="V51" s="98"/>
      <c r="W51" s="163"/>
      <c r="X51" s="103"/>
      <c r="Y51" s="103"/>
      <c r="Z51" s="103"/>
      <c r="AA51" s="103"/>
      <c r="AB51" s="98"/>
      <c r="AC51" s="167"/>
      <c r="AD51" s="101"/>
      <c r="AE51" s="101"/>
      <c r="AF51" s="101"/>
      <c r="AG51" s="105"/>
      <c r="AM51" s="98"/>
      <c r="AN51" s="192"/>
      <c r="AO51" s="190"/>
      <c r="AP51" s="101"/>
      <c r="AQ51" s="101"/>
      <c r="AR51" s="103"/>
      <c r="AS51" s="98"/>
      <c r="AT51" s="192"/>
      <c r="AV51" s="101"/>
      <c r="AW51" s="101"/>
      <c r="AX51" s="105"/>
      <c r="AY51" s="98"/>
      <c r="AZ51" s="192" t="s">
        <v>1118</v>
      </c>
      <c r="BA51" s="101">
        <v>8</v>
      </c>
      <c r="BB51" s="101">
        <v>0.61699999999999999</v>
      </c>
      <c r="BC51" s="101">
        <f t="shared" si="56"/>
        <v>4.9359999999999999</v>
      </c>
      <c r="BD51" s="103"/>
      <c r="BE51" s="98"/>
      <c r="BF51" s="163"/>
      <c r="BG51" s="103"/>
      <c r="BH51" s="103"/>
      <c r="BI51" s="103"/>
      <c r="BJ51" s="103"/>
      <c r="BK51" s="98"/>
      <c r="BL51" s="192"/>
      <c r="BM51" s="190"/>
      <c r="BN51" s="190"/>
      <c r="BO51" s="190"/>
      <c r="BP51" s="105"/>
      <c r="BQ51" s="98"/>
      <c r="BR51" s="163"/>
      <c r="BS51" s="103"/>
      <c r="BT51" s="103"/>
      <c r="BU51" s="103"/>
      <c r="BV51" s="103"/>
      <c r="BW51" s="98"/>
      <c r="BX51" s="192"/>
      <c r="BY51" s="194"/>
      <c r="BZ51" s="192"/>
      <c r="CB51" s="105"/>
      <c r="CC51" s="98"/>
      <c r="CD51" s="163"/>
      <c r="CE51" s="163"/>
      <c r="CF51" s="163"/>
      <c r="CG51" s="163"/>
      <c r="CH51" s="104"/>
      <c r="CI51" s="98"/>
      <c r="CO51" s="98"/>
      <c r="CV51" s="98"/>
      <c r="CW51" s="164"/>
      <c r="CZ51" s="99"/>
      <c r="DB51" s="98"/>
      <c r="DC51" s="164"/>
      <c r="DD51" s="164"/>
      <c r="DE51" s="164"/>
      <c r="DF51" s="164"/>
      <c r="DH51" s="98"/>
      <c r="DI51" s="164"/>
      <c r="DW51" s="192"/>
      <c r="DY51" s="101"/>
      <c r="DZ51" s="101"/>
      <c r="EA51" s="105"/>
      <c r="EB51" s="98"/>
      <c r="EH51" s="98"/>
      <c r="EI51" s="192"/>
      <c r="EJ51" s="105"/>
      <c r="EK51" s="101"/>
      <c r="EL51" s="101"/>
      <c r="EN51" s="98"/>
      <c r="ET51" s="98"/>
      <c r="EZ51" s="98"/>
      <c r="FD51" s="98"/>
      <c r="FI51" s="98"/>
      <c r="FM51" s="98"/>
      <c r="FS51" s="98"/>
      <c r="FY51" s="98"/>
      <c r="GE51" s="98"/>
      <c r="GK51" s="98"/>
      <c r="GO51" s="98"/>
      <c r="GS51" s="98"/>
    </row>
    <row r="52" spans="4:201" x14ac:dyDescent="0.25">
      <c r="E52" s="98"/>
      <c r="J52" s="98"/>
      <c r="K52" s="167"/>
      <c r="L52" s="101"/>
      <c r="M52" s="101"/>
      <c r="N52" s="101"/>
      <c r="O52" s="105"/>
      <c r="P52" s="98"/>
      <c r="Q52" s="163"/>
      <c r="R52" s="103"/>
      <c r="S52" s="103"/>
      <c r="T52" s="103"/>
      <c r="U52" s="103"/>
      <c r="V52" s="98"/>
      <c r="W52" s="163"/>
      <c r="X52" s="103"/>
      <c r="Y52" s="103"/>
      <c r="Z52" s="103"/>
      <c r="AA52" s="103"/>
      <c r="AB52" s="98"/>
      <c r="AC52" s="167"/>
      <c r="AD52" s="101"/>
      <c r="AE52" s="101"/>
      <c r="AF52" s="101"/>
      <c r="AG52" s="105"/>
      <c r="AM52" s="98"/>
      <c r="AN52" s="192" t="s">
        <v>1162</v>
      </c>
      <c r="AO52" s="190"/>
      <c r="AP52" s="101">
        <v>0.61699999999999999</v>
      </c>
      <c r="AQ52" s="101">
        <f t="shared" si="43"/>
        <v>0</v>
      </c>
      <c r="AR52" s="103"/>
      <c r="AS52" s="98"/>
      <c r="AT52" s="163"/>
      <c r="AY52" s="98"/>
      <c r="AZ52" s="192" t="s">
        <v>1120</v>
      </c>
      <c r="BA52" s="101">
        <v>8</v>
      </c>
      <c r="BB52" s="101">
        <v>0.61699999999999999</v>
      </c>
      <c r="BC52" s="101">
        <f>BA52*BB52</f>
        <v>4.9359999999999999</v>
      </c>
      <c r="BE52" s="98"/>
      <c r="BF52" s="192"/>
      <c r="BG52" s="105"/>
      <c r="BK52" s="98"/>
      <c r="BL52" s="192" t="s">
        <v>1162</v>
      </c>
      <c r="BM52" s="190">
        <v>0.8</v>
      </c>
      <c r="BN52" s="190">
        <v>0.7</v>
      </c>
      <c r="BO52" s="190">
        <v>0.28000000000000003</v>
      </c>
      <c r="BP52" s="105">
        <f t="shared" si="41"/>
        <v>0.15679999999999999</v>
      </c>
      <c r="BQ52" s="98"/>
      <c r="BR52" s="163"/>
      <c r="BS52" s="103"/>
      <c r="BT52" s="103"/>
      <c r="BU52" s="103"/>
      <c r="BV52" s="103"/>
      <c r="BW52" s="98"/>
      <c r="BX52" s="192" t="s">
        <v>1163</v>
      </c>
      <c r="BY52" s="194">
        <v>0.15</v>
      </c>
      <c r="BZ52" s="192">
        <v>0.3</v>
      </c>
      <c r="CA52" s="101">
        <v>0.9</v>
      </c>
      <c r="CB52" s="105">
        <f t="shared" si="42"/>
        <v>4.0500000000000001E-2</v>
      </c>
      <c r="CC52" s="98"/>
      <c r="CD52" s="163"/>
      <c r="CE52" s="163"/>
      <c r="CF52" s="163"/>
      <c r="CG52" s="163"/>
      <c r="CH52" s="104"/>
      <c r="CI52" s="98"/>
      <c r="CO52" s="98"/>
      <c r="CV52" s="98"/>
      <c r="CW52" s="164"/>
      <c r="CZ52" s="99"/>
      <c r="DB52" s="98"/>
      <c r="DC52" s="164"/>
      <c r="DD52" s="164"/>
      <c r="DE52" s="164"/>
      <c r="DF52" s="164"/>
      <c r="DH52" s="98"/>
      <c r="DI52" s="164"/>
      <c r="DW52" s="192" t="s">
        <v>1404</v>
      </c>
      <c r="DX52" s="94">
        <v>1.36</v>
      </c>
      <c r="DY52" s="101">
        <v>10.617000000000001</v>
      </c>
      <c r="DZ52" s="101">
        <f t="shared" si="52"/>
        <v>14.439120000000003</v>
      </c>
      <c r="EA52" s="105">
        <f t="shared" si="53"/>
        <v>57.75648000000001</v>
      </c>
      <c r="EB52" s="98"/>
      <c r="EH52" s="98"/>
      <c r="EI52" s="192"/>
      <c r="EJ52" s="105"/>
      <c r="EK52" s="101"/>
      <c r="EL52" s="101"/>
      <c r="EN52" s="98"/>
      <c r="ET52" s="98"/>
      <c r="EZ52" s="98"/>
      <c r="FD52" s="98"/>
      <c r="FI52" s="98"/>
      <c r="FM52" s="98"/>
      <c r="FS52" s="98"/>
      <c r="FY52" s="98"/>
      <c r="GE52" s="98"/>
      <c r="GK52" s="98"/>
      <c r="GO52" s="98"/>
      <c r="GS52" s="98"/>
    </row>
    <row r="53" spans="4:201" x14ac:dyDescent="0.25">
      <c r="E53" s="98"/>
      <c r="J53" s="98"/>
      <c r="K53" s="167"/>
      <c r="L53" s="101"/>
      <c r="M53" s="101"/>
      <c r="N53" s="101"/>
      <c r="O53" s="105"/>
      <c r="P53" s="98"/>
      <c r="Q53" s="163"/>
      <c r="R53" s="103"/>
      <c r="S53" s="103"/>
      <c r="T53" s="103"/>
      <c r="U53" s="103"/>
      <c r="V53" s="98"/>
      <c r="W53" s="163"/>
      <c r="X53" s="103"/>
      <c r="Y53" s="103"/>
      <c r="Z53" s="103"/>
      <c r="AA53" s="103"/>
      <c r="AB53" s="98"/>
      <c r="AC53" s="167"/>
      <c r="AD53" s="101"/>
      <c r="AE53" s="101"/>
      <c r="AF53" s="101"/>
      <c r="AG53" s="105"/>
      <c r="AM53" s="98"/>
      <c r="AN53" s="192" t="s">
        <v>1165</v>
      </c>
      <c r="AO53" s="190">
        <v>10.26</v>
      </c>
      <c r="AP53" s="101">
        <v>0.61699999999999999</v>
      </c>
      <c r="AQ53" s="101">
        <f t="shared" si="43"/>
        <v>6.3304200000000002</v>
      </c>
      <c r="AR53" s="103"/>
      <c r="AS53" s="98"/>
      <c r="AY53" s="98"/>
      <c r="AZ53" s="192" t="s">
        <v>1122</v>
      </c>
      <c r="BA53" s="101">
        <v>8</v>
      </c>
      <c r="BB53" s="101">
        <v>0.61699999999999999</v>
      </c>
      <c r="BC53" s="101">
        <f t="shared" ref="BC53:BC99" si="57">BA53*BB53</f>
        <v>4.9359999999999999</v>
      </c>
      <c r="BE53" s="98"/>
      <c r="BF53" s="192"/>
      <c r="BK53" s="98"/>
      <c r="BL53" s="192" t="s">
        <v>1165</v>
      </c>
      <c r="BM53" s="190">
        <v>0.8</v>
      </c>
      <c r="BN53" s="190">
        <v>0.7</v>
      </c>
      <c r="BO53" s="190">
        <v>0.28000000000000003</v>
      </c>
      <c r="BP53" s="105">
        <f t="shared" si="41"/>
        <v>0.15679999999999999</v>
      </c>
      <c r="BQ53" s="98"/>
      <c r="BR53" s="163"/>
      <c r="BS53" s="103"/>
      <c r="BT53" s="103"/>
      <c r="BU53" s="103"/>
      <c r="BV53" s="103"/>
      <c r="BW53" s="98"/>
      <c r="BX53" s="192" t="s">
        <v>1166</v>
      </c>
      <c r="BY53" s="194">
        <v>0.15</v>
      </c>
      <c r="BZ53" s="192">
        <v>0.3</v>
      </c>
      <c r="CA53" s="101">
        <v>0.9</v>
      </c>
      <c r="CB53" s="105">
        <f t="shared" si="42"/>
        <v>4.0500000000000001E-2</v>
      </c>
      <c r="CC53" s="98"/>
      <c r="CD53" s="163"/>
      <c r="CE53" s="163"/>
      <c r="CF53" s="163"/>
      <c r="CG53" s="163"/>
      <c r="CH53" s="104"/>
      <c r="CI53" s="98"/>
      <c r="CO53" s="98"/>
      <c r="CV53" s="98"/>
      <c r="CW53" s="164"/>
      <c r="CZ53" s="99"/>
      <c r="DB53" s="98"/>
      <c r="DC53" s="164"/>
      <c r="DD53" s="164"/>
      <c r="DE53" s="164"/>
      <c r="DF53" s="164"/>
      <c r="DH53" s="98"/>
      <c r="DI53" s="164"/>
      <c r="DW53" s="163"/>
      <c r="EB53" s="98"/>
      <c r="EH53" s="98"/>
      <c r="EI53" s="192"/>
      <c r="EJ53" s="105"/>
      <c r="EK53" s="101"/>
      <c r="EL53" s="101"/>
      <c r="EN53" s="98"/>
      <c r="ET53" s="98"/>
      <c r="EZ53" s="98"/>
      <c r="FD53" s="98"/>
      <c r="FI53" s="98"/>
      <c r="FM53" s="98"/>
      <c r="FS53" s="98"/>
      <c r="FY53" s="98"/>
      <c r="GE53" s="98"/>
      <c r="GK53" s="98"/>
      <c r="GO53" s="98"/>
      <c r="GS53" s="98"/>
    </row>
    <row r="54" spans="4:201" x14ac:dyDescent="0.25">
      <c r="E54" s="98"/>
      <c r="J54" s="98"/>
      <c r="K54" s="167"/>
      <c r="L54" s="101"/>
      <c r="M54" s="101"/>
      <c r="N54" s="101"/>
      <c r="O54" s="105"/>
      <c r="P54" s="98"/>
      <c r="Q54" s="163"/>
      <c r="R54" s="103"/>
      <c r="S54" s="103"/>
      <c r="T54" s="103"/>
      <c r="U54" s="103"/>
      <c r="V54" s="98"/>
      <c r="W54" s="163"/>
      <c r="X54" s="103"/>
      <c r="Y54" s="103"/>
      <c r="Z54" s="103"/>
      <c r="AA54" s="103"/>
      <c r="AB54" s="98"/>
      <c r="AC54" s="167"/>
      <c r="AD54" s="101"/>
      <c r="AE54" s="101"/>
      <c r="AF54" s="101"/>
      <c r="AG54" s="105"/>
      <c r="AM54" s="98"/>
      <c r="AN54" s="192" t="s">
        <v>1167</v>
      </c>
      <c r="AO54" s="190"/>
      <c r="AP54" s="101">
        <v>0.61699999999999999</v>
      </c>
      <c r="AQ54" s="101">
        <f t="shared" si="43"/>
        <v>0</v>
      </c>
      <c r="AR54" s="103"/>
      <c r="AS54" s="98"/>
      <c r="AX54" s="104">
        <f>SUM(AW56:AW74)</f>
        <v>60.871066666666671</v>
      </c>
      <c r="AY54" s="98"/>
      <c r="AZ54" s="192" t="s">
        <v>1124</v>
      </c>
      <c r="BA54" s="101">
        <v>8</v>
      </c>
      <c r="BB54" s="101">
        <v>0.61699999999999999</v>
      </c>
      <c r="BC54" s="101">
        <f t="shared" si="57"/>
        <v>4.9359999999999999</v>
      </c>
      <c r="BE54" s="98"/>
      <c r="BF54" s="192"/>
      <c r="BK54" s="98"/>
      <c r="BL54" s="192" t="s">
        <v>1167</v>
      </c>
      <c r="BM54" s="190">
        <v>0.8</v>
      </c>
      <c r="BN54" s="190">
        <v>0.7</v>
      </c>
      <c r="BO54" s="190">
        <v>0.28000000000000003</v>
      </c>
      <c r="BP54" s="105">
        <f t="shared" si="41"/>
        <v>0.15679999999999999</v>
      </c>
      <c r="BQ54" s="98"/>
      <c r="BR54" s="163"/>
      <c r="BS54" s="103"/>
      <c r="BT54" s="103"/>
      <c r="BU54" s="103"/>
      <c r="BV54" s="103"/>
      <c r="BW54" s="98"/>
      <c r="BX54" s="192" t="s">
        <v>1168</v>
      </c>
      <c r="BY54" s="194">
        <v>0.15</v>
      </c>
      <c r="BZ54" s="192">
        <v>0.3</v>
      </c>
      <c r="CA54" s="101">
        <v>0.9</v>
      </c>
      <c r="CB54" s="105">
        <f t="shared" si="42"/>
        <v>4.0500000000000001E-2</v>
      </c>
      <c r="CC54" s="98"/>
      <c r="CD54" s="163"/>
      <c r="CE54" s="163"/>
      <c r="CF54" s="163"/>
      <c r="CG54" s="163"/>
      <c r="CH54" s="104"/>
      <c r="CI54" s="98"/>
      <c r="CO54" s="98"/>
      <c r="CV54" s="98"/>
      <c r="CW54" s="164"/>
      <c r="CZ54" s="99"/>
      <c r="DB54" s="98"/>
      <c r="DC54" s="164"/>
      <c r="DD54" s="164"/>
      <c r="DE54" s="164"/>
      <c r="DF54" s="164"/>
      <c r="DH54" s="98"/>
      <c r="DI54" s="164"/>
      <c r="DW54" s="163"/>
      <c r="EA54" s="104"/>
      <c r="EB54" s="98"/>
      <c r="EH54" s="98"/>
      <c r="EI54" s="192"/>
      <c r="EJ54" s="105"/>
      <c r="EK54" s="101"/>
      <c r="EL54" s="101"/>
      <c r="EN54" s="98"/>
      <c r="ET54" s="98"/>
      <c r="EZ54" s="98"/>
      <c r="FD54" s="98"/>
      <c r="FI54" s="98"/>
      <c r="FM54" s="98"/>
      <c r="FS54" s="98"/>
      <c r="FY54" s="98"/>
      <c r="GE54" s="98"/>
      <c r="GK54" s="98"/>
      <c r="GO54" s="98"/>
      <c r="GS54" s="98"/>
    </row>
    <row r="55" spans="4:201" x14ac:dyDescent="0.25">
      <c r="E55" s="98"/>
      <c r="J55" s="98"/>
      <c r="K55" s="167"/>
      <c r="L55" s="101"/>
      <c r="M55" s="101"/>
      <c r="N55" s="101"/>
      <c r="O55" s="105"/>
      <c r="P55" s="98"/>
      <c r="Q55" s="163"/>
      <c r="R55" s="103"/>
      <c r="S55" s="103"/>
      <c r="T55" s="103"/>
      <c r="U55" s="103"/>
      <c r="V55" s="98"/>
      <c r="W55" s="163"/>
      <c r="X55" s="103"/>
      <c r="Y55" s="103"/>
      <c r="Z55" s="103"/>
      <c r="AA55" s="103"/>
      <c r="AB55" s="98"/>
      <c r="AC55" s="167"/>
      <c r="AD55" s="101"/>
      <c r="AE55" s="101"/>
      <c r="AF55" s="101"/>
      <c r="AG55" s="105"/>
      <c r="AM55" s="98"/>
      <c r="AN55" s="192" t="s">
        <v>1169</v>
      </c>
      <c r="AO55" s="190">
        <v>10.26</v>
      </c>
      <c r="AP55" s="101">
        <v>0.61699999999999999</v>
      </c>
      <c r="AQ55" s="101">
        <f t="shared" si="43"/>
        <v>6.3304200000000002</v>
      </c>
      <c r="AR55" s="103"/>
      <c r="AS55" s="98"/>
      <c r="AT55" s="163"/>
      <c r="AU55" s="103" t="s">
        <v>1240</v>
      </c>
      <c r="AV55" s="103" t="s">
        <v>1242</v>
      </c>
      <c r="AW55" s="103" t="s">
        <v>1241</v>
      </c>
      <c r="AX55" s="103"/>
      <c r="AY55" s="98"/>
      <c r="AZ55" s="192" t="s">
        <v>1126</v>
      </c>
      <c r="BA55" s="101">
        <v>8</v>
      </c>
      <c r="BB55" s="101">
        <v>0.61699999999999999</v>
      </c>
      <c r="BC55" s="101">
        <f t="shared" si="57"/>
        <v>4.9359999999999999</v>
      </c>
      <c r="BE55" s="98"/>
      <c r="BF55" s="192"/>
      <c r="BK55" s="98"/>
      <c r="BL55" s="192" t="s">
        <v>1169</v>
      </c>
      <c r="BM55" s="190">
        <v>0.8</v>
      </c>
      <c r="BN55" s="190">
        <v>0.7</v>
      </c>
      <c r="BO55" s="190">
        <v>0.28000000000000003</v>
      </c>
      <c r="BP55" s="105">
        <f t="shared" si="41"/>
        <v>0.15679999999999999</v>
      </c>
      <c r="BQ55" s="98"/>
      <c r="BR55" s="163"/>
      <c r="BS55" s="103"/>
      <c r="BT55" s="103"/>
      <c r="BU55" s="103"/>
      <c r="BV55" s="103"/>
      <c r="BW55" s="98"/>
      <c r="BX55" s="192" t="s">
        <v>1170</v>
      </c>
      <c r="BY55" s="194">
        <v>0.15</v>
      </c>
      <c r="BZ55" s="192">
        <v>0.3</v>
      </c>
      <c r="CA55" s="101">
        <v>0.9</v>
      </c>
      <c r="CB55" s="105">
        <f t="shared" si="42"/>
        <v>4.0500000000000001E-2</v>
      </c>
      <c r="CC55" s="98"/>
      <c r="CD55" s="163"/>
      <c r="CE55" s="163"/>
      <c r="CF55" s="163"/>
      <c r="CG55" s="163"/>
      <c r="CH55" s="104"/>
      <c r="CI55" s="98"/>
      <c r="CO55" s="98"/>
      <c r="CV55" s="98"/>
      <c r="CW55" s="164"/>
      <c r="CZ55" s="99"/>
      <c r="DB55" s="98"/>
      <c r="DC55" s="164"/>
      <c r="DD55" s="164"/>
      <c r="DE55" s="164"/>
      <c r="DF55" s="164"/>
      <c r="DH55" s="98"/>
      <c r="DI55" s="164"/>
      <c r="DW55" s="163"/>
      <c r="DX55" s="103" t="s">
        <v>1240</v>
      </c>
      <c r="DY55" s="103" t="s">
        <v>1242</v>
      </c>
      <c r="DZ55" s="103" t="s">
        <v>1241</v>
      </c>
      <c r="EA55" s="103"/>
      <c r="EB55" s="98"/>
      <c r="EH55" s="98"/>
      <c r="EI55" s="192"/>
      <c r="EJ55" s="105"/>
      <c r="EK55" s="101"/>
      <c r="EL55" s="101"/>
      <c r="EN55" s="98"/>
      <c r="ET55" s="98"/>
      <c r="EZ55" s="98"/>
      <c r="FD55" s="98"/>
      <c r="FI55" s="98"/>
      <c r="FM55" s="98"/>
      <c r="FS55" s="98"/>
      <c r="FY55" s="98"/>
      <c r="GE55" s="98"/>
      <c r="GK55" s="98"/>
      <c r="GO55" s="98"/>
      <c r="GS55" s="98"/>
    </row>
    <row r="56" spans="4:201" x14ac:dyDescent="0.25">
      <c r="E56" s="98"/>
      <c r="J56" s="98"/>
      <c r="K56" s="167"/>
      <c r="L56" s="101"/>
      <c r="M56" s="101"/>
      <c r="N56" s="101"/>
      <c r="O56" s="105"/>
      <c r="P56" s="98"/>
      <c r="Q56" s="163"/>
      <c r="R56" s="103"/>
      <c r="S56" s="103"/>
      <c r="T56" s="103"/>
      <c r="U56" s="103"/>
      <c r="V56" s="98"/>
      <c r="W56" s="163"/>
      <c r="X56" s="103"/>
      <c r="Y56" s="103"/>
      <c r="Z56" s="103"/>
      <c r="AA56" s="103"/>
      <c r="AB56" s="98"/>
      <c r="AC56" s="167"/>
      <c r="AD56" s="101"/>
      <c r="AE56" s="101"/>
      <c r="AF56" s="101"/>
      <c r="AG56" s="105"/>
      <c r="AM56" s="98"/>
      <c r="AN56" s="192" t="s">
        <v>1171</v>
      </c>
      <c r="AO56" s="190">
        <v>10.26</v>
      </c>
      <c r="AP56" s="101">
        <v>0.61699999999999999</v>
      </c>
      <c r="AQ56" s="101">
        <f t="shared" si="43"/>
        <v>6.3304200000000002</v>
      </c>
      <c r="AR56" s="103"/>
      <c r="AS56" s="98"/>
      <c r="AT56" s="192" t="s">
        <v>1244</v>
      </c>
      <c r="AU56" s="105">
        <f>(AU33/0.15)*0.77</f>
        <v>30.69733333333334</v>
      </c>
      <c r="AV56" s="101">
        <v>0.154</v>
      </c>
      <c r="AW56" s="101">
        <f>AU56*AV56</f>
        <v>4.7273893333333339</v>
      </c>
      <c r="AX56" s="105"/>
      <c r="AY56" s="98"/>
      <c r="AZ56" s="192" t="s">
        <v>1128</v>
      </c>
      <c r="BA56" s="101">
        <v>8</v>
      </c>
      <c r="BB56" s="101">
        <v>0.61699999999999999</v>
      </c>
      <c r="BC56" s="101">
        <f t="shared" si="57"/>
        <v>4.9359999999999999</v>
      </c>
      <c r="BE56" s="98"/>
      <c r="BF56" s="192"/>
      <c r="BK56" s="98"/>
      <c r="BL56" s="192" t="s">
        <v>1171</v>
      </c>
      <c r="BM56" s="190">
        <v>0.75</v>
      </c>
      <c r="BN56" s="190">
        <v>0.6</v>
      </c>
      <c r="BO56" s="190">
        <v>0.28000000000000003</v>
      </c>
      <c r="BP56" s="105">
        <f t="shared" si="41"/>
        <v>0.126</v>
      </c>
      <c r="BQ56" s="98"/>
      <c r="BR56" s="163"/>
      <c r="BS56" s="103"/>
      <c r="BT56" s="103"/>
      <c r="BU56" s="103"/>
      <c r="BV56" s="103"/>
      <c r="BW56" s="98"/>
      <c r="BX56" s="192" t="s">
        <v>1172</v>
      </c>
      <c r="BY56" s="194">
        <v>0.15</v>
      </c>
      <c r="BZ56" s="192">
        <v>0.3</v>
      </c>
      <c r="CA56" s="101">
        <v>0.9</v>
      </c>
      <c r="CB56" s="105">
        <f t="shared" si="42"/>
        <v>4.0500000000000001E-2</v>
      </c>
      <c r="CC56" s="98"/>
      <c r="CD56" s="163"/>
      <c r="CE56" s="163"/>
      <c r="CF56" s="163"/>
      <c r="CG56" s="163"/>
      <c r="CH56" s="104"/>
      <c r="CI56" s="98"/>
      <c r="CO56" s="98"/>
      <c r="CV56" s="98"/>
      <c r="CW56" s="164"/>
      <c r="CZ56" s="99"/>
      <c r="DB56" s="98"/>
      <c r="DC56" s="164"/>
      <c r="DD56" s="164"/>
      <c r="DE56" s="164"/>
      <c r="DF56" s="164"/>
      <c r="DH56" s="98"/>
      <c r="DI56" s="164"/>
      <c r="DW56" s="192" t="s">
        <v>1244</v>
      </c>
      <c r="DX56" s="105">
        <f>(DX33/0.15)*0.77</f>
        <v>30.69733333333334</v>
      </c>
      <c r="DY56" s="101">
        <v>0.154</v>
      </c>
      <c r="DZ56" s="101">
        <f>DX56*DY56</f>
        <v>4.7273893333333339</v>
      </c>
      <c r="EA56" s="105"/>
      <c r="EB56" s="98"/>
      <c r="EH56" s="98"/>
      <c r="EN56" s="98"/>
      <c r="ET56" s="98"/>
      <c r="EZ56" s="98"/>
      <c r="FD56" s="98"/>
      <c r="FI56" s="98"/>
      <c r="FM56" s="98"/>
      <c r="FS56" s="98"/>
      <c r="FY56" s="98"/>
      <c r="GE56" s="98"/>
      <c r="GK56" s="98"/>
      <c r="GO56" s="98"/>
      <c r="GS56" s="98"/>
    </row>
    <row r="57" spans="4:201" x14ac:dyDescent="0.25">
      <c r="E57" s="98"/>
      <c r="J57" s="98"/>
      <c r="K57" s="167"/>
      <c r="L57" s="101"/>
      <c r="M57" s="101"/>
      <c r="N57" s="101"/>
      <c r="O57" s="105"/>
      <c r="P57" s="98"/>
      <c r="Q57" s="163"/>
      <c r="R57" s="103"/>
      <c r="S57" s="103"/>
      <c r="T57" s="103"/>
      <c r="U57" s="103"/>
      <c r="V57" s="98"/>
      <c r="W57" s="163"/>
      <c r="X57" s="103"/>
      <c r="Y57" s="103"/>
      <c r="Z57" s="103"/>
      <c r="AA57" s="103"/>
      <c r="AB57" s="98"/>
      <c r="AC57" s="167"/>
      <c r="AD57" s="101"/>
      <c r="AE57" s="101"/>
      <c r="AF57" s="101"/>
      <c r="AG57" s="105"/>
      <c r="AM57" s="98"/>
      <c r="AN57" s="192" t="s">
        <v>1173</v>
      </c>
      <c r="AO57" s="190">
        <v>10.26</v>
      </c>
      <c r="AP57" s="101">
        <v>0.61699999999999999</v>
      </c>
      <c r="AQ57" s="101">
        <f t="shared" si="43"/>
        <v>6.3304200000000002</v>
      </c>
      <c r="AR57" s="103"/>
      <c r="AS57" s="98"/>
      <c r="AT57" s="192" t="s">
        <v>1245</v>
      </c>
      <c r="AU57" s="105">
        <f>(AU34/0.15)*0.77</f>
        <v>60.727333333333341</v>
      </c>
      <c r="AV57" s="101">
        <v>0.154</v>
      </c>
      <c r="AW57" s="101">
        <f t="shared" ref="AW57:AW68" si="58">AU57*AV57</f>
        <v>9.352009333333335</v>
      </c>
      <c r="AX57" s="105"/>
      <c r="AY57" s="98"/>
      <c r="AZ57" s="192" t="s">
        <v>1130</v>
      </c>
      <c r="BA57" s="101">
        <v>8</v>
      </c>
      <c r="BB57" s="101">
        <v>0.61699999999999999</v>
      </c>
      <c r="BC57" s="101">
        <f t="shared" si="57"/>
        <v>4.9359999999999999</v>
      </c>
      <c r="BE57" s="98"/>
      <c r="BF57" s="192"/>
      <c r="BK57" s="98"/>
      <c r="BL57" s="192" t="s">
        <v>1173</v>
      </c>
      <c r="BM57" s="190">
        <v>0.75</v>
      </c>
      <c r="BN57" s="190">
        <v>0.6</v>
      </c>
      <c r="BO57" s="190">
        <v>0.28000000000000003</v>
      </c>
      <c r="BP57" s="105">
        <f t="shared" si="41"/>
        <v>0.126</v>
      </c>
      <c r="BQ57" s="98"/>
      <c r="BR57" s="163"/>
      <c r="BS57" s="103"/>
      <c r="BT57" s="103"/>
      <c r="BU57" s="103"/>
      <c r="BV57" s="103"/>
      <c r="BW57" s="98"/>
      <c r="BX57" s="192" t="s">
        <v>1174</v>
      </c>
      <c r="BY57" s="194">
        <v>0.15</v>
      </c>
      <c r="BZ57" s="192">
        <v>0.3</v>
      </c>
      <c r="CA57" s="101">
        <v>0.9</v>
      </c>
      <c r="CB57" s="105">
        <f t="shared" si="42"/>
        <v>4.0500000000000001E-2</v>
      </c>
      <c r="CC57" s="98"/>
      <c r="CD57" s="163"/>
      <c r="CE57" s="163"/>
      <c r="CF57" s="163"/>
      <c r="CG57" s="163"/>
      <c r="CH57" s="104"/>
      <c r="CI57" s="98"/>
      <c r="CO57" s="98"/>
      <c r="CV57" s="98"/>
      <c r="CW57" s="164"/>
      <c r="CZ57" s="99"/>
      <c r="DB57" s="98"/>
      <c r="DC57" s="164"/>
      <c r="DD57" s="164"/>
      <c r="DE57" s="164"/>
      <c r="DF57" s="164"/>
      <c r="DH57" s="98"/>
      <c r="DI57" s="164"/>
      <c r="DW57" s="192" t="s">
        <v>1245</v>
      </c>
      <c r="DX57" s="105">
        <f>(DX34/0.15)*0.77</f>
        <v>60.727333333333341</v>
      </c>
      <c r="DY57" s="101">
        <v>0.154</v>
      </c>
      <c r="DZ57" s="101">
        <f t="shared" ref="DZ57:DZ73" si="59">DX57*DY57</f>
        <v>9.352009333333335</v>
      </c>
      <c r="EA57" s="105"/>
      <c r="EB57" s="98"/>
      <c r="EH57" s="98"/>
      <c r="EN57" s="98"/>
      <c r="ET57" s="98"/>
      <c r="EZ57" s="98"/>
      <c r="FD57" s="98"/>
      <c r="FI57" s="98"/>
      <c r="FM57" s="98"/>
      <c r="FS57" s="98"/>
      <c r="FY57" s="98"/>
      <c r="GE57" s="98"/>
      <c r="GK57" s="98"/>
      <c r="GO57" s="98"/>
      <c r="GS57" s="98"/>
    </row>
    <row r="58" spans="4:201" x14ac:dyDescent="0.25">
      <c r="E58" s="98"/>
      <c r="J58" s="98"/>
      <c r="K58" s="167"/>
      <c r="L58" s="101"/>
      <c r="M58" s="101"/>
      <c r="N58" s="101"/>
      <c r="O58" s="105"/>
      <c r="P58" s="98"/>
      <c r="Q58" s="163"/>
      <c r="R58" s="103"/>
      <c r="S58" s="103"/>
      <c r="T58" s="103"/>
      <c r="U58" s="103"/>
      <c r="V58" s="98"/>
      <c r="W58" s="163"/>
      <c r="X58" s="103"/>
      <c r="Y58" s="103"/>
      <c r="Z58" s="103"/>
      <c r="AA58" s="103"/>
      <c r="AB58" s="98"/>
      <c r="AC58" s="167"/>
      <c r="AD58" s="101"/>
      <c r="AE58" s="101"/>
      <c r="AF58" s="101"/>
      <c r="AG58" s="105"/>
      <c r="AM58" s="98"/>
      <c r="AN58" s="192" t="s">
        <v>1175</v>
      </c>
      <c r="AO58" s="190">
        <v>10.26</v>
      </c>
      <c r="AP58" s="101">
        <v>0.61699999999999999</v>
      </c>
      <c r="AQ58" s="101">
        <f t="shared" si="43"/>
        <v>6.3304200000000002</v>
      </c>
      <c r="AR58" s="103"/>
      <c r="AS58" s="98"/>
      <c r="AT58" s="192" t="s">
        <v>1246</v>
      </c>
      <c r="AU58" s="94">
        <v>100.1</v>
      </c>
      <c r="AV58" s="101">
        <v>0.154</v>
      </c>
      <c r="AW58" s="101">
        <f t="shared" si="58"/>
        <v>15.415399999999998</v>
      </c>
      <c r="AY58" s="98"/>
      <c r="AZ58" s="192" t="s">
        <v>1132</v>
      </c>
      <c r="BA58" s="101">
        <v>8</v>
      </c>
      <c r="BB58" s="101">
        <v>0.61699999999999999</v>
      </c>
      <c r="BC58" s="101">
        <f t="shared" si="57"/>
        <v>4.9359999999999999</v>
      </c>
      <c r="BE58" s="98"/>
      <c r="BF58" s="192"/>
      <c r="BK58" s="98"/>
      <c r="BL58" s="192" t="s">
        <v>1175</v>
      </c>
      <c r="BM58" s="190">
        <v>0.75</v>
      </c>
      <c r="BN58" s="190">
        <v>0.6</v>
      </c>
      <c r="BO58" s="190">
        <v>0.28000000000000003</v>
      </c>
      <c r="BP58" s="105">
        <f t="shared" si="41"/>
        <v>0.126</v>
      </c>
      <c r="BQ58" s="98"/>
      <c r="BR58" s="163"/>
      <c r="BS58" s="103"/>
      <c r="BT58" s="103"/>
      <c r="BU58" s="103"/>
      <c r="BV58" s="103"/>
      <c r="BW58" s="98"/>
      <c r="BX58" s="192" t="s">
        <v>1176</v>
      </c>
      <c r="BY58" s="194">
        <v>0.15</v>
      </c>
      <c r="BZ58" s="192">
        <v>0.3</v>
      </c>
      <c r="CA58" s="101">
        <v>0.9</v>
      </c>
      <c r="CB58" s="105">
        <f t="shared" si="42"/>
        <v>4.0500000000000001E-2</v>
      </c>
      <c r="CC58" s="98"/>
      <c r="CD58" s="163"/>
      <c r="CE58" s="163"/>
      <c r="CF58" s="163"/>
      <c r="CG58" s="163"/>
      <c r="CH58" s="104"/>
      <c r="CI58" s="98"/>
      <c r="CO58" s="98"/>
      <c r="CV58" s="98"/>
      <c r="CW58" s="164"/>
      <c r="CZ58" s="99"/>
      <c r="DB58" s="98"/>
      <c r="DC58" s="164"/>
      <c r="DD58" s="164"/>
      <c r="DE58" s="164"/>
      <c r="DF58" s="164"/>
      <c r="DH58" s="98"/>
      <c r="DI58" s="164"/>
      <c r="DW58" s="192" t="s">
        <v>1246</v>
      </c>
      <c r="DX58" s="94">
        <v>100.1</v>
      </c>
      <c r="DY58" s="101">
        <v>0.154</v>
      </c>
      <c r="DZ58" s="101">
        <f t="shared" si="59"/>
        <v>15.415399999999998</v>
      </c>
      <c r="EB58" s="98"/>
      <c r="EH58" s="98"/>
      <c r="EN58" s="98"/>
      <c r="ET58" s="98"/>
      <c r="EZ58" s="98"/>
      <c r="FD58" s="98"/>
      <c r="FI58" s="98"/>
      <c r="FM58" s="98"/>
      <c r="FS58" s="98"/>
      <c r="FY58" s="98"/>
      <c r="GE58" s="98"/>
      <c r="GK58" s="98"/>
      <c r="GO58" s="98"/>
      <c r="GS58" s="98"/>
    </row>
    <row r="59" spans="4:201" x14ac:dyDescent="0.25">
      <c r="E59" s="98"/>
      <c r="J59" s="98"/>
      <c r="K59" s="167"/>
      <c r="L59" s="101"/>
      <c r="M59" s="101"/>
      <c r="N59" s="101"/>
      <c r="O59" s="105"/>
      <c r="P59" s="98"/>
      <c r="Q59" s="163"/>
      <c r="R59" s="103"/>
      <c r="S59" s="103"/>
      <c r="T59" s="103"/>
      <c r="U59" s="103"/>
      <c r="V59" s="98"/>
      <c r="W59" s="163"/>
      <c r="X59" s="103"/>
      <c r="Y59" s="103"/>
      <c r="Z59" s="103"/>
      <c r="AA59" s="103"/>
      <c r="AB59" s="98"/>
      <c r="AC59" s="167"/>
      <c r="AD59" s="101"/>
      <c r="AE59" s="101"/>
      <c r="AF59" s="101"/>
      <c r="AG59" s="105"/>
      <c r="AM59" s="98"/>
      <c r="AN59" s="192" t="s">
        <v>1177</v>
      </c>
      <c r="AO59" s="190">
        <v>10.26</v>
      </c>
      <c r="AP59" s="101">
        <v>0.61699999999999999</v>
      </c>
      <c r="AQ59" s="101">
        <f t="shared" si="43"/>
        <v>6.3304200000000002</v>
      </c>
      <c r="AR59" s="103"/>
      <c r="AS59" s="98"/>
      <c r="AT59" s="192" t="s">
        <v>1247</v>
      </c>
      <c r="AU59" s="105">
        <f>(50)*0.77</f>
        <v>38.5</v>
      </c>
      <c r="AV59" s="101">
        <v>0.154</v>
      </c>
      <c r="AW59" s="101">
        <f t="shared" si="58"/>
        <v>5.9290000000000003</v>
      </c>
      <c r="AX59" s="103"/>
      <c r="AY59" s="98"/>
      <c r="AZ59" s="192" t="s">
        <v>1134</v>
      </c>
      <c r="BA59" s="101">
        <v>8</v>
      </c>
      <c r="BB59" s="101">
        <v>0.61699999999999999</v>
      </c>
      <c r="BC59" s="101">
        <f t="shared" si="57"/>
        <v>4.9359999999999999</v>
      </c>
      <c r="BE59" s="98"/>
      <c r="BF59" s="192"/>
      <c r="BK59" s="98"/>
      <c r="BL59" s="192" t="s">
        <v>1177</v>
      </c>
      <c r="BM59" s="190">
        <v>0.75</v>
      </c>
      <c r="BN59" s="190">
        <v>0.6</v>
      </c>
      <c r="BO59" s="190">
        <v>0.28000000000000003</v>
      </c>
      <c r="BP59" s="105">
        <f t="shared" si="41"/>
        <v>0.126</v>
      </c>
      <c r="BQ59" s="98"/>
      <c r="BR59" s="163"/>
      <c r="BS59" s="103"/>
      <c r="BT59" s="103"/>
      <c r="BU59" s="103"/>
      <c r="BV59" s="103"/>
      <c r="BW59" s="98"/>
      <c r="BX59" s="192" t="s">
        <v>1178</v>
      </c>
      <c r="BY59" s="194">
        <v>0.15</v>
      </c>
      <c r="BZ59" s="192">
        <v>0.3</v>
      </c>
      <c r="CA59" s="101">
        <v>0.9</v>
      </c>
      <c r="CB59" s="105">
        <f t="shared" si="42"/>
        <v>4.0500000000000001E-2</v>
      </c>
      <c r="CC59" s="98"/>
      <c r="CD59" s="163"/>
      <c r="CE59" s="163"/>
      <c r="CF59" s="163"/>
      <c r="CG59" s="163"/>
      <c r="CH59" s="104"/>
      <c r="CI59" s="98"/>
      <c r="CO59" s="98"/>
      <c r="CV59" s="98"/>
      <c r="CW59" s="164"/>
      <c r="CZ59" s="99"/>
      <c r="DB59" s="98"/>
      <c r="DC59" s="164"/>
      <c r="DD59" s="164"/>
      <c r="DE59" s="164"/>
      <c r="DF59" s="164"/>
      <c r="DH59" s="98"/>
      <c r="DI59" s="164"/>
      <c r="DW59" s="192" t="s">
        <v>1247</v>
      </c>
      <c r="DX59" s="105">
        <f>(50)*0.77</f>
        <v>38.5</v>
      </c>
      <c r="DY59" s="101">
        <v>0.154</v>
      </c>
      <c r="DZ59" s="101">
        <f t="shared" si="59"/>
        <v>5.9290000000000003</v>
      </c>
      <c r="EA59" s="103"/>
      <c r="EB59" s="98"/>
      <c r="EH59" s="98"/>
      <c r="EN59" s="98"/>
      <c r="ET59" s="98"/>
      <c r="EZ59" s="98"/>
      <c r="FD59" s="98"/>
      <c r="FI59" s="98"/>
      <c r="FM59" s="98"/>
      <c r="FS59" s="98"/>
      <c r="FY59" s="98"/>
      <c r="GE59" s="98"/>
      <c r="GK59" s="98"/>
      <c r="GO59" s="98"/>
      <c r="GS59" s="98"/>
    </row>
    <row r="60" spans="4:201" x14ac:dyDescent="0.25">
      <c r="E60" s="98"/>
      <c r="J60" s="98"/>
      <c r="K60" s="167"/>
      <c r="L60" s="101"/>
      <c r="M60" s="101"/>
      <c r="N60" s="101"/>
      <c r="O60" s="105"/>
      <c r="P60" s="98"/>
      <c r="Q60" s="163"/>
      <c r="R60" s="103"/>
      <c r="S60" s="103"/>
      <c r="T60" s="103"/>
      <c r="U60" s="103"/>
      <c r="V60" s="98"/>
      <c r="W60" s="163"/>
      <c r="X60" s="103"/>
      <c r="Y60" s="103"/>
      <c r="Z60" s="103"/>
      <c r="AA60" s="103"/>
      <c r="AB60" s="98"/>
      <c r="AC60" s="167"/>
      <c r="AD60" s="101"/>
      <c r="AE60" s="101"/>
      <c r="AF60" s="101"/>
      <c r="AG60" s="105"/>
      <c r="AM60" s="98"/>
      <c r="AN60" s="192" t="s">
        <v>1179</v>
      </c>
      <c r="AO60" s="190">
        <v>10.26</v>
      </c>
      <c r="AP60" s="101">
        <v>0.61699999999999999</v>
      </c>
      <c r="AQ60" s="101">
        <f t="shared" si="43"/>
        <v>6.3304200000000002</v>
      </c>
      <c r="AR60" s="103"/>
      <c r="AS60" s="98"/>
      <c r="AT60" s="192" t="s">
        <v>1248</v>
      </c>
      <c r="AU60" s="105">
        <f>(50)*0.77</f>
        <v>38.5</v>
      </c>
      <c r="AV60" s="101">
        <v>0.154</v>
      </c>
      <c r="AW60" s="101">
        <f t="shared" si="58"/>
        <v>5.9290000000000003</v>
      </c>
      <c r="AX60" s="103"/>
      <c r="AY60" s="98"/>
      <c r="AZ60" s="192" t="s">
        <v>1136</v>
      </c>
      <c r="BA60" s="101">
        <v>8</v>
      </c>
      <c r="BB60" s="101">
        <v>0.61699999999999999</v>
      </c>
      <c r="BC60" s="101">
        <f t="shared" si="57"/>
        <v>4.9359999999999999</v>
      </c>
      <c r="BE60" s="98"/>
      <c r="BF60" s="192"/>
      <c r="BK60" s="98"/>
      <c r="BL60" s="192" t="s">
        <v>1179</v>
      </c>
      <c r="BM60" s="190">
        <v>0.75</v>
      </c>
      <c r="BN60" s="190">
        <v>0.6</v>
      </c>
      <c r="BO60" s="190">
        <v>0.28000000000000003</v>
      </c>
      <c r="BP60" s="105">
        <f t="shared" si="41"/>
        <v>0.126</v>
      </c>
      <c r="BQ60" s="98"/>
      <c r="BR60" s="163"/>
      <c r="BS60" s="103"/>
      <c r="BT60" s="103"/>
      <c r="BU60" s="103"/>
      <c r="BV60" s="103"/>
      <c r="BW60" s="98"/>
      <c r="BX60" s="192" t="s">
        <v>1180</v>
      </c>
      <c r="BY60" s="194">
        <v>0.15</v>
      </c>
      <c r="BZ60" s="192">
        <v>0.3</v>
      </c>
      <c r="CA60" s="101">
        <v>0.9</v>
      </c>
      <c r="CB60" s="105">
        <f t="shared" si="42"/>
        <v>4.0500000000000001E-2</v>
      </c>
      <c r="CC60" s="98"/>
      <c r="CD60" s="163"/>
      <c r="CE60" s="163"/>
      <c r="CF60" s="163"/>
      <c r="CG60" s="163"/>
      <c r="CH60" s="104"/>
      <c r="CI60" s="98"/>
      <c r="CO60" s="98"/>
      <c r="CV60" s="98"/>
      <c r="CW60" s="164"/>
      <c r="CZ60" s="99"/>
      <c r="DB60" s="98"/>
      <c r="DC60" s="164"/>
      <c r="DD60" s="164"/>
      <c r="DE60" s="164"/>
      <c r="DF60" s="164"/>
      <c r="DH60" s="98"/>
      <c r="DI60" s="164"/>
      <c r="DW60" s="192" t="s">
        <v>1248</v>
      </c>
      <c r="DX60" s="105">
        <f>(50)*0.77</f>
        <v>38.5</v>
      </c>
      <c r="DY60" s="101">
        <v>0.154</v>
      </c>
      <c r="DZ60" s="101">
        <f t="shared" si="59"/>
        <v>5.9290000000000003</v>
      </c>
      <c r="EA60" s="103"/>
      <c r="EB60" s="98"/>
      <c r="EH60" s="98"/>
      <c r="EN60" s="98"/>
      <c r="ET60" s="98"/>
      <c r="EZ60" s="98"/>
      <c r="FD60" s="98"/>
      <c r="FI60" s="98"/>
      <c r="FM60" s="98"/>
      <c r="FS60" s="98"/>
      <c r="FY60" s="98"/>
      <c r="GE60" s="98"/>
      <c r="GK60" s="98"/>
      <c r="GO60" s="98"/>
      <c r="GS60" s="98"/>
    </row>
    <row r="61" spans="4:201" x14ac:dyDescent="0.25">
      <c r="E61" s="98"/>
      <c r="J61" s="98"/>
      <c r="K61" s="167"/>
      <c r="L61" s="101"/>
      <c r="M61" s="101"/>
      <c r="N61" s="101"/>
      <c r="O61" s="105"/>
      <c r="P61" s="98"/>
      <c r="Q61" s="163"/>
      <c r="R61" s="103"/>
      <c r="S61" s="103"/>
      <c r="T61" s="103"/>
      <c r="U61" s="103"/>
      <c r="V61" s="98"/>
      <c r="W61" s="163"/>
      <c r="X61" s="103"/>
      <c r="Y61" s="103"/>
      <c r="Z61" s="103"/>
      <c r="AA61" s="103"/>
      <c r="AB61" s="98"/>
      <c r="AC61" s="167"/>
      <c r="AD61" s="101"/>
      <c r="AE61" s="101"/>
      <c r="AF61" s="101"/>
      <c r="AG61" s="105"/>
      <c r="AM61" s="98"/>
      <c r="AN61" s="192" t="s">
        <v>1181</v>
      </c>
      <c r="AO61" s="190">
        <v>10.26</v>
      </c>
      <c r="AP61" s="101">
        <v>0.61699999999999999</v>
      </c>
      <c r="AQ61" s="101">
        <f t="shared" si="43"/>
        <v>6.3304200000000002</v>
      </c>
      <c r="AR61" s="103"/>
      <c r="AS61" s="98"/>
      <c r="AT61" s="192" t="s">
        <v>1249</v>
      </c>
      <c r="AU61" s="105">
        <f t="shared" ref="AU61:AU68" si="60">(AU38/0.15)*0.77</f>
        <v>4.774</v>
      </c>
      <c r="AV61" s="101">
        <v>0.154</v>
      </c>
      <c r="AW61" s="101">
        <f t="shared" si="58"/>
        <v>0.73519599999999996</v>
      </c>
      <c r="AX61" s="103"/>
      <c r="AY61" s="98"/>
      <c r="AZ61" s="192" t="s">
        <v>1138</v>
      </c>
      <c r="BA61" s="101">
        <v>8</v>
      </c>
      <c r="BB61" s="101">
        <v>0.61699999999999999</v>
      </c>
      <c r="BC61" s="101">
        <f t="shared" si="57"/>
        <v>4.9359999999999999</v>
      </c>
      <c r="BE61" s="98"/>
      <c r="BF61" s="192"/>
      <c r="BK61" s="98"/>
      <c r="BL61" s="192" t="s">
        <v>1181</v>
      </c>
      <c r="BM61" s="190">
        <v>0.75</v>
      </c>
      <c r="BN61" s="190">
        <v>0.6</v>
      </c>
      <c r="BO61" s="190">
        <v>0.28000000000000003</v>
      </c>
      <c r="BP61" s="105">
        <f t="shared" si="41"/>
        <v>0.126</v>
      </c>
      <c r="BQ61" s="98"/>
      <c r="BR61" s="163"/>
      <c r="BS61" s="103"/>
      <c r="BT61" s="103"/>
      <c r="BU61" s="103"/>
      <c r="BV61" s="103"/>
      <c r="BW61" s="98"/>
      <c r="BX61" s="192" t="s">
        <v>1182</v>
      </c>
      <c r="BY61" s="194">
        <v>0.15</v>
      </c>
      <c r="BZ61" s="192">
        <v>0.3</v>
      </c>
      <c r="CA61" s="101">
        <v>0.9</v>
      </c>
      <c r="CB61" s="105">
        <f t="shared" si="42"/>
        <v>4.0500000000000001E-2</v>
      </c>
      <c r="CC61" s="98"/>
      <c r="CD61" s="163"/>
      <c r="CE61" s="163"/>
      <c r="CF61" s="163"/>
      <c r="CG61" s="163"/>
      <c r="CH61" s="104"/>
      <c r="CI61" s="98"/>
      <c r="CO61" s="98"/>
      <c r="CV61" s="98"/>
      <c r="CW61" s="164"/>
      <c r="CZ61" s="99"/>
      <c r="DB61" s="98"/>
      <c r="DC61" s="164"/>
      <c r="DD61" s="164"/>
      <c r="DE61" s="164"/>
      <c r="DF61" s="164"/>
      <c r="DH61" s="98"/>
      <c r="DI61" s="164"/>
      <c r="DW61" s="192" t="s">
        <v>1249</v>
      </c>
      <c r="DX61" s="105">
        <f t="shared" ref="DX61:DX72" si="61">(DX38/0.15)*0.77</f>
        <v>4.774</v>
      </c>
      <c r="DY61" s="101">
        <v>0.154</v>
      </c>
      <c r="DZ61" s="101">
        <f t="shared" si="59"/>
        <v>0.73519599999999996</v>
      </c>
      <c r="EA61" s="103"/>
      <c r="EB61" s="98"/>
      <c r="EH61" s="98"/>
      <c r="EN61" s="98"/>
      <c r="ET61" s="98"/>
      <c r="EZ61" s="98"/>
      <c r="FD61" s="98"/>
      <c r="FI61" s="98"/>
      <c r="FM61" s="98"/>
      <c r="FS61" s="98"/>
      <c r="FY61" s="98"/>
      <c r="GE61" s="98"/>
      <c r="GK61" s="98"/>
      <c r="GO61" s="98"/>
      <c r="GS61" s="98"/>
    </row>
    <row r="62" spans="4:201" x14ac:dyDescent="0.25">
      <c r="E62" s="98"/>
      <c r="J62" s="98"/>
      <c r="K62" s="167"/>
      <c r="L62" s="101"/>
      <c r="M62" s="101"/>
      <c r="N62" s="101"/>
      <c r="O62" s="105"/>
      <c r="P62" s="98"/>
      <c r="Q62" s="163"/>
      <c r="R62" s="103"/>
      <c r="S62" s="103"/>
      <c r="T62" s="103"/>
      <c r="U62" s="103"/>
      <c r="V62" s="98"/>
      <c r="W62" s="163"/>
      <c r="X62" s="103"/>
      <c r="Y62" s="103"/>
      <c r="Z62" s="103"/>
      <c r="AA62" s="103"/>
      <c r="AB62" s="98"/>
      <c r="AC62" s="167"/>
      <c r="AD62" s="101"/>
      <c r="AE62" s="101"/>
      <c r="AF62" s="101"/>
      <c r="AG62" s="105"/>
      <c r="AM62" s="98"/>
      <c r="AN62" s="192" t="s">
        <v>1183</v>
      </c>
      <c r="AO62" s="190">
        <v>10.56</v>
      </c>
      <c r="AP62" s="101">
        <v>0.61699999999999999</v>
      </c>
      <c r="AQ62" s="101">
        <f t="shared" si="43"/>
        <v>6.5155200000000004</v>
      </c>
      <c r="AR62" s="103"/>
      <c r="AS62" s="98"/>
      <c r="AT62" s="192" t="s">
        <v>1250</v>
      </c>
      <c r="AU62" s="105">
        <f t="shared" si="60"/>
        <v>44.814</v>
      </c>
      <c r="AV62" s="101">
        <v>0.154</v>
      </c>
      <c r="AW62" s="101">
        <f t="shared" si="58"/>
        <v>6.9013559999999998</v>
      </c>
      <c r="AX62" s="103"/>
      <c r="AY62" s="98"/>
      <c r="AZ62" s="192" t="s">
        <v>1140</v>
      </c>
      <c r="BA62" s="101">
        <v>8</v>
      </c>
      <c r="BB62" s="101">
        <v>0.61699999999999999</v>
      </c>
      <c r="BC62" s="101">
        <f t="shared" si="57"/>
        <v>4.9359999999999999</v>
      </c>
      <c r="BD62" s="103"/>
      <c r="BE62" s="98"/>
      <c r="BF62" s="192"/>
      <c r="BJ62" s="103"/>
      <c r="BK62" s="98"/>
      <c r="BL62" s="192" t="s">
        <v>1183</v>
      </c>
      <c r="BM62" s="190">
        <v>0.75</v>
      </c>
      <c r="BN62" s="190">
        <v>0.6</v>
      </c>
      <c r="BO62" s="190">
        <v>0.28000000000000003</v>
      </c>
      <c r="BP62" s="105">
        <f t="shared" si="41"/>
        <v>0.126</v>
      </c>
      <c r="BQ62" s="98"/>
      <c r="BR62" s="163"/>
      <c r="BS62" s="103"/>
      <c r="BT62" s="103"/>
      <c r="BU62" s="103"/>
      <c r="BV62" s="103"/>
      <c r="BW62" s="98"/>
      <c r="BX62" s="192" t="s">
        <v>1184</v>
      </c>
      <c r="BY62" s="194">
        <v>0.15</v>
      </c>
      <c r="BZ62" s="192">
        <v>0.3</v>
      </c>
      <c r="CA62" s="101">
        <v>0.9</v>
      </c>
      <c r="CB62" s="105">
        <f t="shared" si="42"/>
        <v>4.0500000000000001E-2</v>
      </c>
      <c r="CC62" s="98"/>
      <c r="CD62" s="163"/>
      <c r="CE62" s="163"/>
      <c r="CF62" s="163"/>
      <c r="CG62" s="163"/>
      <c r="CH62" s="104"/>
      <c r="CI62" s="98"/>
      <c r="CO62" s="98"/>
      <c r="CV62" s="98"/>
      <c r="CW62" s="164"/>
      <c r="CZ62" s="99"/>
      <c r="DB62" s="98"/>
      <c r="DC62" s="164"/>
      <c r="DD62" s="164"/>
      <c r="DE62" s="164"/>
      <c r="DF62" s="164"/>
      <c r="DH62" s="98"/>
      <c r="DI62" s="164"/>
      <c r="DW62" s="192" t="s">
        <v>1250</v>
      </c>
      <c r="DX62" s="105">
        <f t="shared" si="61"/>
        <v>44.814</v>
      </c>
      <c r="DY62" s="101">
        <v>0.154</v>
      </c>
      <c r="DZ62" s="101">
        <f t="shared" si="59"/>
        <v>6.9013559999999998</v>
      </c>
      <c r="EA62" s="103"/>
      <c r="EB62" s="98"/>
      <c r="EH62" s="98"/>
      <c r="EN62" s="98"/>
      <c r="ET62" s="98"/>
      <c r="EZ62" s="98"/>
      <c r="FD62" s="98"/>
      <c r="FI62" s="98"/>
      <c r="FM62" s="98"/>
      <c r="FS62" s="98"/>
      <c r="FY62" s="98"/>
      <c r="GE62" s="98"/>
      <c r="GK62" s="98"/>
      <c r="GO62" s="98"/>
      <c r="GS62" s="98"/>
    </row>
    <row r="63" spans="4:201" x14ac:dyDescent="0.25">
      <c r="E63" s="98"/>
      <c r="J63" s="98"/>
      <c r="K63" s="167"/>
      <c r="L63" s="101"/>
      <c r="M63" s="101"/>
      <c r="N63" s="101"/>
      <c r="O63" s="105"/>
      <c r="P63" s="98"/>
      <c r="Q63" s="163"/>
      <c r="R63" s="103"/>
      <c r="S63" s="103"/>
      <c r="T63" s="103"/>
      <c r="U63" s="103"/>
      <c r="V63" s="98"/>
      <c r="W63" s="163"/>
      <c r="X63" s="103"/>
      <c r="Y63" s="103"/>
      <c r="Z63" s="103"/>
      <c r="AA63" s="103"/>
      <c r="AB63" s="98"/>
      <c r="AC63" s="167"/>
      <c r="AD63" s="101"/>
      <c r="AE63" s="101"/>
      <c r="AF63" s="101"/>
      <c r="AG63" s="105"/>
      <c r="AM63" s="98"/>
      <c r="AN63" s="192" t="s">
        <v>1185</v>
      </c>
      <c r="AO63" s="190">
        <v>10.26</v>
      </c>
      <c r="AP63" s="101">
        <v>0.61699999999999999</v>
      </c>
      <c r="AQ63" s="101">
        <f t="shared" si="43"/>
        <v>6.3304200000000002</v>
      </c>
      <c r="AR63" s="103"/>
      <c r="AS63" s="98"/>
      <c r="AT63" s="192" t="s">
        <v>1251</v>
      </c>
      <c r="AU63" s="105">
        <f t="shared" si="60"/>
        <v>44.814</v>
      </c>
      <c r="AV63" s="101">
        <v>0.154</v>
      </c>
      <c r="AW63" s="101">
        <f t="shared" si="58"/>
        <v>6.9013559999999998</v>
      </c>
      <c r="AX63" s="103"/>
      <c r="AY63" s="98"/>
      <c r="AZ63" s="192" t="s">
        <v>1142</v>
      </c>
      <c r="BA63" s="101">
        <v>8</v>
      </c>
      <c r="BB63" s="101">
        <v>0.61699999999999999</v>
      </c>
      <c r="BC63" s="101">
        <f t="shared" si="57"/>
        <v>4.9359999999999999</v>
      </c>
      <c r="BD63" s="103"/>
      <c r="BE63" s="98"/>
      <c r="BF63" s="192"/>
      <c r="BJ63" s="103"/>
      <c r="BK63" s="98"/>
      <c r="BL63" s="192" t="s">
        <v>1185</v>
      </c>
      <c r="BM63" s="190">
        <v>0.75</v>
      </c>
      <c r="BN63" s="190">
        <v>0.6</v>
      </c>
      <c r="BO63" s="190">
        <v>0.28000000000000003</v>
      </c>
      <c r="BP63" s="105">
        <f t="shared" si="41"/>
        <v>0.126</v>
      </c>
      <c r="BQ63" s="98"/>
      <c r="BR63" s="163"/>
      <c r="BS63" s="103"/>
      <c r="BT63" s="103"/>
      <c r="BU63" s="103"/>
      <c r="BV63" s="103"/>
      <c r="BW63" s="98"/>
      <c r="BX63" s="192" t="s">
        <v>1186</v>
      </c>
      <c r="BY63" s="194">
        <v>0.15</v>
      </c>
      <c r="BZ63" s="192">
        <v>0.3</v>
      </c>
      <c r="CA63" s="101">
        <v>0.9</v>
      </c>
      <c r="CB63" s="105">
        <f t="shared" si="42"/>
        <v>4.0500000000000001E-2</v>
      </c>
      <c r="CC63" s="98"/>
      <c r="CD63" s="163"/>
      <c r="CE63" s="163"/>
      <c r="CF63" s="163"/>
      <c r="CG63" s="163"/>
      <c r="CH63" s="104"/>
      <c r="CI63" s="98"/>
      <c r="CO63" s="98"/>
      <c r="CV63" s="98"/>
      <c r="CW63" s="164"/>
      <c r="CZ63" s="99"/>
      <c r="DB63" s="98"/>
      <c r="DC63" s="164"/>
      <c r="DD63" s="164"/>
      <c r="DE63" s="164"/>
      <c r="DF63" s="164"/>
      <c r="DH63" s="98"/>
      <c r="DI63" s="164"/>
      <c r="DW63" s="192" t="s">
        <v>1251</v>
      </c>
      <c r="DX63" s="105">
        <f t="shared" si="61"/>
        <v>44.814</v>
      </c>
      <c r="DY63" s="101">
        <v>0.154</v>
      </c>
      <c r="DZ63" s="101">
        <f t="shared" si="59"/>
        <v>6.9013559999999998</v>
      </c>
      <c r="EA63" s="103"/>
      <c r="EB63" s="98"/>
      <c r="EH63" s="98"/>
      <c r="EN63" s="98"/>
      <c r="ET63" s="98"/>
      <c r="EZ63" s="98"/>
      <c r="FD63" s="98"/>
      <c r="FI63" s="98"/>
      <c r="FM63" s="98"/>
      <c r="FS63" s="98"/>
      <c r="FY63" s="98"/>
      <c r="GE63" s="98"/>
      <c r="GK63" s="98"/>
      <c r="GO63" s="98"/>
      <c r="GS63" s="98"/>
    </row>
    <row r="64" spans="4:201" x14ac:dyDescent="0.25">
      <c r="D64" s="94">
        <f>A64+B64</f>
        <v>0</v>
      </c>
      <c r="E64" s="98"/>
      <c r="I64" s="94">
        <f>F64+G64</f>
        <v>0</v>
      </c>
      <c r="J64" s="98"/>
      <c r="K64" s="167" t="s">
        <v>1191</v>
      </c>
      <c r="L64" s="101">
        <v>1.2</v>
      </c>
      <c r="M64" s="101">
        <v>1.2</v>
      </c>
      <c r="N64" s="101">
        <v>1.2</v>
      </c>
      <c r="O64" s="105">
        <f t="shared" si="38"/>
        <v>1.728</v>
      </c>
      <c r="P64" s="98"/>
      <c r="Q64" s="167"/>
      <c r="R64" s="101"/>
      <c r="S64" s="101"/>
      <c r="T64" s="101"/>
      <c r="U64" s="105"/>
      <c r="V64" s="98"/>
      <c r="W64" s="192" t="s">
        <v>1244</v>
      </c>
      <c r="X64" s="101">
        <v>0</v>
      </c>
      <c r="Y64" s="101">
        <v>0</v>
      </c>
      <c r="Z64" s="101">
        <v>0</v>
      </c>
      <c r="AA64" s="105">
        <f t="shared" ref="AA64:AA66" si="62">X64*Y64*Z64</f>
        <v>0</v>
      </c>
      <c r="AB64" s="98"/>
      <c r="AC64" s="167" t="s">
        <v>1191</v>
      </c>
      <c r="AD64" s="101">
        <v>1.2</v>
      </c>
      <c r="AE64" s="101">
        <v>1.2</v>
      </c>
      <c r="AF64" s="101"/>
      <c r="AG64" s="105">
        <f t="shared" si="39"/>
        <v>1.44</v>
      </c>
      <c r="AI64" s="94">
        <v>2.5499999999999998</v>
      </c>
      <c r="AJ64" s="94">
        <v>0.2</v>
      </c>
      <c r="AK64" s="94">
        <v>0.9</v>
      </c>
      <c r="AL64" s="94">
        <f t="shared" si="3"/>
        <v>0.45900000000000002</v>
      </c>
      <c r="AM64" s="98"/>
      <c r="AN64" s="167" t="s">
        <v>1189</v>
      </c>
      <c r="AO64" s="101">
        <v>9.36</v>
      </c>
      <c r="AP64" s="101">
        <v>0.61699999999999999</v>
      </c>
      <c r="AQ64" s="101">
        <f t="shared" si="43"/>
        <v>5.7751199999999994</v>
      </c>
      <c r="AR64" s="105"/>
      <c r="AS64" s="98"/>
      <c r="AT64" s="192" t="s">
        <v>1252</v>
      </c>
      <c r="AU64" s="105">
        <f t="shared" si="60"/>
        <v>5.5440000000000014</v>
      </c>
      <c r="AV64" s="101">
        <v>0.154</v>
      </c>
      <c r="AW64" s="101">
        <f t="shared" si="58"/>
        <v>0.8537760000000002</v>
      </c>
      <c r="AY64" s="98"/>
      <c r="AZ64" s="192" t="s">
        <v>1144</v>
      </c>
      <c r="BA64" s="101">
        <v>8</v>
      </c>
      <c r="BB64" s="101">
        <v>0.61699999999999999</v>
      </c>
      <c r="BC64" s="101">
        <f t="shared" si="57"/>
        <v>4.9359999999999999</v>
      </c>
      <c r="BD64" s="105"/>
      <c r="BE64" s="98"/>
      <c r="BF64" s="192"/>
      <c r="BJ64" s="105"/>
      <c r="BK64" s="98"/>
      <c r="BL64" s="167" t="s">
        <v>1189</v>
      </c>
      <c r="BM64" s="190">
        <v>0.6</v>
      </c>
      <c r="BN64" s="190">
        <v>0.6</v>
      </c>
      <c r="BO64" s="190">
        <v>0.28000000000000003</v>
      </c>
      <c r="BP64" s="105">
        <f t="shared" si="41"/>
        <v>0.1008</v>
      </c>
      <c r="BQ64" s="98"/>
      <c r="BR64" s="192"/>
      <c r="BV64" s="105"/>
      <c r="BW64" s="98"/>
      <c r="BX64" s="192" t="s">
        <v>1190</v>
      </c>
      <c r="BY64" s="190">
        <v>0.2</v>
      </c>
      <c r="BZ64" s="191">
        <v>0.2</v>
      </c>
      <c r="CA64" s="101">
        <v>0.9</v>
      </c>
      <c r="CB64" s="105">
        <f t="shared" si="42"/>
        <v>3.6000000000000011E-2</v>
      </c>
      <c r="CC64" s="98"/>
      <c r="CD64" s="105"/>
      <c r="CE64" s="105"/>
      <c r="CF64" s="105"/>
      <c r="CG64" s="105"/>
      <c r="CH64" s="105"/>
      <c r="CI64" s="98"/>
      <c r="CJ64" s="164" t="s">
        <v>1160</v>
      </c>
      <c r="CK64" s="94">
        <v>1</v>
      </c>
      <c r="CL64" s="94">
        <v>1</v>
      </c>
      <c r="CM64" s="94">
        <v>0.05</v>
      </c>
      <c r="CN64" s="94">
        <f t="shared" si="9"/>
        <v>0.05</v>
      </c>
      <c r="CO64" s="98"/>
      <c r="CP64" s="164">
        <v>1.27</v>
      </c>
      <c r="CQ64" s="94">
        <v>0.2</v>
      </c>
      <c r="CR64" s="94">
        <v>0.2</v>
      </c>
      <c r="CS64" s="94">
        <v>0.2</v>
      </c>
      <c r="CT64" s="94">
        <f t="shared" si="10"/>
        <v>0.76200000000000012</v>
      </c>
      <c r="CV64" s="98"/>
      <c r="CW64" s="164" t="s">
        <v>1161</v>
      </c>
      <c r="CX64" s="94">
        <v>0.3</v>
      </c>
      <c r="CY64" s="94">
        <v>0.3</v>
      </c>
      <c r="CZ64" s="99">
        <v>1</v>
      </c>
      <c r="DA64" s="94">
        <f t="shared" si="11"/>
        <v>0.09</v>
      </c>
      <c r="DB64" s="98"/>
      <c r="DC64" s="164"/>
      <c r="DH64" s="98"/>
      <c r="DI64" s="164" t="s">
        <v>1161</v>
      </c>
      <c r="DJ64" s="94">
        <v>0.3</v>
      </c>
      <c r="DK64" s="94">
        <v>0.3</v>
      </c>
      <c r="DM64" s="94">
        <f t="shared" si="13"/>
        <v>0</v>
      </c>
      <c r="DW64" s="192" t="s">
        <v>1252</v>
      </c>
      <c r="DX64" s="105">
        <f t="shared" si="61"/>
        <v>5.5440000000000014</v>
      </c>
      <c r="DY64" s="101">
        <v>0.154</v>
      </c>
      <c r="DZ64" s="101">
        <f t="shared" si="59"/>
        <v>0.8537760000000002</v>
      </c>
      <c r="EB64" s="98"/>
      <c r="EH64" s="98"/>
      <c r="EN64" s="98"/>
      <c r="ET64" s="98"/>
      <c r="EZ64" s="98"/>
      <c r="FD64" s="98"/>
      <c r="FI64" s="98"/>
      <c r="FM64" s="98"/>
      <c r="FS64" s="98"/>
      <c r="FY64" s="98"/>
      <c r="GE64" s="98"/>
      <c r="GK64" s="98"/>
      <c r="GO64" s="98"/>
      <c r="GS64" s="98"/>
    </row>
    <row r="65" spans="1:201" x14ac:dyDescent="0.25">
      <c r="E65" s="98"/>
      <c r="J65" s="98"/>
      <c r="K65" s="167" t="s">
        <v>1193</v>
      </c>
      <c r="L65" s="101">
        <v>1.2</v>
      </c>
      <c r="M65" s="101">
        <v>1.2</v>
      </c>
      <c r="N65" s="101">
        <v>1.2</v>
      </c>
      <c r="O65" s="105">
        <f t="shared" si="38"/>
        <v>1.728</v>
      </c>
      <c r="P65" s="98"/>
      <c r="Q65" s="167"/>
      <c r="R65" s="101"/>
      <c r="S65" s="101"/>
      <c r="T65" s="101"/>
      <c r="U65" s="105"/>
      <c r="V65" s="98"/>
      <c r="W65" s="167" t="s">
        <v>1245</v>
      </c>
      <c r="X65" s="101">
        <v>0</v>
      </c>
      <c r="Y65" s="101">
        <v>0</v>
      </c>
      <c r="Z65" s="101">
        <v>0</v>
      </c>
      <c r="AA65" s="105">
        <f t="shared" si="62"/>
        <v>0</v>
      </c>
      <c r="AB65" s="98"/>
      <c r="AC65" s="167" t="s">
        <v>1193</v>
      </c>
      <c r="AD65" s="101">
        <v>1.2</v>
      </c>
      <c r="AE65" s="101">
        <v>1.2</v>
      </c>
      <c r="AF65" s="101"/>
      <c r="AG65" s="105">
        <f t="shared" si="39"/>
        <v>1.44</v>
      </c>
      <c r="AM65" s="98"/>
      <c r="AN65" s="167" t="s">
        <v>1191</v>
      </c>
      <c r="AO65" s="101">
        <v>9.36</v>
      </c>
      <c r="AP65" s="101">
        <v>0.61699999999999999</v>
      </c>
      <c r="AQ65" s="101">
        <f t="shared" si="43"/>
        <v>5.7751199999999994</v>
      </c>
      <c r="AR65" s="105"/>
      <c r="AS65" s="98"/>
      <c r="AT65" s="192" t="s">
        <v>1396</v>
      </c>
      <c r="AU65" s="105">
        <f t="shared" si="60"/>
        <v>6.7760000000000007</v>
      </c>
      <c r="AV65" s="101">
        <v>0.154</v>
      </c>
      <c r="AW65" s="101">
        <f t="shared" si="58"/>
        <v>1.043504</v>
      </c>
      <c r="AY65" s="98"/>
      <c r="AZ65" s="192" t="s">
        <v>1146</v>
      </c>
      <c r="BA65" s="101">
        <v>8</v>
      </c>
      <c r="BB65" s="101">
        <v>0.61699999999999999</v>
      </c>
      <c r="BC65" s="101">
        <f t="shared" si="57"/>
        <v>4.9359999999999999</v>
      </c>
      <c r="BD65" s="105"/>
      <c r="BE65" s="98"/>
      <c r="BF65" s="192"/>
      <c r="BJ65" s="105"/>
      <c r="BK65" s="98"/>
      <c r="BL65" s="167" t="s">
        <v>1191</v>
      </c>
      <c r="BM65" s="190">
        <v>0.6</v>
      </c>
      <c r="BN65" s="190">
        <v>0.6</v>
      </c>
      <c r="BO65" s="190">
        <v>0.28000000000000003</v>
      </c>
      <c r="BP65" s="105">
        <f t="shared" si="41"/>
        <v>0.1008</v>
      </c>
      <c r="BQ65" s="98"/>
      <c r="BR65" s="167"/>
      <c r="BV65" s="105"/>
      <c r="BW65" s="98"/>
      <c r="BX65" s="192" t="s">
        <v>1192</v>
      </c>
      <c r="BY65" s="190">
        <v>0.2</v>
      </c>
      <c r="BZ65" s="191">
        <v>0.2</v>
      </c>
      <c r="CA65" s="101">
        <v>0.9</v>
      </c>
      <c r="CB65" s="105">
        <f t="shared" si="42"/>
        <v>3.6000000000000011E-2</v>
      </c>
      <c r="CC65" s="98"/>
      <c r="CD65" s="105"/>
      <c r="CE65" s="105"/>
      <c r="CF65" s="105"/>
      <c r="CG65" s="105"/>
      <c r="CH65" s="105"/>
      <c r="CI65" s="98"/>
      <c r="CJ65" s="164" t="s">
        <v>1162</v>
      </c>
      <c r="CK65" s="94">
        <v>1</v>
      </c>
      <c r="CL65" s="94">
        <v>1</v>
      </c>
      <c r="CM65" s="94">
        <v>0.05</v>
      </c>
      <c r="CN65" s="94">
        <f t="shared" si="9"/>
        <v>0.05</v>
      </c>
      <c r="CO65" s="98"/>
      <c r="CP65" s="164">
        <v>1.27</v>
      </c>
      <c r="CQ65" s="94">
        <v>0.2</v>
      </c>
      <c r="CR65" s="94">
        <v>0.2</v>
      </c>
      <c r="CS65" s="94">
        <v>0.2</v>
      </c>
      <c r="CT65" s="94">
        <f t="shared" si="10"/>
        <v>0.76200000000000012</v>
      </c>
      <c r="CV65" s="98"/>
      <c r="CW65" s="164" t="s">
        <v>1163</v>
      </c>
      <c r="CX65" s="94">
        <v>0.3</v>
      </c>
      <c r="CY65" s="94">
        <v>0.3</v>
      </c>
      <c r="CZ65" s="99">
        <v>0.6</v>
      </c>
      <c r="DA65" s="94">
        <f t="shared" si="11"/>
        <v>5.3999999999999999E-2</v>
      </c>
      <c r="DB65" s="98"/>
      <c r="DC65" s="164"/>
      <c r="DH65" s="98"/>
      <c r="DI65" s="164" t="s">
        <v>1163</v>
      </c>
      <c r="DJ65" s="94">
        <v>0.3</v>
      </c>
      <c r="DK65" s="94">
        <v>0.3</v>
      </c>
      <c r="DM65" s="94">
        <f t="shared" si="13"/>
        <v>0</v>
      </c>
      <c r="DW65" s="192" t="s">
        <v>1396</v>
      </c>
      <c r="DX65" s="105">
        <f t="shared" si="61"/>
        <v>6.7760000000000007</v>
      </c>
      <c r="DY65" s="101">
        <v>0.154</v>
      </c>
      <c r="DZ65" s="101">
        <f t="shared" si="59"/>
        <v>1.043504</v>
      </c>
      <c r="EB65" s="98"/>
      <c r="EH65" s="98"/>
      <c r="EN65" s="98"/>
      <c r="ET65" s="98"/>
      <c r="EZ65" s="98"/>
      <c r="FD65" s="98"/>
      <c r="FI65" s="98"/>
      <c r="FM65" s="98"/>
      <c r="FS65" s="98"/>
      <c r="FY65" s="98"/>
      <c r="GE65" s="98"/>
      <c r="GK65" s="98"/>
      <c r="GO65" s="98"/>
      <c r="GS65" s="98"/>
    </row>
    <row r="66" spans="1:201" x14ac:dyDescent="0.25">
      <c r="A66" s="239" t="s">
        <v>1315</v>
      </c>
      <c r="B66" s="240"/>
      <c r="C66" s="240"/>
      <c r="D66" s="94">
        <f>SUM(D26:D65)</f>
        <v>0</v>
      </c>
      <c r="E66" s="98"/>
      <c r="F66" s="239" t="s">
        <v>1314</v>
      </c>
      <c r="G66" s="240"/>
      <c r="H66" s="240"/>
      <c r="I66" s="94">
        <f>SUM(I26:I65)</f>
        <v>52.03</v>
      </c>
      <c r="J66" s="98"/>
      <c r="K66" s="167" t="s">
        <v>1195</v>
      </c>
      <c r="L66" s="101">
        <v>1.2</v>
      </c>
      <c r="M66" s="101">
        <v>1.2</v>
      </c>
      <c r="N66" s="101">
        <v>1.2</v>
      </c>
      <c r="O66" s="105">
        <f t="shared" si="38"/>
        <v>1.728</v>
      </c>
      <c r="P66" s="98"/>
      <c r="Q66" s="167"/>
      <c r="R66" s="101"/>
      <c r="S66" s="101"/>
      <c r="T66" s="101"/>
      <c r="U66" s="105"/>
      <c r="V66" s="98"/>
      <c r="W66" s="167" t="s">
        <v>1246</v>
      </c>
      <c r="X66" s="101">
        <v>0</v>
      </c>
      <c r="Y66" s="101">
        <v>0</v>
      </c>
      <c r="Z66" s="101">
        <v>0</v>
      </c>
      <c r="AA66" s="105">
        <f t="shared" si="62"/>
        <v>0</v>
      </c>
      <c r="AB66" s="98"/>
      <c r="AC66" s="167" t="s">
        <v>1195</v>
      </c>
      <c r="AD66" s="101">
        <v>1.2</v>
      </c>
      <c r="AE66" s="101">
        <v>1.2</v>
      </c>
      <c r="AF66" s="101"/>
      <c r="AG66" s="105">
        <f t="shared" si="39"/>
        <v>1.44</v>
      </c>
      <c r="AI66" s="240" t="s">
        <v>1159</v>
      </c>
      <c r="AJ66" s="240"/>
      <c r="AK66" s="240"/>
      <c r="AL66" s="94">
        <f>SUM(AL4:AL64)</f>
        <v>25.461100000000005</v>
      </c>
      <c r="AM66" s="98"/>
      <c r="AN66" s="167" t="s">
        <v>1193</v>
      </c>
      <c r="AO66" s="101">
        <v>9.36</v>
      </c>
      <c r="AP66" s="101">
        <v>0.61699999999999999</v>
      </c>
      <c r="AQ66" s="101">
        <f t="shared" si="43"/>
        <v>5.7751199999999994</v>
      </c>
      <c r="AR66" s="105"/>
      <c r="AS66" s="98"/>
      <c r="AT66" s="192" t="s">
        <v>1397</v>
      </c>
      <c r="AU66" s="105">
        <f t="shared" si="60"/>
        <v>6.7760000000000007</v>
      </c>
      <c r="AV66" s="101">
        <v>0.154</v>
      </c>
      <c r="AW66" s="101">
        <f t="shared" si="58"/>
        <v>1.043504</v>
      </c>
      <c r="AY66" s="98"/>
      <c r="AZ66" s="192" t="s">
        <v>1148</v>
      </c>
      <c r="BA66" s="101">
        <v>8</v>
      </c>
      <c r="BB66" s="101">
        <v>0.61699999999999999</v>
      </c>
      <c r="BC66" s="101">
        <f t="shared" si="57"/>
        <v>4.9359999999999999</v>
      </c>
      <c r="BD66" s="105"/>
      <c r="BE66" s="98"/>
      <c r="BF66" s="192"/>
      <c r="BJ66" s="105"/>
      <c r="BK66" s="98"/>
      <c r="BL66" s="167" t="s">
        <v>1193</v>
      </c>
      <c r="BM66" s="190">
        <v>0.6</v>
      </c>
      <c r="BN66" s="190">
        <v>0.6</v>
      </c>
      <c r="BO66" s="190">
        <v>0.28000000000000003</v>
      </c>
      <c r="BP66" s="105">
        <f t="shared" si="41"/>
        <v>0.1008</v>
      </c>
      <c r="BQ66" s="98"/>
      <c r="BR66" s="167"/>
      <c r="BV66" s="105"/>
      <c r="BW66" s="98"/>
      <c r="BX66" s="192" t="s">
        <v>1194</v>
      </c>
      <c r="BY66" s="190">
        <v>0.2</v>
      </c>
      <c r="BZ66" s="191">
        <v>0.2</v>
      </c>
      <c r="CA66" s="101">
        <v>0.9</v>
      </c>
      <c r="CB66" s="105">
        <f t="shared" si="42"/>
        <v>3.6000000000000011E-2</v>
      </c>
      <c r="CC66" s="98"/>
      <c r="CD66" s="105"/>
      <c r="CE66" s="105"/>
      <c r="CF66" s="105"/>
      <c r="CG66" s="105"/>
      <c r="CH66" s="105"/>
      <c r="CI66" s="98"/>
      <c r="CJ66" s="164" t="s">
        <v>1165</v>
      </c>
      <c r="CK66" s="94">
        <v>1</v>
      </c>
      <c r="CL66" s="94">
        <v>1</v>
      </c>
      <c r="CM66" s="94">
        <v>0.05</v>
      </c>
      <c r="CN66" s="94">
        <f t="shared" si="9"/>
        <v>0.05</v>
      </c>
      <c r="CO66" s="98"/>
      <c r="CP66" s="164">
        <v>4.03</v>
      </c>
      <c r="CQ66" s="94">
        <v>0.2</v>
      </c>
      <c r="CR66" s="94">
        <v>0.2</v>
      </c>
      <c r="CS66" s="94">
        <v>0.2</v>
      </c>
      <c r="CT66" s="94">
        <f t="shared" si="10"/>
        <v>2.4180000000000006</v>
      </c>
      <c r="CV66" s="98"/>
      <c r="CW66" s="164" t="s">
        <v>1166</v>
      </c>
      <c r="CX66" s="94">
        <v>0.3</v>
      </c>
      <c r="CY66" s="94">
        <v>0.3</v>
      </c>
      <c r="CZ66" s="99">
        <v>0.55000000000000004</v>
      </c>
      <c r="DA66" s="94">
        <f t="shared" si="11"/>
        <v>4.9500000000000002E-2</v>
      </c>
      <c r="DB66" s="98"/>
      <c r="DC66" s="164"/>
      <c r="DH66" s="98"/>
      <c r="DI66" s="164" t="s">
        <v>1166</v>
      </c>
      <c r="DJ66" s="94">
        <v>0.3</v>
      </c>
      <c r="DK66" s="94">
        <v>0.3</v>
      </c>
      <c r="DM66" s="94">
        <f t="shared" si="13"/>
        <v>0</v>
      </c>
      <c r="DW66" s="192" t="s">
        <v>1397</v>
      </c>
      <c r="DX66" s="105">
        <f t="shared" si="61"/>
        <v>6.7760000000000007</v>
      </c>
      <c r="DY66" s="101">
        <v>0.154</v>
      </c>
      <c r="DZ66" s="101">
        <f t="shared" si="59"/>
        <v>1.043504</v>
      </c>
      <c r="EB66" s="98"/>
      <c r="EH66" s="98"/>
      <c r="EN66" s="98"/>
      <c r="ET66" s="98"/>
      <c r="EZ66" s="98"/>
      <c r="FD66" s="98"/>
      <c r="FI66" s="98"/>
      <c r="FM66" s="98"/>
      <c r="FS66" s="98"/>
      <c r="FY66" s="98"/>
      <c r="GE66" s="98"/>
      <c r="GK66" s="98"/>
      <c r="GO66" s="98"/>
      <c r="GS66" s="98"/>
    </row>
    <row r="67" spans="1:201" x14ac:dyDescent="0.2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167" t="s">
        <v>1197</v>
      </c>
      <c r="L67" s="101">
        <v>1.2</v>
      </c>
      <c r="M67" s="101">
        <v>1.2</v>
      </c>
      <c r="N67" s="101">
        <v>1.2</v>
      </c>
      <c r="O67" s="105">
        <f t="shared" si="38"/>
        <v>1.728</v>
      </c>
      <c r="P67" s="98"/>
      <c r="Q67" s="167"/>
      <c r="R67" s="101"/>
      <c r="S67" s="101"/>
      <c r="T67" s="101"/>
      <c r="U67" s="105"/>
      <c r="V67" s="98"/>
      <c r="W67" s="167"/>
      <c r="X67" s="101"/>
      <c r="Y67" s="101"/>
      <c r="Z67" s="101"/>
      <c r="AA67" s="105"/>
      <c r="AB67" s="98"/>
      <c r="AC67" s="167" t="s">
        <v>1197</v>
      </c>
      <c r="AD67" s="101">
        <v>1.2</v>
      </c>
      <c r="AE67" s="101">
        <v>1.2</v>
      </c>
      <c r="AF67" s="101"/>
      <c r="AG67" s="105">
        <f t="shared" si="39"/>
        <v>1.44</v>
      </c>
      <c r="AM67" s="98"/>
      <c r="AN67" s="167" t="s">
        <v>1195</v>
      </c>
      <c r="AO67" s="101">
        <v>9.36</v>
      </c>
      <c r="AP67" s="101">
        <v>0.61699999999999999</v>
      </c>
      <c r="AQ67" s="101">
        <f t="shared" si="43"/>
        <v>5.7751199999999994</v>
      </c>
      <c r="AR67" s="105"/>
      <c r="AS67" s="98"/>
      <c r="AT67" s="192" t="s">
        <v>1398</v>
      </c>
      <c r="AU67" s="105">
        <f t="shared" si="60"/>
        <v>6.7760000000000007</v>
      </c>
      <c r="AV67" s="101">
        <v>0.154</v>
      </c>
      <c r="AW67" s="101">
        <f t="shared" si="58"/>
        <v>1.043504</v>
      </c>
      <c r="AY67" s="98"/>
      <c r="AZ67" s="192" t="s">
        <v>1150</v>
      </c>
      <c r="BA67" s="101">
        <v>8</v>
      </c>
      <c r="BB67" s="101">
        <v>0.61699999999999999</v>
      </c>
      <c r="BC67" s="101">
        <f t="shared" si="57"/>
        <v>4.9359999999999999</v>
      </c>
      <c r="BD67" s="105"/>
      <c r="BE67" s="98"/>
      <c r="BF67" s="192"/>
      <c r="BJ67" s="105"/>
      <c r="BK67" s="98"/>
      <c r="BL67" s="167" t="s">
        <v>1195</v>
      </c>
      <c r="BM67" s="190">
        <v>0.6</v>
      </c>
      <c r="BN67" s="190">
        <v>0.6</v>
      </c>
      <c r="BO67" s="190">
        <v>0.28000000000000003</v>
      </c>
      <c r="BP67" s="105">
        <f t="shared" si="41"/>
        <v>0.1008</v>
      </c>
      <c r="BQ67" s="98"/>
      <c r="BR67" s="167"/>
      <c r="BV67" s="105"/>
      <c r="BW67" s="98"/>
      <c r="BX67" s="192" t="s">
        <v>1196</v>
      </c>
      <c r="BY67" s="190">
        <v>0.2</v>
      </c>
      <c r="BZ67" s="191">
        <v>0.2</v>
      </c>
      <c r="CA67" s="101">
        <v>0.9</v>
      </c>
      <c r="CB67" s="105">
        <f t="shared" si="42"/>
        <v>3.6000000000000011E-2</v>
      </c>
      <c r="CC67" s="98"/>
      <c r="CD67" s="105"/>
      <c r="CE67" s="105"/>
      <c r="CF67" s="105"/>
      <c r="CG67" s="105"/>
      <c r="CH67" s="105"/>
      <c r="CI67" s="98"/>
      <c r="CJ67" s="164" t="s">
        <v>1167</v>
      </c>
      <c r="CK67" s="94">
        <v>1</v>
      </c>
      <c r="CL67" s="94">
        <v>1</v>
      </c>
      <c r="CM67" s="94">
        <v>0.05</v>
      </c>
      <c r="CN67" s="94">
        <f t="shared" si="9"/>
        <v>0.05</v>
      </c>
      <c r="CO67" s="98"/>
      <c r="CP67" s="164">
        <v>4.03</v>
      </c>
      <c r="CQ67" s="94">
        <v>0.2</v>
      </c>
      <c r="CR67" s="94">
        <v>0.2</v>
      </c>
      <c r="CS67" s="94">
        <v>0.2</v>
      </c>
      <c r="CT67" s="94">
        <f t="shared" si="10"/>
        <v>2.4180000000000006</v>
      </c>
      <c r="CV67" s="98"/>
      <c r="CW67" s="164" t="s">
        <v>1168</v>
      </c>
      <c r="CX67" s="94">
        <v>0.3</v>
      </c>
      <c r="CY67" s="94">
        <v>0.3</v>
      </c>
      <c r="CZ67" s="99">
        <v>0.65</v>
      </c>
      <c r="DA67" s="94">
        <f t="shared" si="11"/>
        <v>5.8499999999999996E-2</v>
      </c>
      <c r="DB67" s="98"/>
      <c r="DC67" s="164"/>
      <c r="DH67" s="98"/>
      <c r="DI67" s="164" t="s">
        <v>1168</v>
      </c>
      <c r="DJ67" s="94">
        <v>0.3</v>
      </c>
      <c r="DK67" s="94">
        <v>0.3</v>
      </c>
      <c r="DM67" s="94">
        <f t="shared" si="13"/>
        <v>0</v>
      </c>
      <c r="DW67" s="192" t="s">
        <v>1398</v>
      </c>
      <c r="DX67" s="105">
        <f t="shared" si="61"/>
        <v>6.7760000000000007</v>
      </c>
      <c r="DY67" s="101">
        <v>0.154</v>
      </c>
      <c r="DZ67" s="101">
        <f t="shared" si="59"/>
        <v>1.043504</v>
      </c>
      <c r="EB67" s="98"/>
      <c r="EH67" s="98"/>
      <c r="EN67" s="98"/>
      <c r="ET67" s="98"/>
      <c r="EZ67" s="98"/>
      <c r="FD67" s="98"/>
      <c r="FI67" s="98"/>
      <c r="FM67" s="98"/>
      <c r="FS67" s="98"/>
      <c r="FY67" s="98"/>
      <c r="GE67" s="98"/>
      <c r="GK67" s="98"/>
      <c r="GO67" s="98"/>
      <c r="GS67" s="98"/>
    </row>
    <row r="68" spans="1:201" x14ac:dyDescent="0.25">
      <c r="A68" s="246" t="s">
        <v>1283</v>
      </c>
      <c r="B68" s="246"/>
      <c r="C68" s="246"/>
      <c r="D68" s="246"/>
      <c r="E68" s="98"/>
      <c r="F68" s="248" t="s">
        <v>1293</v>
      </c>
      <c r="G68" s="248"/>
      <c r="H68" s="248"/>
      <c r="I68" s="248"/>
      <c r="J68" s="98"/>
      <c r="K68" s="167" t="s">
        <v>1209</v>
      </c>
      <c r="L68" s="101">
        <v>1.2</v>
      </c>
      <c r="M68" s="101">
        <v>1.2</v>
      </c>
      <c r="N68" s="101">
        <v>1.2</v>
      </c>
      <c r="O68" s="105">
        <f t="shared" si="38"/>
        <v>1.728</v>
      </c>
      <c r="P68" s="98"/>
      <c r="Q68" s="167"/>
      <c r="R68" s="101"/>
      <c r="S68" s="101"/>
      <c r="T68" s="101"/>
      <c r="U68" s="105"/>
      <c r="V68" s="98"/>
      <c r="W68" s="167"/>
      <c r="X68" s="101"/>
      <c r="Y68" s="101"/>
      <c r="Z68" s="101"/>
      <c r="AA68" s="105"/>
      <c r="AB68" s="98"/>
      <c r="AC68" s="167" t="s">
        <v>1209</v>
      </c>
      <c r="AD68" s="101">
        <v>1.2</v>
      </c>
      <c r="AE68" s="101">
        <v>1.2</v>
      </c>
      <c r="AF68" s="101"/>
      <c r="AG68" s="105">
        <f t="shared" si="39"/>
        <v>1.44</v>
      </c>
      <c r="AM68" s="98"/>
      <c r="AN68" s="167" t="s">
        <v>1197</v>
      </c>
      <c r="AO68" s="101">
        <v>10.56</v>
      </c>
      <c r="AP68" s="101">
        <v>0.61699999999999999</v>
      </c>
      <c r="AQ68" s="101">
        <f t="shared" si="43"/>
        <v>6.5155200000000004</v>
      </c>
      <c r="AR68" s="105"/>
      <c r="AS68" s="98"/>
      <c r="AT68" s="192" t="s">
        <v>1399</v>
      </c>
      <c r="AU68" s="105">
        <f t="shared" si="60"/>
        <v>6.4680000000000009</v>
      </c>
      <c r="AV68" s="101">
        <v>0.154</v>
      </c>
      <c r="AW68" s="101">
        <f t="shared" si="58"/>
        <v>0.99607200000000007</v>
      </c>
      <c r="AY68" s="98"/>
      <c r="AZ68" s="192" t="s">
        <v>1152</v>
      </c>
      <c r="BA68" s="101">
        <v>8</v>
      </c>
      <c r="BB68" s="101">
        <v>0.61699999999999999</v>
      </c>
      <c r="BC68" s="101">
        <f t="shared" si="57"/>
        <v>4.9359999999999999</v>
      </c>
      <c r="BD68" s="105"/>
      <c r="BE68" s="98"/>
      <c r="BF68" s="192"/>
      <c r="BJ68" s="105"/>
      <c r="BK68" s="98"/>
      <c r="BL68" s="167" t="s">
        <v>1197</v>
      </c>
      <c r="BM68" s="190">
        <v>0.7</v>
      </c>
      <c r="BN68" s="190">
        <v>0.7</v>
      </c>
      <c r="BO68" s="190">
        <v>0.28000000000000003</v>
      </c>
      <c r="BP68" s="105">
        <f t="shared" si="41"/>
        <v>0.13719999999999999</v>
      </c>
      <c r="BQ68" s="98"/>
      <c r="BR68" s="167"/>
      <c r="BV68" s="105"/>
      <c r="BW68" s="98"/>
      <c r="BX68" s="192" t="s">
        <v>1198</v>
      </c>
      <c r="BY68" s="190">
        <v>0.2</v>
      </c>
      <c r="BZ68" s="191">
        <v>0.2</v>
      </c>
      <c r="CA68" s="101">
        <v>0.9</v>
      </c>
      <c r="CB68" s="105">
        <f t="shared" si="42"/>
        <v>3.6000000000000011E-2</v>
      </c>
      <c r="CC68" s="98"/>
      <c r="CD68" s="105"/>
      <c r="CE68" s="105"/>
      <c r="CF68" s="105"/>
      <c r="CG68" s="105"/>
      <c r="CH68" s="105"/>
      <c r="CI68" s="98"/>
      <c r="CJ68" s="164" t="s">
        <v>1169</v>
      </c>
      <c r="CK68" s="94">
        <v>1</v>
      </c>
      <c r="CL68" s="94">
        <v>1</v>
      </c>
      <c r="CM68" s="94">
        <v>0.05</v>
      </c>
      <c r="CN68" s="94">
        <f t="shared" si="9"/>
        <v>0.05</v>
      </c>
      <c r="CO68" s="98"/>
      <c r="CP68" s="164">
        <v>4.03</v>
      </c>
      <c r="CQ68" s="94">
        <v>0.2</v>
      </c>
      <c r="CR68" s="94">
        <v>0.2</v>
      </c>
      <c r="CS68" s="94">
        <v>0.2</v>
      </c>
      <c r="CT68" s="94">
        <f t="shared" si="10"/>
        <v>2.4180000000000006</v>
      </c>
      <c r="CV68" s="98"/>
      <c r="CW68" s="164" t="s">
        <v>1170</v>
      </c>
      <c r="CX68" s="94">
        <v>0.3</v>
      </c>
      <c r="CY68" s="94">
        <v>0.3</v>
      </c>
      <c r="CZ68" s="99">
        <v>0.5</v>
      </c>
      <c r="DA68" s="94">
        <f t="shared" si="11"/>
        <v>4.4999999999999998E-2</v>
      </c>
      <c r="DB68" s="98"/>
      <c r="DC68" s="164"/>
      <c r="DH68" s="98"/>
      <c r="DI68" s="164" t="s">
        <v>1170</v>
      </c>
      <c r="DJ68" s="94">
        <v>0.3</v>
      </c>
      <c r="DK68" s="94">
        <v>0.3</v>
      </c>
      <c r="DM68" s="94">
        <f t="shared" si="13"/>
        <v>0</v>
      </c>
      <c r="DW68" s="192" t="s">
        <v>1399</v>
      </c>
      <c r="DX68" s="105">
        <f t="shared" si="61"/>
        <v>6.4680000000000009</v>
      </c>
      <c r="DY68" s="101">
        <v>0.154</v>
      </c>
      <c r="DZ68" s="101">
        <f t="shared" si="59"/>
        <v>0.99607200000000007</v>
      </c>
      <c r="EB68" s="98"/>
      <c r="EH68" s="98"/>
      <c r="EN68" s="98"/>
      <c r="ET68" s="98"/>
      <c r="EZ68" s="98"/>
      <c r="FD68" s="98"/>
      <c r="FI68" s="98"/>
      <c r="FM68" s="98"/>
      <c r="FS68" s="98"/>
      <c r="FY68" s="98"/>
      <c r="GE68" s="98"/>
      <c r="GK68" s="98"/>
      <c r="GO68" s="98"/>
      <c r="GS68" s="98"/>
    </row>
    <row r="69" spans="1:201" x14ac:dyDescent="0.25">
      <c r="A69" s="160"/>
      <c r="B69" s="160"/>
      <c r="C69" s="160"/>
      <c r="D69" s="160"/>
      <c r="E69" s="98"/>
      <c r="F69" s="165"/>
      <c r="G69" s="165"/>
      <c r="H69" s="165"/>
      <c r="I69" s="165"/>
      <c r="J69" s="98"/>
      <c r="K69" s="167"/>
      <c r="L69" s="101"/>
      <c r="M69" s="101"/>
      <c r="N69" s="101"/>
      <c r="O69" s="105"/>
      <c r="P69" s="98"/>
      <c r="Q69" s="167"/>
      <c r="R69" s="101"/>
      <c r="S69" s="101"/>
      <c r="T69" s="101"/>
      <c r="U69" s="105"/>
      <c r="V69" s="98"/>
      <c r="W69" s="167"/>
      <c r="X69" s="101"/>
      <c r="Y69" s="101"/>
      <c r="Z69" s="101"/>
      <c r="AA69" s="105"/>
      <c r="AB69" s="98"/>
      <c r="AC69" s="167"/>
      <c r="AD69" s="101"/>
      <c r="AE69" s="101"/>
      <c r="AF69" s="101"/>
      <c r="AG69" s="105"/>
      <c r="AM69" s="98"/>
      <c r="AN69" s="167" t="s">
        <v>1199</v>
      </c>
      <c r="AO69" s="101">
        <v>10.56</v>
      </c>
      <c r="AP69" s="101">
        <v>0.61699999999999999</v>
      </c>
      <c r="AQ69" s="101">
        <f t="shared" si="43"/>
        <v>6.5155200000000004</v>
      </c>
      <c r="AR69" s="105"/>
      <c r="AS69" s="98"/>
      <c r="AT69" s="192"/>
      <c r="AU69" s="105"/>
      <c r="AV69" s="101"/>
      <c r="AW69" s="101"/>
      <c r="AX69" s="105"/>
      <c r="AY69" s="98"/>
      <c r="AZ69" s="192" t="s">
        <v>1154</v>
      </c>
      <c r="BA69" s="101">
        <v>8</v>
      </c>
      <c r="BB69" s="101">
        <v>0.61699999999999999</v>
      </c>
      <c r="BC69" s="101">
        <f t="shared" si="57"/>
        <v>4.9359999999999999</v>
      </c>
      <c r="BD69" s="105"/>
      <c r="BE69" s="98"/>
      <c r="BF69" s="192"/>
      <c r="BJ69" s="105"/>
      <c r="BK69" s="98"/>
      <c r="BL69" s="167" t="s">
        <v>1199</v>
      </c>
      <c r="BM69" s="190">
        <v>0.7</v>
      </c>
      <c r="BN69" s="190">
        <v>0.7</v>
      </c>
      <c r="BO69" s="190">
        <v>0.28000000000000003</v>
      </c>
      <c r="BP69" s="105">
        <f t="shared" si="41"/>
        <v>0.13719999999999999</v>
      </c>
      <c r="BQ69" s="98"/>
      <c r="BR69" s="167"/>
      <c r="BV69" s="105"/>
      <c r="BW69" s="98"/>
      <c r="BX69" s="192" t="s">
        <v>1200</v>
      </c>
      <c r="BY69" s="194">
        <v>0.3</v>
      </c>
      <c r="BZ69" s="191">
        <v>0.3</v>
      </c>
      <c r="CA69" s="101">
        <v>0.9</v>
      </c>
      <c r="CB69" s="105">
        <f t="shared" si="42"/>
        <v>8.1000000000000003E-2</v>
      </c>
      <c r="CC69" s="98"/>
      <c r="CD69" s="105"/>
      <c r="CE69" s="105"/>
      <c r="CF69" s="105"/>
      <c r="CG69" s="105"/>
      <c r="CH69" s="105"/>
      <c r="CI69" s="98"/>
      <c r="CO69" s="98"/>
      <c r="CP69" s="164"/>
      <c r="CV69" s="98"/>
      <c r="CW69" s="164"/>
      <c r="CZ69" s="99"/>
      <c r="DB69" s="98"/>
      <c r="DC69" s="164"/>
      <c r="DH69" s="98"/>
      <c r="DI69" s="164"/>
      <c r="DW69" s="192" t="s">
        <v>1400</v>
      </c>
      <c r="DX69" s="105">
        <f t="shared" si="61"/>
        <v>6.7246666666666677</v>
      </c>
      <c r="DY69" s="101">
        <v>0.154</v>
      </c>
      <c r="DZ69" s="101">
        <f t="shared" si="59"/>
        <v>1.0355986666666668</v>
      </c>
      <c r="EA69" s="105"/>
      <c r="EB69" s="98"/>
      <c r="EH69" s="98"/>
      <c r="EN69" s="98"/>
      <c r="ET69" s="98"/>
      <c r="EZ69" s="98"/>
      <c r="FD69" s="98"/>
      <c r="FI69" s="98"/>
      <c r="FM69" s="98"/>
      <c r="FS69" s="98"/>
      <c r="FY69" s="98"/>
      <c r="GE69" s="98"/>
      <c r="GK69" s="98"/>
      <c r="GO69" s="98"/>
      <c r="GS69" s="98"/>
    </row>
    <row r="70" spans="1:201" x14ac:dyDescent="0.25">
      <c r="A70" s="160"/>
      <c r="B70" s="160"/>
      <c r="C70" s="160"/>
      <c r="D70" s="160"/>
      <c r="E70" s="98"/>
      <c r="F70" s="165"/>
      <c r="G70" s="165"/>
      <c r="H70" s="165"/>
      <c r="I70" s="165"/>
      <c r="J70" s="98"/>
      <c r="K70" s="167"/>
      <c r="L70" s="101"/>
      <c r="M70" s="101"/>
      <c r="N70" s="101"/>
      <c r="O70" s="105"/>
      <c r="P70" s="98"/>
      <c r="Q70" s="167"/>
      <c r="R70" s="101"/>
      <c r="S70" s="101"/>
      <c r="T70" s="101"/>
      <c r="U70" s="105"/>
      <c r="V70" s="98"/>
      <c r="W70" s="167"/>
      <c r="X70" s="101"/>
      <c r="Y70" s="101"/>
      <c r="Z70" s="101"/>
      <c r="AA70" s="105"/>
      <c r="AB70" s="98"/>
      <c r="AC70" s="167"/>
      <c r="AD70" s="101"/>
      <c r="AE70" s="101"/>
      <c r="AF70" s="101"/>
      <c r="AG70" s="105"/>
      <c r="AM70" s="98"/>
      <c r="AN70" s="167" t="s">
        <v>1201</v>
      </c>
      <c r="AO70" s="190">
        <v>10.26</v>
      </c>
      <c r="AP70" s="101">
        <v>0.61699999999999999</v>
      </c>
      <c r="AQ70" s="101">
        <f t="shared" si="43"/>
        <v>6.3304200000000002</v>
      </c>
      <c r="AR70" s="105"/>
      <c r="AS70" s="98"/>
      <c r="AT70" s="192"/>
      <c r="AU70" s="105"/>
      <c r="AV70" s="101"/>
      <c r="AW70" s="101"/>
      <c r="AX70" s="105"/>
      <c r="AY70" s="98"/>
      <c r="AZ70" s="192" t="s">
        <v>1156</v>
      </c>
      <c r="BA70" s="101">
        <v>8</v>
      </c>
      <c r="BB70" s="101">
        <v>0.61699999999999999</v>
      </c>
      <c r="BC70" s="101">
        <f t="shared" si="57"/>
        <v>4.9359999999999999</v>
      </c>
      <c r="BD70" s="105"/>
      <c r="BE70" s="98"/>
      <c r="BF70" s="192"/>
      <c r="BJ70" s="105"/>
      <c r="BK70" s="98"/>
      <c r="BL70" s="167" t="s">
        <v>1201</v>
      </c>
      <c r="BM70" s="190">
        <v>0.75</v>
      </c>
      <c r="BN70" s="190">
        <v>0.6</v>
      </c>
      <c r="BO70" s="190">
        <v>0.28000000000000003</v>
      </c>
      <c r="BP70" s="105">
        <f t="shared" si="41"/>
        <v>0.126</v>
      </c>
      <c r="BQ70" s="98"/>
      <c r="BR70" s="167"/>
      <c r="BV70" s="105"/>
      <c r="BW70" s="98"/>
      <c r="BX70" s="192" t="s">
        <v>1202</v>
      </c>
      <c r="BY70" s="194">
        <v>0.3</v>
      </c>
      <c r="BZ70" s="191">
        <v>0.3</v>
      </c>
      <c r="CA70" s="101">
        <v>0.9</v>
      </c>
      <c r="CB70" s="105">
        <f t="shared" si="42"/>
        <v>8.1000000000000003E-2</v>
      </c>
      <c r="CC70" s="98"/>
      <c r="CD70" s="105"/>
      <c r="CE70" s="105"/>
      <c r="CF70" s="105"/>
      <c r="CG70" s="105"/>
      <c r="CH70" s="105"/>
      <c r="CI70" s="98"/>
      <c r="CO70" s="98"/>
      <c r="CP70" s="164"/>
      <c r="CV70" s="98"/>
      <c r="CW70" s="164"/>
      <c r="CZ70" s="99"/>
      <c r="DB70" s="98"/>
      <c r="DC70" s="164"/>
      <c r="DH70" s="98"/>
      <c r="DI70" s="164"/>
      <c r="DW70" s="192" t="s">
        <v>1401</v>
      </c>
      <c r="DX70" s="105">
        <f t="shared" si="61"/>
        <v>6.7760000000000007</v>
      </c>
      <c r="DY70" s="101">
        <v>0.154</v>
      </c>
      <c r="DZ70" s="101">
        <f t="shared" si="59"/>
        <v>1.043504</v>
      </c>
      <c r="EA70" s="105"/>
      <c r="EB70" s="98"/>
      <c r="EH70" s="98"/>
      <c r="EN70" s="98"/>
      <c r="ET70" s="98"/>
      <c r="EZ70" s="98"/>
      <c r="FD70" s="98"/>
      <c r="FI70" s="98"/>
      <c r="FM70" s="98"/>
      <c r="FS70" s="98"/>
      <c r="FY70" s="98"/>
      <c r="GE70" s="98"/>
      <c r="GK70" s="98"/>
      <c r="GO70" s="98"/>
      <c r="GS70" s="98"/>
    </row>
    <row r="71" spans="1:201" x14ac:dyDescent="0.25">
      <c r="A71" s="160"/>
      <c r="B71" s="160"/>
      <c r="C71" s="160"/>
      <c r="D71" s="160"/>
      <c r="E71" s="98"/>
      <c r="F71" s="165"/>
      <c r="G71" s="165"/>
      <c r="H71" s="165"/>
      <c r="I71" s="165"/>
      <c r="J71" s="98"/>
      <c r="K71" s="167"/>
      <c r="L71" s="101"/>
      <c r="M71" s="101"/>
      <c r="N71" s="101"/>
      <c r="O71" s="105"/>
      <c r="P71" s="98"/>
      <c r="Q71" s="167"/>
      <c r="R71" s="101"/>
      <c r="S71" s="101"/>
      <c r="T71" s="101"/>
      <c r="U71" s="105"/>
      <c r="V71" s="98"/>
      <c r="W71" s="167"/>
      <c r="X71" s="101"/>
      <c r="Y71" s="101"/>
      <c r="Z71" s="101"/>
      <c r="AA71" s="105"/>
      <c r="AB71" s="98"/>
      <c r="AC71" s="167"/>
      <c r="AD71" s="101"/>
      <c r="AE71" s="101"/>
      <c r="AF71" s="101"/>
      <c r="AG71" s="105"/>
      <c r="AM71" s="98"/>
      <c r="AN71" s="167" t="s">
        <v>1203</v>
      </c>
      <c r="AO71" s="101">
        <v>10.56</v>
      </c>
      <c r="AP71" s="101">
        <v>0.61699999999999999</v>
      </c>
      <c r="AQ71" s="101">
        <f t="shared" si="43"/>
        <v>6.5155200000000004</v>
      </c>
      <c r="AR71" s="105"/>
      <c r="AS71" s="98"/>
      <c r="AT71" s="192"/>
      <c r="AU71" s="105"/>
      <c r="AV71" s="101"/>
      <c r="AW71" s="101"/>
      <c r="AX71" s="105"/>
      <c r="AY71" s="98"/>
      <c r="AZ71" s="192" t="s">
        <v>1158</v>
      </c>
      <c r="BA71" s="101">
        <v>8</v>
      </c>
      <c r="BB71" s="101">
        <v>0.61699999999999999</v>
      </c>
      <c r="BC71" s="101">
        <f t="shared" si="57"/>
        <v>4.9359999999999999</v>
      </c>
      <c r="BD71" s="105"/>
      <c r="BE71" s="98"/>
      <c r="BF71" s="192"/>
      <c r="BJ71" s="105"/>
      <c r="BK71" s="98"/>
      <c r="BL71" s="167" t="s">
        <v>1203</v>
      </c>
      <c r="BM71" s="190">
        <v>0.7</v>
      </c>
      <c r="BN71" s="190">
        <v>0.7</v>
      </c>
      <c r="BO71" s="190">
        <v>0.28000000000000003</v>
      </c>
      <c r="BP71" s="105">
        <f t="shared" si="41"/>
        <v>0.13719999999999999</v>
      </c>
      <c r="BQ71" s="98"/>
      <c r="BR71" s="167"/>
      <c r="BV71" s="105"/>
      <c r="BW71" s="98"/>
      <c r="BX71" s="192" t="s">
        <v>1204</v>
      </c>
      <c r="BY71" s="194">
        <v>0.3</v>
      </c>
      <c r="BZ71" s="191">
        <v>0.3</v>
      </c>
      <c r="CA71" s="101">
        <v>0.9</v>
      </c>
      <c r="CB71" s="105">
        <f t="shared" si="42"/>
        <v>8.1000000000000003E-2</v>
      </c>
      <c r="CC71" s="98"/>
      <c r="CD71" s="105"/>
      <c r="CE71" s="105"/>
      <c r="CF71" s="105"/>
      <c r="CG71" s="105"/>
      <c r="CH71" s="105"/>
      <c r="CI71" s="98"/>
      <c r="CO71" s="98"/>
      <c r="CP71" s="164"/>
      <c r="CV71" s="98"/>
      <c r="CW71" s="164"/>
      <c r="CZ71" s="99"/>
      <c r="DB71" s="98"/>
      <c r="DC71" s="164"/>
      <c r="DH71" s="98"/>
      <c r="DI71" s="164"/>
      <c r="DW71" s="192" t="s">
        <v>1402</v>
      </c>
      <c r="DX71" s="105">
        <f t="shared" si="61"/>
        <v>6.7246666666666677</v>
      </c>
      <c r="DY71" s="101">
        <v>0.154</v>
      </c>
      <c r="DZ71" s="101">
        <f t="shared" si="59"/>
        <v>1.0355986666666668</v>
      </c>
      <c r="EA71" s="105"/>
      <c r="EB71" s="98"/>
      <c r="EH71" s="98"/>
      <c r="EN71" s="98"/>
      <c r="ET71" s="98"/>
      <c r="EZ71" s="98"/>
      <c r="FD71" s="98"/>
      <c r="FI71" s="98"/>
      <c r="FM71" s="98"/>
      <c r="FS71" s="98"/>
      <c r="FY71" s="98"/>
      <c r="GE71" s="98"/>
      <c r="GK71" s="98"/>
      <c r="GO71" s="98"/>
      <c r="GS71" s="98"/>
    </row>
    <row r="72" spans="1:201" x14ac:dyDescent="0.25">
      <c r="A72" s="160"/>
      <c r="B72" s="160"/>
      <c r="C72" s="160"/>
      <c r="D72" s="160"/>
      <c r="E72" s="98"/>
      <c r="F72" s="165"/>
      <c r="G72" s="165"/>
      <c r="H72" s="165"/>
      <c r="I72" s="165"/>
      <c r="J72" s="98"/>
      <c r="K72" s="167"/>
      <c r="L72" s="101"/>
      <c r="M72" s="101"/>
      <c r="N72" s="101"/>
      <c r="O72" s="105"/>
      <c r="P72" s="98"/>
      <c r="Q72" s="167"/>
      <c r="R72" s="101"/>
      <c r="S72" s="101"/>
      <c r="T72" s="101"/>
      <c r="U72" s="105"/>
      <c r="V72" s="98"/>
      <c r="W72" s="167"/>
      <c r="X72" s="101"/>
      <c r="Y72" s="101"/>
      <c r="Z72" s="101"/>
      <c r="AA72" s="105"/>
      <c r="AB72" s="98"/>
      <c r="AC72" s="167"/>
      <c r="AD72" s="101"/>
      <c r="AE72" s="101"/>
      <c r="AF72" s="101"/>
      <c r="AG72" s="105"/>
      <c r="AM72" s="98"/>
      <c r="AN72" s="167" t="s">
        <v>1205</v>
      </c>
      <c r="AO72" s="101">
        <v>10.56</v>
      </c>
      <c r="AP72" s="101">
        <v>0.61699999999999999</v>
      </c>
      <c r="AQ72" s="101">
        <f t="shared" si="43"/>
        <v>6.5155200000000004</v>
      </c>
      <c r="AR72" s="105"/>
      <c r="AS72" s="98"/>
      <c r="AT72" s="192"/>
      <c r="AU72" s="105"/>
      <c r="AV72" s="101"/>
      <c r="AW72" s="101"/>
      <c r="AX72" s="105"/>
      <c r="AY72" s="98"/>
      <c r="AZ72" s="192" t="s">
        <v>1161</v>
      </c>
      <c r="BA72" s="101">
        <v>8</v>
      </c>
      <c r="BB72" s="101">
        <v>0.61699999999999999</v>
      </c>
      <c r="BC72" s="101">
        <f t="shared" si="57"/>
        <v>4.9359999999999999</v>
      </c>
      <c r="BD72" s="105"/>
      <c r="BE72" s="98"/>
      <c r="BF72" s="192"/>
      <c r="BJ72" s="105"/>
      <c r="BK72" s="98"/>
      <c r="BL72" s="167" t="s">
        <v>1205</v>
      </c>
      <c r="BM72" s="190">
        <v>0.7</v>
      </c>
      <c r="BN72" s="190">
        <v>0.7</v>
      </c>
      <c r="BO72" s="190">
        <v>0.28000000000000003</v>
      </c>
      <c r="BP72" s="105">
        <f t="shared" si="41"/>
        <v>0.13719999999999999</v>
      </c>
      <c r="BQ72" s="98"/>
      <c r="BR72" s="167"/>
      <c r="BV72" s="105"/>
      <c r="BW72" s="98"/>
      <c r="BX72" s="192" t="s">
        <v>1206</v>
      </c>
      <c r="BY72" s="194">
        <v>0.3</v>
      </c>
      <c r="BZ72" s="191">
        <v>0.3</v>
      </c>
      <c r="CA72" s="101">
        <v>0.9</v>
      </c>
      <c r="CB72" s="105">
        <f t="shared" si="42"/>
        <v>8.1000000000000003E-2</v>
      </c>
      <c r="CC72" s="98"/>
      <c r="CD72" s="105"/>
      <c r="CE72" s="105"/>
      <c r="CF72" s="105"/>
      <c r="CG72" s="105"/>
      <c r="CH72" s="105"/>
      <c r="CI72" s="98"/>
      <c r="CO72" s="98"/>
      <c r="CP72" s="164"/>
      <c r="CV72" s="98"/>
      <c r="CW72" s="164"/>
      <c r="CZ72" s="99"/>
      <c r="DB72" s="98"/>
      <c r="DC72" s="164"/>
      <c r="DH72" s="98"/>
      <c r="DI72" s="164"/>
      <c r="DW72" s="192" t="s">
        <v>1403</v>
      </c>
      <c r="DX72" s="105">
        <f t="shared" si="61"/>
        <v>6.7246666666666677</v>
      </c>
      <c r="DY72" s="101">
        <v>0.154</v>
      </c>
      <c r="DZ72" s="101">
        <f t="shared" si="59"/>
        <v>1.0355986666666668</v>
      </c>
      <c r="EA72" s="105"/>
      <c r="EB72" s="98"/>
      <c r="EH72" s="98"/>
      <c r="EN72" s="98"/>
      <c r="ET72" s="98"/>
      <c r="EZ72" s="98"/>
      <c r="FD72" s="98"/>
      <c r="FI72" s="98"/>
      <c r="FM72" s="98"/>
      <c r="FS72" s="98"/>
      <c r="FY72" s="98"/>
      <c r="GE72" s="98"/>
      <c r="GK72" s="98"/>
      <c r="GO72" s="98"/>
      <c r="GS72" s="98"/>
    </row>
    <row r="73" spans="1:201" x14ac:dyDescent="0.25">
      <c r="A73" s="160"/>
      <c r="B73" s="160"/>
      <c r="C73" s="160"/>
      <c r="D73" s="160"/>
      <c r="E73" s="98"/>
      <c r="F73" s="165"/>
      <c r="G73" s="165"/>
      <c r="H73" s="165"/>
      <c r="I73" s="165"/>
      <c r="J73" s="98"/>
      <c r="K73" s="167"/>
      <c r="L73" s="101"/>
      <c r="M73" s="101"/>
      <c r="N73" s="101"/>
      <c r="O73" s="105"/>
      <c r="P73" s="98"/>
      <c r="Q73" s="167"/>
      <c r="R73" s="101"/>
      <c r="S73" s="101"/>
      <c r="T73" s="101"/>
      <c r="U73" s="105"/>
      <c r="V73" s="98"/>
      <c r="W73" s="167"/>
      <c r="X73" s="101"/>
      <c r="Y73" s="101"/>
      <c r="Z73" s="101"/>
      <c r="AA73" s="105"/>
      <c r="AB73" s="98"/>
      <c r="AC73" s="167"/>
      <c r="AD73" s="101"/>
      <c r="AE73" s="101"/>
      <c r="AF73" s="101"/>
      <c r="AG73" s="105"/>
      <c r="AM73" s="98"/>
      <c r="AN73" s="167" t="s">
        <v>1207</v>
      </c>
      <c r="AO73" s="190">
        <v>10.26</v>
      </c>
      <c r="AP73" s="101">
        <v>0.61699999999999999</v>
      </c>
      <c r="AQ73" s="101">
        <f t="shared" si="43"/>
        <v>6.3304200000000002</v>
      </c>
      <c r="AR73" s="105"/>
      <c r="AS73" s="98"/>
      <c r="AT73" s="192"/>
      <c r="AU73" s="105"/>
      <c r="AV73" s="101"/>
      <c r="AW73" s="101"/>
      <c r="AX73" s="105"/>
      <c r="AY73" s="98"/>
      <c r="AZ73" s="192" t="s">
        <v>1163</v>
      </c>
      <c r="BA73" s="101">
        <v>8</v>
      </c>
      <c r="BB73" s="101">
        <v>0.61699999999999999</v>
      </c>
      <c r="BC73" s="101">
        <f t="shared" si="57"/>
        <v>4.9359999999999999</v>
      </c>
      <c r="BD73" s="105"/>
      <c r="BE73" s="98"/>
      <c r="BF73" s="192"/>
      <c r="BJ73" s="105"/>
      <c r="BK73" s="98"/>
      <c r="BL73" s="167" t="s">
        <v>1207</v>
      </c>
      <c r="BM73" s="190">
        <v>0.75</v>
      </c>
      <c r="BN73" s="190">
        <v>0.6</v>
      </c>
      <c r="BO73" s="190">
        <v>0.28000000000000003</v>
      </c>
      <c r="BP73" s="105">
        <f t="shared" si="41"/>
        <v>0.126</v>
      </c>
      <c r="BQ73" s="98"/>
      <c r="BR73" s="167"/>
      <c r="BV73" s="105"/>
      <c r="BW73" s="98"/>
      <c r="BX73" s="192" t="s">
        <v>1208</v>
      </c>
      <c r="BY73" s="194">
        <v>0.3</v>
      </c>
      <c r="BZ73" s="191">
        <v>0.3</v>
      </c>
      <c r="CA73" s="101">
        <v>0.9</v>
      </c>
      <c r="CB73" s="105">
        <f t="shared" si="42"/>
        <v>8.1000000000000003E-2</v>
      </c>
      <c r="CC73" s="98"/>
      <c r="CD73" s="105"/>
      <c r="CE73" s="105"/>
      <c r="CF73" s="105"/>
      <c r="CG73" s="105"/>
      <c r="CH73" s="105"/>
      <c r="CI73" s="98"/>
      <c r="CO73" s="98"/>
      <c r="CP73" s="164"/>
      <c r="CV73" s="98"/>
      <c r="CW73" s="164"/>
      <c r="CZ73" s="99"/>
      <c r="DB73" s="98"/>
      <c r="DC73" s="164"/>
      <c r="DH73" s="98"/>
      <c r="DI73" s="164"/>
      <c r="DW73" s="192" t="s">
        <v>1404</v>
      </c>
      <c r="DX73" s="105">
        <f t="shared" ref="DX73" si="63">(DX52/0.15)*0.77</f>
        <v>6.9813333333333345</v>
      </c>
      <c r="DY73" s="101">
        <v>0.154</v>
      </c>
      <c r="DZ73" s="101">
        <f t="shared" si="59"/>
        <v>1.0751253333333335</v>
      </c>
      <c r="EA73" s="105"/>
      <c r="EB73" s="98"/>
      <c r="EH73" s="98"/>
      <c r="EN73" s="98"/>
      <c r="ET73" s="98"/>
      <c r="EZ73" s="98"/>
      <c r="FD73" s="98"/>
      <c r="FI73" s="98"/>
      <c r="FM73" s="98"/>
      <c r="FS73" s="98"/>
      <c r="FY73" s="98"/>
      <c r="GE73" s="98"/>
      <c r="GK73" s="98"/>
      <c r="GO73" s="98"/>
      <c r="GS73" s="98"/>
    </row>
    <row r="74" spans="1:201" x14ac:dyDescent="0.25">
      <c r="A74" s="96"/>
      <c r="B74" s="96"/>
      <c r="C74" s="96"/>
      <c r="D74" s="96"/>
      <c r="E74" s="98"/>
      <c r="F74" s="96"/>
      <c r="G74" s="96"/>
      <c r="H74" s="96"/>
      <c r="I74" s="96"/>
      <c r="J74" s="98"/>
      <c r="K74" s="167" t="s">
        <v>1211</v>
      </c>
      <c r="L74" s="101">
        <v>1.2</v>
      </c>
      <c r="M74" s="101">
        <v>1.2</v>
      </c>
      <c r="N74" s="101">
        <v>1.2</v>
      </c>
      <c r="O74" s="105">
        <f t="shared" si="38"/>
        <v>1.728</v>
      </c>
      <c r="P74" s="98"/>
      <c r="Q74" s="167"/>
      <c r="R74" s="101"/>
      <c r="S74" s="101"/>
      <c r="T74" s="101"/>
      <c r="U74" s="105"/>
      <c r="V74" s="98"/>
      <c r="W74" s="167"/>
      <c r="X74" s="101"/>
      <c r="Y74" s="101"/>
      <c r="Z74" s="101"/>
      <c r="AA74" s="105"/>
      <c r="AB74" s="98"/>
      <c r="AC74" s="167" t="s">
        <v>1211</v>
      </c>
      <c r="AD74" s="101">
        <v>1.2</v>
      </c>
      <c r="AE74" s="101">
        <v>1.2</v>
      </c>
      <c r="AF74" s="101"/>
      <c r="AG74" s="105">
        <f t="shared" si="39"/>
        <v>1.44</v>
      </c>
      <c r="AM74" s="98"/>
      <c r="AN74" s="167" t="s">
        <v>1209</v>
      </c>
      <c r="AO74" s="101">
        <v>10.26</v>
      </c>
      <c r="AP74" s="101">
        <v>0.61699999999999999</v>
      </c>
      <c r="AQ74" s="101">
        <f t="shared" si="43"/>
        <v>6.3304200000000002</v>
      </c>
      <c r="AR74" s="105"/>
      <c r="AS74" s="98"/>
      <c r="AT74" s="192"/>
      <c r="AU74" s="105"/>
      <c r="AV74" s="101"/>
      <c r="AW74" s="101"/>
      <c r="AY74" s="98"/>
      <c r="AZ74" s="192" t="s">
        <v>1166</v>
      </c>
      <c r="BA74" s="101">
        <v>8</v>
      </c>
      <c r="BB74" s="101">
        <v>0.61699999999999999</v>
      </c>
      <c r="BC74" s="101">
        <f t="shared" si="57"/>
        <v>4.9359999999999999</v>
      </c>
      <c r="BE74" s="98"/>
      <c r="BF74" s="192"/>
      <c r="BK74" s="98"/>
      <c r="BL74" s="167" t="s">
        <v>1209</v>
      </c>
      <c r="BM74" s="190">
        <v>0.75</v>
      </c>
      <c r="BN74" s="190">
        <v>0.6</v>
      </c>
      <c r="BO74" s="190">
        <v>0.28000000000000003</v>
      </c>
      <c r="BP74" s="105">
        <f t="shared" si="41"/>
        <v>0.126</v>
      </c>
      <c r="BQ74" s="98"/>
      <c r="BR74" s="167"/>
      <c r="BV74" s="105"/>
      <c r="BW74" s="98"/>
      <c r="BX74" s="192" t="s">
        <v>1210</v>
      </c>
      <c r="BY74" s="194">
        <v>0.15</v>
      </c>
      <c r="BZ74" s="192">
        <v>0.3</v>
      </c>
      <c r="CA74" s="101">
        <v>0.9</v>
      </c>
      <c r="CB74" s="105">
        <f t="shared" si="42"/>
        <v>4.0500000000000001E-2</v>
      </c>
      <c r="CC74" s="98"/>
      <c r="CD74" s="105"/>
      <c r="CE74" s="105"/>
      <c r="CF74" s="105"/>
      <c r="CG74" s="105"/>
      <c r="CH74" s="105"/>
      <c r="CI74" s="98"/>
      <c r="CJ74" s="164" t="s">
        <v>1171</v>
      </c>
      <c r="CK74" s="94">
        <v>1</v>
      </c>
      <c r="CL74" s="94">
        <v>1</v>
      </c>
      <c r="CM74" s="94">
        <v>0.05</v>
      </c>
      <c r="CN74" s="94">
        <f t="shared" si="9"/>
        <v>0.05</v>
      </c>
      <c r="CO74" s="98"/>
      <c r="CP74" s="164">
        <v>4.03</v>
      </c>
      <c r="CQ74" s="94">
        <v>0.2</v>
      </c>
      <c r="CR74" s="94">
        <v>0.2</v>
      </c>
      <c r="CS74" s="94">
        <v>0.2</v>
      </c>
      <c r="CT74" s="94">
        <f t="shared" si="10"/>
        <v>2.4180000000000006</v>
      </c>
      <c r="CV74" s="98"/>
      <c r="CW74" s="164" t="s">
        <v>1172</v>
      </c>
      <c r="CX74" s="94">
        <v>0.3</v>
      </c>
      <c r="CY74" s="94">
        <v>0.3</v>
      </c>
      <c r="CZ74" s="99">
        <v>0.4</v>
      </c>
      <c r="DA74" s="94">
        <f t="shared" si="11"/>
        <v>3.5999999999999997E-2</v>
      </c>
      <c r="DB74" s="98"/>
      <c r="DC74" s="164"/>
      <c r="DH74" s="98"/>
      <c r="DI74" s="164" t="s">
        <v>1172</v>
      </c>
      <c r="DJ74" s="94">
        <v>0.3</v>
      </c>
      <c r="DK74" s="94">
        <v>0.3</v>
      </c>
      <c r="DM74" s="94">
        <f t="shared" si="13"/>
        <v>0</v>
      </c>
      <c r="EB74" s="98"/>
      <c r="EH74" s="98"/>
      <c r="EN74" s="98"/>
      <c r="ET74" s="98"/>
      <c r="EZ74" s="98"/>
      <c r="FD74" s="98"/>
      <c r="FI74" s="98"/>
      <c r="FM74" s="98"/>
      <c r="FS74" s="98"/>
      <c r="FY74" s="98"/>
      <c r="GE74" s="98"/>
      <c r="GK74" s="98"/>
      <c r="GO74" s="98"/>
      <c r="GS74" s="98"/>
    </row>
    <row r="75" spans="1:201" x14ac:dyDescent="0.25">
      <c r="E75" s="98"/>
      <c r="F75" s="94">
        <v>64.099999999999994</v>
      </c>
      <c r="I75" s="94">
        <f>F75+G75</f>
        <v>64.099999999999994</v>
      </c>
      <c r="J75" s="98"/>
      <c r="K75" s="167" t="s">
        <v>1213</v>
      </c>
      <c r="L75" s="101">
        <v>1.2</v>
      </c>
      <c r="M75" s="101">
        <v>1.2</v>
      </c>
      <c r="N75" s="101">
        <v>1.2</v>
      </c>
      <c r="O75" s="105">
        <f t="shared" si="38"/>
        <v>1.728</v>
      </c>
      <c r="P75" s="98"/>
      <c r="Q75" s="167"/>
      <c r="R75" s="101"/>
      <c r="S75" s="101"/>
      <c r="T75" s="101"/>
      <c r="U75" s="105"/>
      <c r="V75" s="98"/>
      <c r="W75" s="167"/>
      <c r="X75" s="101"/>
      <c r="Y75" s="101"/>
      <c r="Z75" s="101"/>
      <c r="AA75" s="105"/>
      <c r="AB75" s="98"/>
      <c r="AC75" s="167" t="s">
        <v>1213</v>
      </c>
      <c r="AD75" s="101">
        <v>1.2</v>
      </c>
      <c r="AE75" s="101">
        <v>1.2</v>
      </c>
      <c r="AF75" s="101"/>
      <c r="AG75" s="105">
        <f t="shared" si="39"/>
        <v>1.44</v>
      </c>
      <c r="AM75" s="98"/>
      <c r="AN75" s="167" t="s">
        <v>1211</v>
      </c>
      <c r="AO75" s="101">
        <v>13.26</v>
      </c>
      <c r="AP75" s="101">
        <v>0.61699999999999999</v>
      </c>
      <c r="AQ75" s="101">
        <f t="shared" si="43"/>
        <v>8.1814199999999992</v>
      </c>
      <c r="AR75" s="105"/>
      <c r="AS75" s="98"/>
      <c r="AY75" s="98"/>
      <c r="AZ75" s="192" t="s">
        <v>1168</v>
      </c>
      <c r="BA75" s="101">
        <v>8</v>
      </c>
      <c r="BB75" s="101">
        <v>0.61699999999999999</v>
      </c>
      <c r="BC75" s="101">
        <f t="shared" si="57"/>
        <v>4.9359999999999999</v>
      </c>
      <c r="BE75" s="98"/>
      <c r="BF75" s="192"/>
      <c r="BK75" s="98"/>
      <c r="BL75" s="167" t="s">
        <v>1211</v>
      </c>
      <c r="BM75" s="190">
        <v>0.75</v>
      </c>
      <c r="BN75" s="190">
        <v>0.6</v>
      </c>
      <c r="BO75" s="190">
        <v>0.28000000000000003</v>
      </c>
      <c r="BP75" s="105">
        <f t="shared" si="41"/>
        <v>0.126</v>
      </c>
      <c r="BQ75" s="98"/>
      <c r="BR75" s="167"/>
      <c r="BV75" s="105"/>
      <c r="BW75" s="98"/>
      <c r="BX75" s="192" t="s">
        <v>1212</v>
      </c>
      <c r="BY75" s="194">
        <v>0.15</v>
      </c>
      <c r="BZ75" s="192">
        <v>0.3</v>
      </c>
      <c r="CA75" s="101">
        <v>0.9</v>
      </c>
      <c r="CB75" s="105">
        <f t="shared" si="42"/>
        <v>4.0500000000000001E-2</v>
      </c>
      <c r="CC75" s="98"/>
      <c r="CD75" s="105"/>
      <c r="CE75" s="105"/>
      <c r="CF75" s="105"/>
      <c r="CG75" s="105"/>
      <c r="CH75" s="105"/>
      <c r="CI75" s="98"/>
      <c r="CJ75" s="164" t="s">
        <v>1173</v>
      </c>
      <c r="CK75" s="94">
        <v>1</v>
      </c>
      <c r="CL75" s="94">
        <v>1</v>
      </c>
      <c r="CM75" s="94">
        <v>0.05</v>
      </c>
      <c r="CN75" s="94">
        <f t="shared" si="9"/>
        <v>0.05</v>
      </c>
      <c r="CO75" s="98"/>
      <c r="CP75" s="164">
        <v>1.8</v>
      </c>
      <c r="CQ75" s="94">
        <v>0.2</v>
      </c>
      <c r="CR75" s="94">
        <v>0.2</v>
      </c>
      <c r="CS75" s="94">
        <v>0.2</v>
      </c>
      <c r="CT75" s="94">
        <f t="shared" si="10"/>
        <v>1.0800000000000003</v>
      </c>
      <c r="CV75" s="98"/>
      <c r="CW75" s="164" t="s">
        <v>1174</v>
      </c>
      <c r="CX75" s="94">
        <v>0.3</v>
      </c>
      <c r="CY75" s="94">
        <v>0.3</v>
      </c>
      <c r="CZ75" s="99">
        <v>1.39</v>
      </c>
      <c r="DA75" s="94">
        <f t="shared" si="11"/>
        <v>0.12509999999999999</v>
      </c>
      <c r="DB75" s="98"/>
      <c r="DC75" s="164"/>
      <c r="DH75" s="98"/>
      <c r="DI75" s="164" t="s">
        <v>1174</v>
      </c>
      <c r="DJ75" s="94">
        <v>0.3</v>
      </c>
      <c r="DK75" s="94">
        <v>0.3</v>
      </c>
      <c r="DL75" s="94">
        <v>3.2</v>
      </c>
      <c r="DM75" s="94">
        <f t="shared" si="13"/>
        <v>0.28799999999999998</v>
      </c>
      <c r="EB75" s="98"/>
      <c r="EH75" s="98"/>
      <c r="EN75" s="98"/>
      <c r="ET75" s="98"/>
      <c r="EZ75" s="98"/>
      <c r="FD75" s="98"/>
      <c r="FI75" s="98"/>
      <c r="FM75" s="98"/>
      <c r="FS75" s="98"/>
      <c r="FY75" s="98"/>
      <c r="GE75" s="98"/>
      <c r="GK75" s="98"/>
      <c r="GO75" s="98"/>
      <c r="GS75" s="98"/>
    </row>
    <row r="76" spans="1:201" x14ac:dyDescent="0.25">
      <c r="D76" s="94">
        <f>A76+B76</f>
        <v>0</v>
      </c>
      <c r="E76" s="98"/>
      <c r="I76" s="94">
        <f>F76+G76</f>
        <v>0</v>
      </c>
      <c r="J76" s="98"/>
      <c r="K76" s="167" t="s">
        <v>1215</v>
      </c>
      <c r="L76" s="101">
        <v>1.2</v>
      </c>
      <c r="M76" s="101">
        <v>1.2</v>
      </c>
      <c r="N76" s="101">
        <v>1.2</v>
      </c>
      <c r="O76" s="105">
        <f t="shared" si="38"/>
        <v>1.728</v>
      </c>
      <c r="P76" s="98"/>
      <c r="Q76" s="167"/>
      <c r="R76" s="101"/>
      <c r="S76" s="101"/>
      <c r="T76" s="101"/>
      <c r="U76" s="105"/>
      <c r="V76" s="98"/>
      <c r="W76" s="167"/>
      <c r="X76" s="101"/>
      <c r="Y76" s="101"/>
      <c r="Z76" s="101"/>
      <c r="AA76" s="105"/>
      <c r="AB76" s="98"/>
      <c r="AC76" s="167" t="s">
        <v>1215</v>
      </c>
      <c r="AD76" s="101">
        <v>1.2</v>
      </c>
      <c r="AE76" s="101">
        <v>1.2</v>
      </c>
      <c r="AF76" s="101"/>
      <c r="AG76" s="105">
        <f t="shared" si="39"/>
        <v>1.44</v>
      </c>
      <c r="AM76" s="98"/>
      <c r="AN76" s="167" t="s">
        <v>1213</v>
      </c>
      <c r="AO76" s="101">
        <v>13.26</v>
      </c>
      <c r="AP76" s="101">
        <v>0.61699999999999999</v>
      </c>
      <c r="AQ76" s="101">
        <f t="shared" si="43"/>
        <v>8.1814199999999992</v>
      </c>
      <c r="AR76" s="105"/>
      <c r="AS76" s="98"/>
      <c r="AY76" s="98"/>
      <c r="AZ76" s="192" t="s">
        <v>1170</v>
      </c>
      <c r="BA76" s="101">
        <v>8</v>
      </c>
      <c r="BB76" s="101">
        <v>0.61699999999999999</v>
      </c>
      <c r="BC76" s="101">
        <f t="shared" si="57"/>
        <v>4.9359999999999999</v>
      </c>
      <c r="BE76" s="98"/>
      <c r="BF76" s="192"/>
      <c r="BK76" s="98"/>
      <c r="BL76" s="167" t="s">
        <v>1213</v>
      </c>
      <c r="BM76" s="190">
        <v>0.75</v>
      </c>
      <c r="BN76" s="190">
        <v>0.6</v>
      </c>
      <c r="BO76" s="190">
        <v>0.28000000000000003</v>
      </c>
      <c r="BP76" s="105">
        <f t="shared" si="41"/>
        <v>0.126</v>
      </c>
      <c r="BQ76" s="98"/>
      <c r="BR76" s="167"/>
      <c r="BV76" s="105"/>
      <c r="BW76" s="98"/>
      <c r="BX76" s="192" t="s">
        <v>1214</v>
      </c>
      <c r="BY76" s="194">
        <v>0.15</v>
      </c>
      <c r="BZ76" s="192">
        <v>0.3</v>
      </c>
      <c r="CA76" s="101">
        <v>0.9</v>
      </c>
      <c r="CB76" s="105">
        <f t="shared" si="42"/>
        <v>4.0500000000000001E-2</v>
      </c>
      <c r="CC76" s="98"/>
      <c r="CD76" s="105"/>
      <c r="CE76" s="105"/>
      <c r="CF76" s="105"/>
      <c r="CG76" s="105"/>
      <c r="CH76" s="105"/>
      <c r="CI76" s="98"/>
      <c r="CJ76" s="164" t="s">
        <v>1175</v>
      </c>
      <c r="CK76" s="94">
        <v>1</v>
      </c>
      <c r="CL76" s="94">
        <v>1</v>
      </c>
      <c r="CM76" s="94">
        <v>0.05</v>
      </c>
      <c r="CN76" s="94">
        <f t="shared" si="9"/>
        <v>0.05</v>
      </c>
      <c r="CO76" s="98"/>
      <c r="CP76" s="164">
        <v>8.93</v>
      </c>
      <c r="CQ76" s="94">
        <v>0.2</v>
      </c>
      <c r="CR76" s="94">
        <v>0.2</v>
      </c>
      <c r="CS76" s="94">
        <v>0.2</v>
      </c>
      <c r="CT76" s="94">
        <f t="shared" si="10"/>
        <v>5.3580000000000005</v>
      </c>
      <c r="CV76" s="98"/>
      <c r="CW76" s="164" t="s">
        <v>1176</v>
      </c>
      <c r="CX76" s="94">
        <v>0.3</v>
      </c>
      <c r="CY76" s="94">
        <v>0.3</v>
      </c>
      <c r="CZ76" s="99">
        <v>1.5</v>
      </c>
      <c r="DA76" s="94">
        <f t="shared" si="11"/>
        <v>0.13500000000000001</v>
      </c>
      <c r="DB76" s="98"/>
      <c r="DC76" s="164"/>
      <c r="DH76" s="98"/>
      <c r="DI76" s="164" t="s">
        <v>1176</v>
      </c>
      <c r="DJ76" s="94">
        <v>0.3</v>
      </c>
      <c r="DK76" s="94">
        <v>0.3</v>
      </c>
      <c r="DM76" s="94">
        <f t="shared" si="13"/>
        <v>0</v>
      </c>
      <c r="EB76" s="98"/>
      <c r="EH76" s="98"/>
      <c r="EN76" s="98"/>
      <c r="ET76" s="98"/>
      <c r="EZ76" s="98"/>
      <c r="FD76" s="98"/>
      <c r="FI76" s="98"/>
      <c r="FM76" s="98"/>
      <c r="FS76" s="98"/>
      <c r="FY76" s="98"/>
      <c r="GE76" s="98"/>
      <c r="GK76" s="98"/>
      <c r="GO76" s="98"/>
      <c r="GS76" s="98"/>
    </row>
    <row r="77" spans="1:201" x14ac:dyDescent="0.25">
      <c r="E77" s="98"/>
      <c r="J77" s="98"/>
      <c r="K77" s="167" t="s">
        <v>1219</v>
      </c>
      <c r="L77" s="101">
        <v>1.2</v>
      </c>
      <c r="M77" s="101">
        <v>1.2</v>
      </c>
      <c r="N77" s="101">
        <v>1.2</v>
      </c>
      <c r="O77" s="105">
        <f t="shared" si="38"/>
        <v>1.728</v>
      </c>
      <c r="P77" s="98"/>
      <c r="Q77" s="167"/>
      <c r="R77" s="101"/>
      <c r="S77" s="101"/>
      <c r="T77" s="101"/>
      <c r="U77" s="105"/>
      <c r="V77" s="98"/>
      <c r="W77" s="167"/>
      <c r="X77" s="101"/>
      <c r="Y77" s="101"/>
      <c r="Z77" s="101"/>
      <c r="AA77" s="105"/>
      <c r="AB77" s="98"/>
      <c r="AC77" s="167" t="s">
        <v>1219</v>
      </c>
      <c r="AD77" s="101">
        <v>1.2</v>
      </c>
      <c r="AE77" s="101">
        <v>1.2</v>
      </c>
      <c r="AF77" s="101"/>
      <c r="AG77" s="105">
        <f t="shared" si="39"/>
        <v>1.44</v>
      </c>
      <c r="AM77" s="98"/>
      <c r="AN77" s="167" t="s">
        <v>1215</v>
      </c>
      <c r="AO77" s="101">
        <v>13.26</v>
      </c>
      <c r="AP77" s="101">
        <v>0.61699999999999999</v>
      </c>
      <c r="AQ77" s="101">
        <f t="shared" si="43"/>
        <v>8.1814199999999992</v>
      </c>
      <c r="AR77" s="105"/>
      <c r="AS77" s="98"/>
      <c r="AY77" s="98"/>
      <c r="AZ77" s="192" t="s">
        <v>1172</v>
      </c>
      <c r="BA77" s="101">
        <v>8</v>
      </c>
      <c r="BB77" s="101">
        <v>0.61699999999999999</v>
      </c>
      <c r="BC77" s="101">
        <f t="shared" si="57"/>
        <v>4.9359999999999999</v>
      </c>
      <c r="BE77" s="98"/>
      <c r="BF77" s="192"/>
      <c r="BK77" s="98"/>
      <c r="BL77" s="167" t="s">
        <v>1215</v>
      </c>
      <c r="BM77" s="190">
        <v>0.75</v>
      </c>
      <c r="BN77" s="190">
        <v>0.6</v>
      </c>
      <c r="BO77" s="190">
        <v>0.28000000000000003</v>
      </c>
      <c r="BP77" s="105">
        <f t="shared" si="41"/>
        <v>0.126</v>
      </c>
      <c r="BQ77" s="98"/>
      <c r="BR77" s="167"/>
      <c r="BV77" s="105"/>
      <c r="BW77" s="98"/>
      <c r="BX77" s="192" t="s">
        <v>1216</v>
      </c>
      <c r="BY77" s="194">
        <v>0.15</v>
      </c>
      <c r="BZ77" s="192">
        <v>0.3</v>
      </c>
      <c r="CA77" s="101">
        <v>0.9</v>
      </c>
      <c r="CB77" s="105">
        <f t="shared" si="42"/>
        <v>4.0500000000000001E-2</v>
      </c>
      <c r="CC77" s="98"/>
      <c r="CD77" s="105"/>
      <c r="CE77" s="105"/>
      <c r="CF77" s="105"/>
      <c r="CG77" s="105"/>
      <c r="CH77" s="105"/>
      <c r="CI77" s="98"/>
      <c r="CJ77" s="164" t="s">
        <v>1177</v>
      </c>
      <c r="CK77" s="94">
        <v>1</v>
      </c>
      <c r="CL77" s="94">
        <v>1</v>
      </c>
      <c r="CM77" s="94">
        <v>0.05</v>
      </c>
      <c r="CN77" s="94">
        <f t="shared" si="9"/>
        <v>0.05</v>
      </c>
      <c r="CO77" s="98"/>
      <c r="CP77" s="164">
        <v>8.93</v>
      </c>
      <c r="CQ77" s="94">
        <v>0.2</v>
      </c>
      <c r="CR77" s="94">
        <v>0.2</v>
      </c>
      <c r="CS77" s="94">
        <v>0.2</v>
      </c>
      <c r="CT77" s="94">
        <f t="shared" si="10"/>
        <v>5.3580000000000005</v>
      </c>
      <c r="CV77" s="98"/>
      <c r="CW77" s="164" t="s">
        <v>1178</v>
      </c>
      <c r="CX77" s="94">
        <v>0.3</v>
      </c>
      <c r="CY77" s="94">
        <v>0.3</v>
      </c>
      <c r="CZ77" s="99">
        <v>1.5</v>
      </c>
      <c r="DA77" s="94">
        <f t="shared" si="11"/>
        <v>0.13500000000000001</v>
      </c>
      <c r="DB77" s="98"/>
      <c r="DC77" s="164"/>
      <c r="DH77" s="98"/>
      <c r="DI77" s="164" t="s">
        <v>1178</v>
      </c>
      <c r="DJ77" s="94">
        <v>0.3</v>
      </c>
      <c r="DK77" s="94">
        <v>0.3</v>
      </c>
      <c r="DM77" s="94">
        <f t="shared" si="13"/>
        <v>0</v>
      </c>
      <c r="EB77" s="98"/>
      <c r="EH77" s="98"/>
      <c r="EN77" s="98"/>
      <c r="ET77" s="98"/>
      <c r="EZ77" s="98"/>
      <c r="FD77" s="98"/>
      <c r="FI77" s="98"/>
      <c r="FM77" s="98"/>
      <c r="FS77" s="98"/>
      <c r="FY77" s="98"/>
      <c r="GE77" s="98"/>
      <c r="GK77" s="98"/>
      <c r="GO77" s="98"/>
      <c r="GS77" s="98"/>
    </row>
    <row r="78" spans="1:201" x14ac:dyDescent="0.25">
      <c r="A78" s="239" t="s">
        <v>1314</v>
      </c>
      <c r="B78" s="240"/>
      <c r="C78" s="240"/>
      <c r="D78" s="94">
        <f>SUM(D75:D77)</f>
        <v>0</v>
      </c>
      <c r="E78" s="98"/>
      <c r="F78" s="239" t="s">
        <v>1315</v>
      </c>
      <c r="G78" s="240"/>
      <c r="H78" s="240"/>
      <c r="I78" s="94">
        <f>SUM(I75:I77)</f>
        <v>64.099999999999994</v>
      </c>
      <c r="J78" s="98"/>
      <c r="K78" s="167"/>
      <c r="L78" s="101"/>
      <c r="M78" s="101"/>
      <c r="N78" s="101"/>
      <c r="O78" s="101"/>
      <c r="P78" s="98"/>
      <c r="Q78" s="167"/>
      <c r="R78" s="101"/>
      <c r="S78" s="101"/>
      <c r="T78" s="101"/>
      <c r="U78" s="105"/>
      <c r="V78" s="98"/>
      <c r="W78" s="167"/>
      <c r="X78" s="101"/>
      <c r="Y78" s="101"/>
      <c r="Z78" s="101"/>
      <c r="AA78" s="105"/>
      <c r="AB78" s="98"/>
      <c r="AC78" s="167"/>
      <c r="AD78" s="101"/>
      <c r="AE78" s="101"/>
      <c r="AF78" s="101"/>
      <c r="AG78" s="101"/>
      <c r="AM78" s="98"/>
      <c r="AN78" s="167" t="s">
        <v>1219</v>
      </c>
      <c r="AO78" s="101">
        <v>10.26</v>
      </c>
      <c r="AP78" s="101">
        <v>0.61699999999999999</v>
      </c>
      <c r="AQ78" s="101">
        <f t="shared" si="43"/>
        <v>6.3304200000000002</v>
      </c>
      <c r="AR78" s="105"/>
      <c r="AS78" s="98"/>
      <c r="AT78" s="167"/>
      <c r="AU78" s="101"/>
      <c r="AV78" s="101"/>
      <c r="AW78" s="101"/>
      <c r="AX78" s="105"/>
      <c r="AY78" s="98"/>
      <c r="AZ78" s="192" t="s">
        <v>1174</v>
      </c>
      <c r="BA78" s="101">
        <v>8</v>
      </c>
      <c r="BB78" s="101">
        <v>0.61699999999999999</v>
      </c>
      <c r="BC78" s="101">
        <f t="shared" si="57"/>
        <v>4.9359999999999999</v>
      </c>
      <c r="BE78" s="98"/>
      <c r="BF78" s="192"/>
      <c r="BK78" s="98"/>
      <c r="BL78" s="167" t="s">
        <v>1219</v>
      </c>
      <c r="BM78" s="190">
        <v>0.75</v>
      </c>
      <c r="BN78" s="190">
        <v>0.6</v>
      </c>
      <c r="BO78" s="190">
        <v>0.28000000000000003</v>
      </c>
      <c r="BP78" s="105">
        <f t="shared" si="41"/>
        <v>0.126</v>
      </c>
      <c r="BQ78" s="98"/>
      <c r="BR78" s="167"/>
      <c r="BV78" s="105"/>
      <c r="BW78" s="98"/>
      <c r="BX78" s="192" t="s">
        <v>1220</v>
      </c>
      <c r="BY78" s="194">
        <v>0.15</v>
      </c>
      <c r="BZ78" s="192">
        <v>0.3</v>
      </c>
      <c r="CA78" s="101">
        <v>0.9</v>
      </c>
      <c r="CB78" s="105">
        <f t="shared" si="42"/>
        <v>4.0500000000000001E-2</v>
      </c>
      <c r="CC78" s="98"/>
      <c r="CD78" s="105"/>
      <c r="CE78" s="105"/>
      <c r="CF78" s="105"/>
      <c r="CG78" s="105"/>
      <c r="CH78" s="105"/>
      <c r="CI78" s="98"/>
      <c r="CJ78" s="164" t="s">
        <v>1179</v>
      </c>
      <c r="CK78" s="94">
        <v>1</v>
      </c>
      <c r="CL78" s="94">
        <v>1</v>
      </c>
      <c r="CM78" s="94">
        <v>0.05</v>
      </c>
      <c r="CN78" s="94">
        <f t="shared" si="9"/>
        <v>0.05</v>
      </c>
      <c r="CO78" s="98"/>
      <c r="CP78" s="164">
        <v>3.15</v>
      </c>
      <c r="CQ78" s="94">
        <v>0.2</v>
      </c>
      <c r="CR78" s="94">
        <v>0.2</v>
      </c>
      <c r="CS78" s="94">
        <v>0.2</v>
      </c>
      <c r="CT78" s="94">
        <f t="shared" si="10"/>
        <v>1.8900000000000001</v>
      </c>
      <c r="CV78" s="98"/>
      <c r="CW78" s="164" t="s">
        <v>1180</v>
      </c>
      <c r="CX78" s="94">
        <v>0.3</v>
      </c>
      <c r="CY78" s="94">
        <v>0.3</v>
      </c>
      <c r="CZ78" s="99">
        <v>1.2</v>
      </c>
      <c r="DA78" s="94">
        <f t="shared" si="11"/>
        <v>0.108</v>
      </c>
      <c r="DB78" s="98"/>
      <c r="DC78" s="164"/>
      <c r="DH78" s="98"/>
      <c r="DI78" s="164" t="s">
        <v>1180</v>
      </c>
      <c r="DJ78" s="94">
        <v>0.3</v>
      </c>
      <c r="DK78" s="94">
        <v>0.3</v>
      </c>
      <c r="DM78" s="94">
        <f t="shared" si="13"/>
        <v>0</v>
      </c>
      <c r="DW78" s="167"/>
      <c r="DX78" s="101"/>
      <c r="DY78" s="101"/>
      <c r="DZ78" s="101"/>
      <c r="EA78" s="105"/>
      <c r="EB78" s="98"/>
      <c r="EH78" s="98"/>
      <c r="EN78" s="98"/>
      <c r="ET78" s="98"/>
      <c r="EZ78" s="98"/>
      <c r="FD78" s="98"/>
      <c r="FI78" s="98"/>
      <c r="FM78" s="98"/>
      <c r="FS78" s="98"/>
      <c r="FY78" s="98"/>
      <c r="GE78" s="98"/>
      <c r="GK78" s="98"/>
      <c r="GO78" s="98"/>
      <c r="GS78" s="98"/>
    </row>
    <row r="79" spans="1:201" x14ac:dyDescent="0.2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167"/>
      <c r="L79" s="101"/>
      <c r="M79" s="101"/>
      <c r="N79" s="101"/>
      <c r="O79" s="101"/>
      <c r="P79" s="98"/>
      <c r="Q79" s="167"/>
      <c r="R79" s="101"/>
      <c r="S79" s="101"/>
      <c r="T79" s="101"/>
      <c r="U79" s="105"/>
      <c r="V79" s="98"/>
      <c r="W79" s="167"/>
      <c r="X79" s="101"/>
      <c r="Y79" s="101"/>
      <c r="Z79" s="101"/>
      <c r="AA79" s="105"/>
      <c r="AB79" s="98"/>
      <c r="AC79" s="167"/>
      <c r="AD79" s="101"/>
      <c r="AE79" s="101"/>
      <c r="AF79" s="101"/>
      <c r="AG79" s="101"/>
      <c r="AM79" s="98"/>
      <c r="AN79" s="167"/>
      <c r="AO79" s="101"/>
      <c r="AP79" s="101"/>
      <c r="AQ79" s="101"/>
      <c r="AR79" s="105"/>
      <c r="AS79" s="98"/>
      <c r="AT79" s="167"/>
      <c r="AU79" s="101"/>
      <c r="AV79" s="101"/>
      <c r="AW79" s="101"/>
      <c r="AX79" s="105"/>
      <c r="AY79" s="98"/>
      <c r="AZ79" s="192" t="s">
        <v>1176</v>
      </c>
      <c r="BA79" s="101">
        <v>8</v>
      </c>
      <c r="BB79" s="101">
        <v>0.61699999999999999</v>
      </c>
      <c r="BC79" s="101">
        <f t="shared" si="57"/>
        <v>4.9359999999999999</v>
      </c>
      <c r="BE79" s="98"/>
      <c r="BF79" s="192"/>
      <c r="BK79" s="98"/>
      <c r="BQ79" s="98"/>
      <c r="BR79" s="167"/>
      <c r="BV79" s="105"/>
      <c r="BW79" s="98"/>
      <c r="BX79" s="105"/>
      <c r="BY79" s="105"/>
      <c r="BZ79" s="105"/>
      <c r="CA79" s="105"/>
      <c r="CB79" s="105"/>
      <c r="CC79" s="98"/>
      <c r="CD79" s="105"/>
      <c r="CE79" s="105"/>
      <c r="CF79" s="105"/>
      <c r="CG79" s="105"/>
      <c r="CH79" s="105"/>
      <c r="CI79" s="98"/>
      <c r="CJ79" s="164" t="s">
        <v>1181</v>
      </c>
      <c r="CK79" s="94">
        <v>1</v>
      </c>
      <c r="CL79" s="94">
        <v>1</v>
      </c>
      <c r="CM79" s="94">
        <v>0.05</v>
      </c>
      <c r="CN79" s="94">
        <f t="shared" si="9"/>
        <v>0.05</v>
      </c>
      <c r="CO79" s="98"/>
      <c r="CP79" s="164">
        <v>9.76</v>
      </c>
      <c r="CQ79" s="94">
        <v>0.2</v>
      </c>
      <c r="CR79" s="94">
        <v>0.2</v>
      </c>
      <c r="CS79" s="94">
        <v>0.2</v>
      </c>
      <c r="CT79" s="94">
        <f t="shared" si="10"/>
        <v>5.8560000000000008</v>
      </c>
      <c r="CV79" s="98"/>
      <c r="CW79" s="164" t="s">
        <v>1182</v>
      </c>
      <c r="CX79" s="94">
        <v>0.3</v>
      </c>
      <c r="CY79" s="94">
        <v>0.3</v>
      </c>
      <c r="CZ79" s="99">
        <v>0.7</v>
      </c>
      <c r="DA79" s="94">
        <f t="shared" si="11"/>
        <v>6.3E-2</v>
      </c>
      <c r="DB79" s="98"/>
      <c r="DC79" s="164"/>
      <c r="DH79" s="98"/>
      <c r="DI79" s="164" t="s">
        <v>1182</v>
      </c>
      <c r="DJ79" s="94">
        <v>0.3</v>
      </c>
      <c r="DK79" s="94">
        <v>0.3</v>
      </c>
      <c r="DM79" s="94">
        <f t="shared" si="13"/>
        <v>0</v>
      </c>
      <c r="DW79" s="167"/>
      <c r="DX79" s="101"/>
      <c r="DY79" s="101"/>
      <c r="DZ79" s="101"/>
      <c r="EA79" s="105"/>
      <c r="EB79" s="98"/>
      <c r="EH79" s="98"/>
      <c r="EN79" s="98"/>
      <c r="ET79" s="98"/>
      <c r="EZ79" s="98"/>
      <c r="FD79" s="98"/>
      <c r="FI79" s="98"/>
      <c r="FM79" s="98"/>
      <c r="FS79" s="98"/>
      <c r="FY79" s="98"/>
      <c r="GE79" s="98"/>
      <c r="GK79" s="98"/>
      <c r="GO79" s="98"/>
      <c r="GS79" s="98"/>
    </row>
    <row r="80" spans="1:201" x14ac:dyDescent="0.25">
      <c r="A80" s="246" t="s">
        <v>1284</v>
      </c>
      <c r="B80" s="246"/>
      <c r="C80" s="246"/>
      <c r="D80" s="246"/>
      <c r="E80" s="98"/>
      <c r="F80" s="248" t="s">
        <v>1300</v>
      </c>
      <c r="G80" s="248"/>
      <c r="H80" s="248"/>
      <c r="I80" s="248"/>
      <c r="J80" s="98"/>
      <c r="K80" s="238" t="s">
        <v>1294</v>
      </c>
      <c r="L80" s="238"/>
      <c r="M80" s="238"/>
      <c r="N80" s="238"/>
      <c r="O80" s="105">
        <f>O25+O3</f>
        <v>46.656000000000013</v>
      </c>
      <c r="P80" s="98"/>
      <c r="Q80" s="167"/>
      <c r="R80" s="101"/>
      <c r="S80" s="101"/>
      <c r="T80" s="101"/>
      <c r="U80" s="105"/>
      <c r="V80" s="98"/>
      <c r="W80" s="167"/>
      <c r="X80" s="101"/>
      <c r="Y80" s="101"/>
      <c r="Z80" s="101"/>
      <c r="AA80" s="105"/>
      <c r="AB80" s="98"/>
      <c r="AC80" s="238" t="s">
        <v>1298</v>
      </c>
      <c r="AD80" s="238"/>
      <c r="AE80" s="238"/>
      <c r="AF80" s="238"/>
      <c r="AG80" s="104">
        <f>AG25+AG3</f>
        <v>38.880000000000003</v>
      </c>
      <c r="AM80" s="98"/>
      <c r="AN80" s="249" t="s">
        <v>1301</v>
      </c>
      <c r="AO80" s="249"/>
      <c r="AP80" s="249"/>
      <c r="AQ80" s="249"/>
      <c r="AR80" s="104">
        <f>AR25+AR3</f>
        <v>378.30738000000002</v>
      </c>
      <c r="AS80" s="98"/>
      <c r="AT80" s="167"/>
      <c r="AU80" s="101"/>
      <c r="AV80" s="101"/>
      <c r="AW80" s="101"/>
      <c r="AX80" s="105"/>
      <c r="AY80" s="98"/>
      <c r="AZ80" s="192" t="s">
        <v>1178</v>
      </c>
      <c r="BA80" s="101">
        <v>8</v>
      </c>
      <c r="BB80" s="101">
        <v>0.61699999999999999</v>
      </c>
      <c r="BC80" s="101">
        <f t="shared" si="57"/>
        <v>4.9359999999999999</v>
      </c>
      <c r="BE80" s="98"/>
      <c r="BF80" s="192"/>
      <c r="BK80" s="98"/>
      <c r="BQ80" s="98"/>
      <c r="BR80" s="167"/>
      <c r="BV80" s="105"/>
      <c r="BW80" s="98"/>
      <c r="BX80" s="105"/>
      <c r="BY80" s="105"/>
      <c r="BZ80" s="105"/>
      <c r="CA80" s="105"/>
      <c r="CB80" s="105"/>
      <c r="CC80" s="98"/>
      <c r="CD80" s="105"/>
      <c r="CE80" s="105"/>
      <c r="CF80" s="105"/>
      <c r="CG80" s="105"/>
      <c r="CH80" s="105"/>
      <c r="CI80" s="98"/>
      <c r="CJ80" s="164" t="s">
        <v>1183</v>
      </c>
      <c r="CK80" s="94">
        <v>1</v>
      </c>
      <c r="CL80" s="94">
        <v>1</v>
      </c>
      <c r="CM80" s="94">
        <v>0.05</v>
      </c>
      <c r="CN80" s="94">
        <f t="shared" si="9"/>
        <v>0.05</v>
      </c>
      <c r="CO80" s="98"/>
      <c r="CP80" s="250" t="s">
        <v>1159</v>
      </c>
      <c r="CQ80" s="250"/>
      <c r="CR80" s="250"/>
      <c r="CS80" s="250"/>
      <c r="CT80" s="94">
        <f>SUM(CT4:CT79)</f>
        <v>111.53400000000003</v>
      </c>
      <c r="CV80" s="98"/>
      <c r="CW80" s="164" t="s">
        <v>1184</v>
      </c>
      <c r="CX80" s="94">
        <v>0.3</v>
      </c>
      <c r="CY80" s="94">
        <v>0.3</v>
      </c>
      <c r="CZ80" s="99">
        <v>0.6</v>
      </c>
      <c r="DA80" s="94">
        <f t="shared" si="11"/>
        <v>5.3999999999999999E-2</v>
      </c>
      <c r="DB80" s="98"/>
      <c r="DC80" s="164"/>
      <c r="DD80" s="240"/>
      <c r="DE80" s="240"/>
      <c r="DF80" s="240"/>
      <c r="DH80" s="98"/>
      <c r="DI80" s="164" t="s">
        <v>1184</v>
      </c>
      <c r="DJ80" s="94">
        <v>0.3</v>
      </c>
      <c r="DK80" s="94">
        <v>0.3</v>
      </c>
      <c r="DM80" s="94">
        <f t="shared" si="13"/>
        <v>0</v>
      </c>
      <c r="DW80" s="167"/>
      <c r="DX80" s="101"/>
      <c r="DY80" s="101"/>
      <c r="DZ80" s="101"/>
      <c r="EA80" s="105"/>
      <c r="EB80" s="98"/>
      <c r="EH80" s="98"/>
      <c r="EN80" s="98"/>
      <c r="ET80" s="98"/>
      <c r="EZ80" s="98"/>
      <c r="FD80" s="98"/>
      <c r="FI80" s="98"/>
      <c r="FM80" s="98"/>
      <c r="FS80" s="98"/>
      <c r="FY80" s="98"/>
      <c r="GE80" s="98"/>
      <c r="GK80" s="98"/>
      <c r="GO80" s="98"/>
      <c r="GS80" s="98"/>
    </row>
    <row r="81" spans="1:201" x14ac:dyDescent="0.25">
      <c r="A81" s="96"/>
      <c r="B81" s="96"/>
      <c r="C81" s="96"/>
      <c r="D81" s="96"/>
      <c r="E81" s="98"/>
      <c r="F81" s="96"/>
      <c r="G81" s="96"/>
      <c r="H81" s="96"/>
      <c r="I81" s="96"/>
      <c r="J81" s="98"/>
      <c r="K81" s="167"/>
      <c r="L81" s="101"/>
      <c r="M81" s="101"/>
      <c r="N81" s="101"/>
      <c r="O81" s="101"/>
      <c r="P81" s="98"/>
      <c r="Q81" s="167"/>
      <c r="R81" s="101"/>
      <c r="S81" s="101"/>
      <c r="T81" s="101"/>
      <c r="U81" s="105"/>
      <c r="V81" s="98"/>
      <c r="W81" s="238"/>
      <c r="X81" s="238"/>
      <c r="Y81" s="238"/>
      <c r="Z81" s="238"/>
      <c r="AA81" s="104"/>
      <c r="AB81" s="98"/>
      <c r="AC81" s="167"/>
      <c r="AD81" s="101"/>
      <c r="AE81" s="101"/>
      <c r="AF81" s="101"/>
      <c r="AG81" s="101"/>
      <c r="AM81" s="98"/>
      <c r="AN81" s="167"/>
      <c r="AO81" s="101"/>
      <c r="AP81" s="101"/>
      <c r="AQ81" s="101"/>
      <c r="AR81" s="105"/>
      <c r="AS81" s="98"/>
      <c r="AT81" s="167"/>
      <c r="AU81" s="101"/>
      <c r="AV81" s="101"/>
      <c r="AW81" s="101"/>
      <c r="AX81" s="105"/>
      <c r="AY81" s="98"/>
      <c r="AZ81" s="192" t="s">
        <v>1180</v>
      </c>
      <c r="BA81" s="101">
        <v>8</v>
      </c>
      <c r="BB81" s="101">
        <v>0.61699999999999999</v>
      </c>
      <c r="BC81" s="101">
        <f t="shared" si="57"/>
        <v>4.9359999999999999</v>
      </c>
      <c r="BE81" s="98"/>
      <c r="BF81" s="192"/>
      <c r="BK81" s="98"/>
      <c r="BL81" s="238" t="s">
        <v>1303</v>
      </c>
      <c r="BM81" s="238"/>
      <c r="BN81" s="238"/>
      <c r="BO81" s="238"/>
      <c r="BP81" s="104">
        <f>BP25+BP3</f>
        <v>8.8053000000000043</v>
      </c>
      <c r="BQ81" s="98"/>
      <c r="BR81" s="238"/>
      <c r="BS81" s="238"/>
      <c r="BT81" s="238"/>
      <c r="BU81" s="238"/>
      <c r="BV81" s="104"/>
      <c r="BW81" s="98"/>
      <c r="BX81" s="105"/>
      <c r="BY81" s="105"/>
      <c r="BZ81" s="105"/>
      <c r="CA81" s="105"/>
      <c r="CB81" s="105"/>
      <c r="CC81" s="98"/>
      <c r="CD81" s="105"/>
      <c r="CE81" s="105"/>
      <c r="CF81" s="105"/>
      <c r="CG81" s="105"/>
      <c r="CH81" s="105"/>
      <c r="CI81" s="98"/>
      <c r="CJ81" s="164" t="s">
        <v>1185</v>
      </c>
      <c r="CK81" s="94">
        <v>1</v>
      </c>
      <c r="CL81" s="94">
        <v>1</v>
      </c>
      <c r="CM81" s="94">
        <v>0.05</v>
      </c>
      <c r="CN81" s="94">
        <f t="shared" si="9"/>
        <v>0.05</v>
      </c>
      <c r="CO81" s="98"/>
      <c r="CP81" s="164"/>
      <c r="CT81" s="99"/>
      <c r="CV81" s="98"/>
      <c r="CW81" s="164" t="s">
        <v>1186</v>
      </c>
      <c r="CX81" s="94">
        <v>0.3</v>
      </c>
      <c r="CY81" s="94">
        <v>0.3</v>
      </c>
      <c r="CZ81" s="99">
        <v>0.5</v>
      </c>
      <c r="DA81" s="94">
        <f t="shared" si="11"/>
        <v>4.4999999999999998E-2</v>
      </c>
      <c r="DB81" s="98"/>
      <c r="DC81" s="164"/>
      <c r="DH81" s="98"/>
      <c r="DI81" s="164" t="s">
        <v>1186</v>
      </c>
      <c r="DJ81" s="94">
        <v>0.3</v>
      </c>
      <c r="DK81" s="94">
        <v>0.3</v>
      </c>
      <c r="DM81" s="94">
        <f t="shared" si="13"/>
        <v>0</v>
      </c>
      <c r="DW81" s="167"/>
      <c r="DX81" s="101"/>
      <c r="DY81" s="101"/>
      <c r="DZ81" s="101"/>
      <c r="EA81" s="105"/>
      <c r="EB81" s="98"/>
      <c r="EH81" s="98"/>
      <c r="EN81" s="98"/>
      <c r="ET81" s="98"/>
      <c r="EZ81" s="98"/>
      <c r="FD81" s="98"/>
      <c r="FI81" s="98"/>
      <c r="FM81" s="98"/>
      <c r="FS81" s="98"/>
      <c r="FY81" s="98"/>
      <c r="GE81" s="98"/>
      <c r="GK81" s="98"/>
      <c r="GO81" s="98"/>
      <c r="GS81" s="98"/>
    </row>
    <row r="82" spans="1:201" x14ac:dyDescent="0.25">
      <c r="D82" s="94">
        <f>A82+B82</f>
        <v>0</v>
      </c>
      <c r="E82" s="98"/>
      <c r="F82" s="94">
        <v>250</v>
      </c>
      <c r="I82" s="94">
        <f>F82+G82</f>
        <v>250</v>
      </c>
      <c r="J82" s="98"/>
      <c r="K82" s="167"/>
      <c r="L82" s="101"/>
      <c r="M82" s="101"/>
      <c r="N82" s="101"/>
      <c r="O82" s="101"/>
      <c r="P82" s="98"/>
      <c r="Q82" s="167"/>
      <c r="R82" s="101"/>
      <c r="S82" s="101"/>
      <c r="T82" s="101"/>
      <c r="U82" s="105"/>
      <c r="V82" s="98"/>
      <c r="W82" s="238"/>
      <c r="X82" s="238"/>
      <c r="Y82" s="238"/>
      <c r="Z82" s="238"/>
      <c r="AA82" s="104"/>
      <c r="AB82" s="98"/>
      <c r="AC82" s="167"/>
      <c r="AD82" s="101"/>
      <c r="AE82" s="101"/>
      <c r="AF82" s="101"/>
      <c r="AG82" s="101"/>
      <c r="AM82" s="98"/>
      <c r="AN82" s="167"/>
      <c r="AO82" s="101"/>
      <c r="AP82" s="101"/>
      <c r="AQ82" s="101"/>
      <c r="AR82" s="105"/>
      <c r="AS82" s="98"/>
      <c r="AT82" s="167"/>
      <c r="AU82" s="101"/>
      <c r="AV82" s="101"/>
      <c r="AW82" s="101"/>
      <c r="AX82" s="105"/>
      <c r="AY82" s="98"/>
      <c r="AZ82" s="192" t="s">
        <v>1182</v>
      </c>
      <c r="BA82" s="101">
        <v>8</v>
      </c>
      <c r="BB82" s="101">
        <v>0.61699999999999999</v>
      </c>
      <c r="BC82" s="101">
        <f t="shared" si="57"/>
        <v>4.9359999999999999</v>
      </c>
      <c r="BE82" s="98"/>
      <c r="BF82" s="192"/>
      <c r="BK82" s="98"/>
      <c r="BQ82" s="98"/>
      <c r="BR82" s="238"/>
      <c r="BS82" s="238"/>
      <c r="BT82" s="238"/>
      <c r="BU82" s="238"/>
      <c r="BV82" s="104"/>
      <c r="BW82" s="98"/>
      <c r="BX82" s="105"/>
      <c r="BY82" s="105"/>
      <c r="BZ82" s="105"/>
      <c r="CA82" s="105"/>
      <c r="CB82" s="105"/>
      <c r="CC82" s="98"/>
      <c r="CD82" s="105"/>
      <c r="CE82" s="105"/>
      <c r="CF82" s="105"/>
      <c r="CG82" s="105"/>
      <c r="CH82" s="105"/>
      <c r="CI82" s="98"/>
      <c r="CJ82" s="164" t="s">
        <v>1187</v>
      </c>
      <c r="CK82" s="94">
        <v>1</v>
      </c>
      <c r="CL82" s="94">
        <v>1</v>
      </c>
      <c r="CM82" s="94">
        <v>0.05</v>
      </c>
      <c r="CN82" s="94">
        <f t="shared" si="9"/>
        <v>0.05</v>
      </c>
      <c r="CO82" s="98"/>
      <c r="CP82" s="164"/>
      <c r="CT82" s="99"/>
      <c r="CV82" s="98"/>
      <c r="CW82" s="164" t="s">
        <v>1188</v>
      </c>
      <c r="CX82" s="94">
        <v>0.3</v>
      </c>
      <c r="CY82" s="94">
        <v>0.3</v>
      </c>
      <c r="CZ82" s="99">
        <v>0.5</v>
      </c>
      <c r="DA82" s="94">
        <f t="shared" si="11"/>
        <v>4.4999999999999998E-2</v>
      </c>
      <c r="DB82" s="98"/>
      <c r="DC82" s="164"/>
      <c r="DH82" s="98"/>
      <c r="DI82" s="164" t="s">
        <v>1188</v>
      </c>
      <c r="DJ82" s="94">
        <v>0.3</v>
      </c>
      <c r="DK82" s="94">
        <v>0.3</v>
      </c>
      <c r="DM82" s="94">
        <f t="shared" si="13"/>
        <v>0</v>
      </c>
      <c r="DW82" s="167"/>
      <c r="DX82" s="101"/>
      <c r="DY82" s="101"/>
      <c r="DZ82" s="101"/>
      <c r="EA82" s="105"/>
      <c r="EB82" s="98"/>
      <c r="EH82" s="98"/>
      <c r="EN82" s="98"/>
      <c r="ET82" s="98"/>
      <c r="EZ82" s="98"/>
      <c r="FD82" s="98"/>
      <c r="FI82" s="98"/>
      <c r="FM82" s="98"/>
      <c r="FS82" s="98"/>
      <c r="FY82" s="98"/>
      <c r="GE82" s="98"/>
      <c r="GK82" s="98"/>
      <c r="GO82" s="98"/>
      <c r="GS82" s="98"/>
    </row>
    <row r="83" spans="1:201" x14ac:dyDescent="0.25">
      <c r="D83" s="94">
        <f>A83+B83</f>
        <v>0</v>
      </c>
      <c r="E83" s="98"/>
      <c r="I83" s="94">
        <f>F83+G83</f>
        <v>0</v>
      </c>
      <c r="J83" s="98"/>
      <c r="K83" s="167"/>
      <c r="L83" s="101"/>
      <c r="M83" s="101"/>
      <c r="N83" s="101"/>
      <c r="O83" s="101"/>
      <c r="P83" s="98"/>
      <c r="Q83" s="167"/>
      <c r="R83" s="101"/>
      <c r="S83" s="101"/>
      <c r="T83" s="101"/>
      <c r="U83" s="105"/>
      <c r="V83" s="98"/>
      <c r="W83" s="242"/>
      <c r="X83" s="242"/>
      <c r="Y83" s="242"/>
      <c r="Z83" s="242"/>
      <c r="AA83" s="107"/>
      <c r="AB83" s="98"/>
      <c r="AC83" s="167"/>
      <c r="AD83" s="101"/>
      <c r="AE83" s="101"/>
      <c r="AF83" s="101"/>
      <c r="AG83" s="101"/>
      <c r="AM83" s="98"/>
      <c r="AN83" s="167"/>
      <c r="AO83" s="101"/>
      <c r="AP83" s="101"/>
      <c r="AQ83" s="101"/>
      <c r="AR83" s="105"/>
      <c r="AS83" s="98"/>
      <c r="AT83" s="167"/>
      <c r="AU83" s="101"/>
      <c r="AV83" s="101"/>
      <c r="AW83" s="101"/>
      <c r="AX83" s="105"/>
      <c r="AY83" s="98"/>
      <c r="AZ83" s="192" t="s">
        <v>1184</v>
      </c>
      <c r="BA83" s="101">
        <v>8</v>
      </c>
      <c r="BB83" s="101">
        <v>0.61699999999999999</v>
      </c>
      <c r="BC83" s="101">
        <f t="shared" si="57"/>
        <v>4.9359999999999999</v>
      </c>
      <c r="BE83" s="98"/>
      <c r="BF83" s="192"/>
      <c r="BK83" s="98"/>
      <c r="BQ83" s="98"/>
      <c r="BR83" s="242"/>
      <c r="BS83" s="242"/>
      <c r="BT83" s="242"/>
      <c r="BU83" s="242"/>
      <c r="BV83" s="107"/>
      <c r="BW83" s="98"/>
      <c r="BX83" s="105"/>
      <c r="BY83" s="105"/>
      <c r="BZ83" s="105"/>
      <c r="CA83" s="105"/>
      <c r="CB83" s="105"/>
      <c r="CC83" s="98"/>
      <c r="CD83" s="105"/>
      <c r="CE83" s="105"/>
      <c r="CF83" s="105"/>
      <c r="CG83" s="105"/>
      <c r="CH83" s="105"/>
      <c r="CI83" s="98"/>
      <c r="CJ83" s="164" t="s">
        <v>1189</v>
      </c>
      <c r="CK83" s="94">
        <v>1</v>
      </c>
      <c r="CL83" s="94">
        <v>1</v>
      </c>
      <c r="CM83" s="94">
        <v>0.05</v>
      </c>
      <c r="CN83" s="94">
        <f t="shared" si="9"/>
        <v>0.05</v>
      </c>
      <c r="CO83" s="98"/>
      <c r="CP83" s="164"/>
      <c r="CT83" s="99"/>
      <c r="CV83" s="98"/>
      <c r="CW83" s="164" t="s">
        <v>1190</v>
      </c>
      <c r="CX83" s="94">
        <v>0.3</v>
      </c>
      <c r="CY83" s="94">
        <v>0.3</v>
      </c>
      <c r="CZ83" s="99">
        <v>0.45</v>
      </c>
      <c r="DA83" s="94">
        <f t="shared" si="11"/>
        <v>4.0500000000000001E-2</v>
      </c>
      <c r="DB83" s="98"/>
      <c r="DC83" s="164"/>
      <c r="DH83" s="98"/>
      <c r="DI83" s="164" t="s">
        <v>1190</v>
      </c>
      <c r="DJ83" s="94">
        <v>0.3</v>
      </c>
      <c r="DK83" s="94">
        <v>0.3</v>
      </c>
      <c r="DM83" s="94">
        <f t="shared" si="13"/>
        <v>0</v>
      </c>
      <c r="DW83" s="167"/>
      <c r="DX83" s="101"/>
      <c r="DY83" s="101"/>
      <c r="DZ83" s="101"/>
      <c r="EA83" s="105"/>
      <c r="EB83" s="98"/>
      <c r="EH83" s="98"/>
      <c r="EN83" s="98"/>
      <c r="ET83" s="98"/>
      <c r="EZ83" s="98"/>
      <c r="FD83" s="98"/>
      <c r="FI83" s="98"/>
      <c r="FM83" s="98"/>
      <c r="FS83" s="98"/>
      <c r="FY83" s="98"/>
      <c r="GE83" s="98"/>
      <c r="GK83" s="98"/>
      <c r="GO83" s="98"/>
      <c r="GS83" s="98"/>
    </row>
    <row r="84" spans="1:201" x14ac:dyDescent="0.25">
      <c r="E84" s="98"/>
      <c r="J84" s="98"/>
      <c r="K84" s="167"/>
      <c r="L84" s="101"/>
      <c r="M84" s="101"/>
      <c r="N84" s="101"/>
      <c r="O84" s="101"/>
      <c r="P84" s="98"/>
      <c r="Q84" s="167"/>
      <c r="R84" s="101"/>
      <c r="S84" s="101"/>
      <c r="T84" s="101"/>
      <c r="U84" s="105"/>
      <c r="V84" s="98"/>
      <c r="W84" s="167"/>
      <c r="X84" s="101"/>
      <c r="Y84" s="101"/>
      <c r="Z84" s="101"/>
      <c r="AA84" s="105"/>
      <c r="AB84" s="98"/>
      <c r="AC84" s="167"/>
      <c r="AD84" s="101"/>
      <c r="AE84" s="101"/>
      <c r="AF84" s="101"/>
      <c r="AG84" s="101"/>
      <c r="AM84" s="98"/>
      <c r="AN84" s="167"/>
      <c r="AO84" s="101"/>
      <c r="AP84" s="101"/>
      <c r="AQ84" s="101"/>
      <c r="AR84" s="105"/>
      <c r="AS84" s="98"/>
      <c r="AT84" s="167"/>
      <c r="AU84" s="101"/>
      <c r="AV84" s="101"/>
      <c r="AW84" s="101"/>
      <c r="AX84" s="105"/>
      <c r="AY84" s="98"/>
      <c r="AZ84" s="192" t="s">
        <v>1186</v>
      </c>
      <c r="BA84" s="101">
        <v>8</v>
      </c>
      <c r="BB84" s="101">
        <v>0.61699999999999999</v>
      </c>
      <c r="BC84" s="101">
        <f t="shared" si="57"/>
        <v>4.9359999999999999</v>
      </c>
      <c r="BD84" s="105"/>
      <c r="BE84" s="98"/>
      <c r="BF84" s="192"/>
      <c r="BJ84" s="105"/>
      <c r="BK84" s="98"/>
      <c r="BQ84" s="98"/>
      <c r="BR84" s="167"/>
      <c r="BV84" s="105"/>
      <c r="BW84" s="98"/>
      <c r="BX84" s="105"/>
      <c r="BY84" s="105"/>
      <c r="BZ84" s="105"/>
      <c r="CA84" s="105"/>
      <c r="CB84" s="105"/>
      <c r="CC84" s="98"/>
      <c r="CD84" s="105"/>
      <c r="CE84" s="105"/>
      <c r="CF84" s="105"/>
      <c r="CG84" s="105"/>
      <c r="CH84" s="105"/>
      <c r="CI84" s="98"/>
      <c r="CJ84" s="164" t="s">
        <v>1191</v>
      </c>
      <c r="CK84" s="94">
        <v>1</v>
      </c>
      <c r="CL84" s="94">
        <v>1</v>
      </c>
      <c r="CM84" s="94">
        <v>0.05</v>
      </c>
      <c r="CN84" s="94">
        <f t="shared" si="9"/>
        <v>0.05</v>
      </c>
      <c r="CO84" s="98"/>
      <c r="CP84" s="164"/>
      <c r="CT84" s="99"/>
      <c r="CV84" s="98"/>
      <c r="CW84" s="164" t="s">
        <v>1192</v>
      </c>
      <c r="CX84" s="94">
        <v>0.3</v>
      </c>
      <c r="CY84" s="94">
        <v>0.3</v>
      </c>
      <c r="CZ84" s="99">
        <v>0.3</v>
      </c>
      <c r="DA84" s="94">
        <f t="shared" si="11"/>
        <v>2.7E-2</v>
      </c>
      <c r="DB84" s="98"/>
      <c r="DC84" s="164"/>
      <c r="DH84" s="98"/>
      <c r="DI84" s="164" t="s">
        <v>1192</v>
      </c>
      <c r="DJ84" s="94">
        <v>0.3</v>
      </c>
      <c r="DK84" s="94">
        <v>0.3</v>
      </c>
      <c r="DM84" s="94">
        <f t="shared" si="13"/>
        <v>0</v>
      </c>
      <c r="DW84" s="167"/>
      <c r="DX84" s="101"/>
      <c r="DY84" s="101"/>
      <c r="DZ84" s="101"/>
      <c r="EA84" s="105"/>
      <c r="EB84" s="98"/>
      <c r="EH84" s="98"/>
      <c r="EN84" s="98"/>
      <c r="ET84" s="98"/>
      <c r="EZ84" s="98"/>
      <c r="FD84" s="98"/>
      <c r="FI84" s="98"/>
      <c r="FM84" s="98"/>
      <c r="FS84" s="98"/>
      <c r="FY84" s="98"/>
      <c r="GE84" s="98"/>
      <c r="GK84" s="98"/>
      <c r="GO84" s="98"/>
      <c r="GS84" s="98"/>
    </row>
    <row r="85" spans="1:201" x14ac:dyDescent="0.25">
      <c r="A85" s="239" t="s">
        <v>1314</v>
      </c>
      <c r="B85" s="240"/>
      <c r="C85" s="240"/>
      <c r="D85" s="94">
        <f>SUM(D82:D84)</f>
        <v>0</v>
      </c>
      <c r="E85" s="98"/>
      <c r="F85" s="239" t="s">
        <v>1315</v>
      </c>
      <c r="G85" s="240"/>
      <c r="H85" s="240"/>
      <c r="I85" s="94">
        <f>SUM(I82:I84)</f>
        <v>250</v>
      </c>
      <c r="J85" s="98"/>
      <c r="K85" s="167"/>
      <c r="L85" s="101"/>
      <c r="M85" s="101"/>
      <c r="N85" s="101"/>
      <c r="O85" s="101"/>
      <c r="P85" s="98"/>
      <c r="Q85" s="167"/>
      <c r="R85" s="101"/>
      <c r="S85" s="101"/>
      <c r="T85" s="101"/>
      <c r="U85" s="105"/>
      <c r="V85" s="98"/>
      <c r="W85" s="167"/>
      <c r="X85" s="101"/>
      <c r="Y85" s="101"/>
      <c r="Z85" s="101"/>
      <c r="AA85" s="105"/>
      <c r="AB85" s="98"/>
      <c r="AC85" s="167"/>
      <c r="AD85" s="101"/>
      <c r="AE85" s="101"/>
      <c r="AF85" s="101"/>
      <c r="AG85" s="101"/>
      <c r="AM85" s="98"/>
      <c r="AN85" s="167"/>
      <c r="AO85" s="101"/>
      <c r="AP85" s="101"/>
      <c r="AQ85" s="101"/>
      <c r="AR85" s="105"/>
      <c r="AS85" s="98"/>
      <c r="AT85" s="167"/>
      <c r="AU85" s="101"/>
      <c r="AV85" s="101"/>
      <c r="AW85" s="101"/>
      <c r="AX85" s="105"/>
      <c r="AY85" s="98"/>
      <c r="AZ85" s="192" t="s">
        <v>1190</v>
      </c>
      <c r="BA85" s="101">
        <v>8</v>
      </c>
      <c r="BB85" s="101">
        <v>0.61699999999999999</v>
      </c>
      <c r="BC85" s="101">
        <f t="shared" si="57"/>
        <v>4.9359999999999999</v>
      </c>
      <c r="BD85" s="105"/>
      <c r="BE85" s="98"/>
      <c r="BF85" s="192"/>
      <c r="BJ85" s="105"/>
      <c r="BK85" s="98"/>
      <c r="BQ85" s="98"/>
      <c r="BR85" s="167"/>
      <c r="BV85" s="105"/>
      <c r="BW85" s="98"/>
      <c r="BX85" s="105"/>
      <c r="BY85" s="105"/>
      <c r="BZ85" s="105"/>
      <c r="CA85" s="105"/>
      <c r="CB85" s="105"/>
      <c r="CC85" s="98"/>
      <c r="CD85" s="105"/>
      <c r="CE85" s="105"/>
      <c r="CF85" s="105"/>
      <c r="CG85" s="105"/>
      <c r="CH85" s="105"/>
      <c r="CI85" s="98"/>
      <c r="CJ85" s="164" t="s">
        <v>1193</v>
      </c>
      <c r="CK85" s="94">
        <v>1</v>
      </c>
      <c r="CL85" s="94">
        <v>1</v>
      </c>
      <c r="CM85" s="94">
        <v>0</v>
      </c>
      <c r="CN85" s="94">
        <f t="shared" si="9"/>
        <v>0</v>
      </c>
      <c r="CO85" s="98"/>
      <c r="CP85" s="164"/>
      <c r="CQ85" s="164"/>
      <c r="CR85" s="164"/>
      <c r="CS85" s="164"/>
      <c r="CV85" s="98"/>
      <c r="CW85" s="164" t="s">
        <v>1194</v>
      </c>
      <c r="CX85" s="94">
        <v>0.3</v>
      </c>
      <c r="CY85" s="94">
        <v>0.3</v>
      </c>
      <c r="CZ85" s="99">
        <v>1.5</v>
      </c>
      <c r="DA85" s="94">
        <f t="shared" si="11"/>
        <v>0.13500000000000001</v>
      </c>
      <c r="DB85" s="98"/>
      <c r="DC85" s="164"/>
      <c r="DH85" s="98"/>
      <c r="DI85" s="164" t="s">
        <v>1194</v>
      </c>
      <c r="DJ85" s="94">
        <v>0.3</v>
      </c>
      <c r="DK85" s="94">
        <v>0.3</v>
      </c>
      <c r="DM85" s="94">
        <f t="shared" si="13"/>
        <v>0</v>
      </c>
      <c r="DW85" s="167"/>
      <c r="DX85" s="101"/>
      <c r="DY85" s="101"/>
      <c r="DZ85" s="101"/>
      <c r="EA85" s="105"/>
      <c r="EB85" s="98"/>
      <c r="EH85" s="98"/>
      <c r="EN85" s="98"/>
      <c r="ET85" s="98"/>
      <c r="EZ85" s="98"/>
      <c r="FD85" s="98"/>
      <c r="FI85" s="98"/>
      <c r="FM85" s="98"/>
      <c r="FS85" s="98"/>
      <c r="FY85" s="98"/>
      <c r="GE85" s="98"/>
      <c r="GK85" s="98"/>
      <c r="GO85" s="98"/>
      <c r="GS85" s="98"/>
    </row>
    <row r="86" spans="1:201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167"/>
      <c r="L86" s="101"/>
      <c r="M86" s="101"/>
      <c r="N86" s="101"/>
      <c r="O86" s="101"/>
      <c r="P86" s="98"/>
      <c r="Q86" s="167"/>
      <c r="R86" s="101"/>
      <c r="S86" s="101"/>
      <c r="T86" s="101"/>
      <c r="U86" s="105"/>
      <c r="V86" s="98"/>
      <c r="W86" s="167"/>
      <c r="X86" s="101"/>
      <c r="Y86" s="101"/>
      <c r="Z86" s="101"/>
      <c r="AA86" s="105"/>
      <c r="AB86" s="98"/>
      <c r="AC86" s="167"/>
      <c r="AD86" s="101"/>
      <c r="AE86" s="101"/>
      <c r="AF86" s="101"/>
      <c r="AG86" s="101"/>
      <c r="AM86" s="98"/>
      <c r="AN86" s="167"/>
      <c r="AO86" s="101"/>
      <c r="AP86" s="101"/>
      <c r="AQ86" s="101"/>
      <c r="AR86" s="105"/>
      <c r="AS86" s="98"/>
      <c r="AT86" s="167"/>
      <c r="AU86" s="101"/>
      <c r="AV86" s="101"/>
      <c r="AW86" s="101"/>
      <c r="AX86" s="105"/>
      <c r="AY86" s="98"/>
      <c r="AZ86" s="192" t="s">
        <v>1192</v>
      </c>
      <c r="BA86" s="101">
        <v>8</v>
      </c>
      <c r="BB86" s="101">
        <v>0.61699999999999999</v>
      </c>
      <c r="BC86" s="101">
        <f t="shared" si="57"/>
        <v>4.9359999999999999</v>
      </c>
      <c r="BD86" s="105"/>
      <c r="BE86" s="98"/>
      <c r="BF86" s="192"/>
      <c r="BJ86" s="105"/>
      <c r="BK86" s="98"/>
      <c r="BQ86" s="98"/>
      <c r="BR86" s="167"/>
      <c r="BV86" s="105"/>
      <c r="BW86" s="98"/>
      <c r="BX86" s="105"/>
      <c r="BY86" s="105"/>
      <c r="BZ86" s="105"/>
      <c r="CA86" s="105"/>
      <c r="CB86" s="105"/>
      <c r="CC86" s="98"/>
      <c r="CD86" s="105"/>
      <c r="CE86" s="105"/>
      <c r="CF86" s="105"/>
      <c r="CG86" s="105"/>
      <c r="CH86" s="105"/>
      <c r="CI86" s="98"/>
      <c r="CJ86" s="164" t="s">
        <v>1195</v>
      </c>
      <c r="CK86" s="94">
        <v>1</v>
      </c>
      <c r="CL86" s="94">
        <v>1</v>
      </c>
      <c r="CM86" s="94">
        <v>0.05</v>
      </c>
      <c r="CN86" s="94">
        <f t="shared" si="9"/>
        <v>0.05</v>
      </c>
      <c r="CO86" s="98"/>
      <c r="CP86" s="164"/>
      <c r="CT86" s="99"/>
      <c r="CV86" s="98"/>
      <c r="CW86" s="164" t="s">
        <v>1196</v>
      </c>
      <c r="CX86" s="94">
        <v>0.3</v>
      </c>
      <c r="CY86" s="94">
        <v>0.3</v>
      </c>
      <c r="CZ86" s="99">
        <v>1.5</v>
      </c>
      <c r="DA86" s="94">
        <f t="shared" si="11"/>
        <v>0.13500000000000001</v>
      </c>
      <c r="DB86" s="98"/>
      <c r="DC86" s="164"/>
      <c r="DH86" s="98"/>
      <c r="DI86" s="164" t="s">
        <v>1196</v>
      </c>
      <c r="DJ86" s="94">
        <v>0.3</v>
      </c>
      <c r="DK86" s="94">
        <v>0.3</v>
      </c>
      <c r="DM86" s="94">
        <f t="shared" si="13"/>
        <v>0</v>
      </c>
      <c r="DW86" s="167"/>
      <c r="DX86" s="101"/>
      <c r="DY86" s="101"/>
      <c r="DZ86" s="101"/>
      <c r="EA86" s="105"/>
      <c r="EB86" s="98"/>
      <c r="EH86" s="98"/>
      <c r="EN86" s="98"/>
      <c r="ET86" s="98"/>
      <c r="EZ86" s="98"/>
      <c r="FD86" s="98"/>
      <c r="FI86" s="98"/>
      <c r="FM86" s="98"/>
      <c r="FS86" s="98"/>
      <c r="FY86" s="98"/>
      <c r="GE86" s="98"/>
      <c r="GK86" s="98"/>
      <c r="GO86" s="98"/>
      <c r="GS86" s="98"/>
    </row>
    <row r="87" spans="1:201" x14ac:dyDescent="0.25">
      <c r="A87" s="246" t="s">
        <v>1285</v>
      </c>
      <c r="B87" s="246"/>
      <c r="C87" s="246"/>
      <c r="D87" s="246"/>
      <c r="E87" s="98"/>
      <c r="F87" s="248" t="s">
        <v>1317</v>
      </c>
      <c r="G87" s="248"/>
      <c r="H87" s="248"/>
      <c r="I87" s="248"/>
      <c r="J87" s="98"/>
      <c r="K87" s="167"/>
      <c r="L87" s="101"/>
      <c r="M87" s="101"/>
      <c r="N87" s="101"/>
      <c r="O87" s="101"/>
      <c r="P87" s="98"/>
      <c r="Q87" s="101"/>
      <c r="R87" s="101"/>
      <c r="S87" s="101"/>
      <c r="T87" s="101"/>
      <c r="U87" s="101"/>
      <c r="V87" s="98"/>
      <c r="W87" s="101"/>
      <c r="X87" s="101"/>
      <c r="Y87" s="101"/>
      <c r="Z87" s="101"/>
      <c r="AA87" s="101"/>
      <c r="AB87" s="98"/>
      <c r="AC87" s="167"/>
      <c r="AD87" s="101"/>
      <c r="AE87" s="101"/>
      <c r="AF87" s="101"/>
      <c r="AG87" s="101"/>
      <c r="AM87" s="98"/>
      <c r="AN87" s="101"/>
      <c r="AO87" s="101"/>
      <c r="AP87" s="101"/>
      <c r="AQ87" s="101"/>
      <c r="AR87" s="101"/>
      <c r="AS87" s="98"/>
      <c r="AT87" s="101"/>
      <c r="AU87" s="101"/>
      <c r="AV87" s="101"/>
      <c r="AW87" s="101"/>
      <c r="AX87" s="101"/>
      <c r="AY87" s="98"/>
      <c r="AZ87" s="192" t="s">
        <v>1194</v>
      </c>
      <c r="BA87" s="101">
        <v>8</v>
      </c>
      <c r="BB87" s="101">
        <v>0.61699999999999999</v>
      </c>
      <c r="BC87" s="101">
        <f t="shared" si="57"/>
        <v>4.9359999999999999</v>
      </c>
      <c r="BE87" s="98"/>
      <c r="BF87" s="192"/>
      <c r="BK87" s="98"/>
      <c r="BQ87" s="98"/>
      <c r="BW87" s="98"/>
      <c r="CC87" s="98"/>
      <c r="CI87" s="98"/>
      <c r="CJ87" s="164" t="s">
        <v>1197</v>
      </c>
      <c r="CK87" s="94">
        <v>1</v>
      </c>
      <c r="CL87" s="94">
        <v>1</v>
      </c>
      <c r="CM87" s="94">
        <v>0.05</v>
      </c>
      <c r="CN87" s="94">
        <f t="shared" si="9"/>
        <v>0.05</v>
      </c>
      <c r="CO87" s="98"/>
      <c r="CP87" s="164"/>
      <c r="CT87" s="99"/>
      <c r="CV87" s="98"/>
      <c r="CW87" s="164" t="s">
        <v>1198</v>
      </c>
      <c r="CX87" s="94">
        <v>0.3</v>
      </c>
      <c r="CY87" s="94">
        <v>0.3</v>
      </c>
      <c r="CZ87" s="99">
        <v>1.5</v>
      </c>
      <c r="DA87" s="94">
        <f t="shared" si="11"/>
        <v>0.13500000000000001</v>
      </c>
      <c r="DB87" s="98"/>
      <c r="DC87" s="164"/>
      <c r="DH87" s="98"/>
      <c r="DI87" s="164" t="s">
        <v>1198</v>
      </c>
      <c r="DJ87" s="94">
        <v>0.3</v>
      </c>
      <c r="DK87" s="94">
        <v>0.3</v>
      </c>
      <c r="DM87" s="94">
        <f t="shared" si="13"/>
        <v>0</v>
      </c>
      <c r="DW87" s="101"/>
      <c r="DX87" s="101"/>
      <c r="DY87" s="101"/>
      <c r="DZ87" s="101"/>
      <c r="EA87" s="101"/>
      <c r="EB87" s="98"/>
      <c r="EH87" s="98"/>
      <c r="EN87" s="98"/>
      <c r="ET87" s="98"/>
      <c r="EZ87" s="98"/>
      <c r="FD87" s="98"/>
      <c r="FI87" s="98"/>
      <c r="FM87" s="98"/>
      <c r="FS87" s="98"/>
      <c r="FY87" s="98"/>
      <c r="GE87" s="98"/>
      <c r="GK87" s="98"/>
      <c r="GO87" s="98"/>
      <c r="GS87" s="98"/>
    </row>
    <row r="88" spans="1:201" x14ac:dyDescent="0.25">
      <c r="A88" s="96"/>
      <c r="B88" s="96"/>
      <c r="C88" s="96"/>
      <c r="D88" s="96"/>
      <c r="E88" s="98"/>
      <c r="F88" s="96"/>
      <c r="G88" s="96"/>
      <c r="H88" s="96"/>
      <c r="I88" s="96"/>
      <c r="J88" s="98"/>
      <c r="K88" s="167"/>
      <c r="L88" s="101"/>
      <c r="M88" s="101"/>
      <c r="N88" s="101"/>
      <c r="O88" s="101"/>
      <c r="P88" s="98"/>
      <c r="Q88" s="247"/>
      <c r="R88" s="247"/>
      <c r="S88" s="103"/>
      <c r="T88" s="103"/>
      <c r="U88" s="104"/>
      <c r="V88" s="98"/>
      <c r="W88" s="247"/>
      <c r="X88" s="247"/>
      <c r="Y88" s="103"/>
      <c r="Z88" s="103"/>
      <c r="AA88" s="104"/>
      <c r="AB88" s="98"/>
      <c r="AC88" s="167"/>
      <c r="AD88" s="101"/>
      <c r="AE88" s="101"/>
      <c r="AF88" s="101"/>
      <c r="AG88" s="101"/>
      <c r="AM88" s="98"/>
      <c r="AN88" s="101"/>
      <c r="AO88" s="101"/>
      <c r="AP88" s="101"/>
      <c r="AQ88" s="101"/>
      <c r="AR88" s="101"/>
      <c r="AS88" s="98"/>
      <c r="AT88" s="247"/>
      <c r="AU88" s="247"/>
      <c r="AV88" s="103"/>
      <c r="AW88" s="103"/>
      <c r="AX88" s="104"/>
      <c r="AY88" s="98"/>
      <c r="AZ88" s="192" t="s">
        <v>1196</v>
      </c>
      <c r="BA88" s="101">
        <v>8</v>
      </c>
      <c r="BB88" s="101">
        <v>0.61699999999999999</v>
      </c>
      <c r="BC88" s="101">
        <f t="shared" si="57"/>
        <v>4.9359999999999999</v>
      </c>
      <c r="BE88" s="98"/>
      <c r="BF88" s="192"/>
      <c r="BK88" s="98"/>
      <c r="BQ88" s="98"/>
      <c r="BR88" s="247"/>
      <c r="BS88" s="247"/>
      <c r="BT88" s="103"/>
      <c r="BU88" s="103"/>
      <c r="BV88" s="104"/>
      <c r="BW88" s="98"/>
      <c r="BX88" s="104"/>
      <c r="BY88" s="104"/>
      <c r="BZ88" s="104"/>
      <c r="CA88" s="104"/>
      <c r="CB88" s="104"/>
      <c r="CC88" s="98"/>
      <c r="CD88" s="104"/>
      <c r="CE88" s="104"/>
      <c r="CF88" s="104"/>
      <c r="CG88" s="104"/>
      <c r="CH88" s="104"/>
      <c r="CI88" s="98"/>
      <c r="CJ88" s="164" t="s">
        <v>1199</v>
      </c>
      <c r="CK88" s="94">
        <v>1</v>
      </c>
      <c r="CL88" s="94">
        <v>1</v>
      </c>
      <c r="CM88" s="94">
        <v>0.05</v>
      </c>
      <c r="CN88" s="94">
        <f t="shared" si="9"/>
        <v>0.05</v>
      </c>
      <c r="CO88" s="98"/>
      <c r="CP88" s="164"/>
      <c r="CT88" s="99"/>
      <c r="CV88" s="98"/>
      <c r="CW88" s="164" t="s">
        <v>1200</v>
      </c>
      <c r="CX88" s="94">
        <v>0.3</v>
      </c>
      <c r="CY88" s="94">
        <v>0.3</v>
      </c>
      <c r="CZ88" s="99">
        <v>1.5</v>
      </c>
      <c r="DA88" s="94">
        <f t="shared" si="11"/>
        <v>0.13500000000000001</v>
      </c>
      <c r="DB88" s="98"/>
      <c r="DC88" s="164"/>
      <c r="DH88" s="98"/>
      <c r="DI88" s="164" t="s">
        <v>1200</v>
      </c>
      <c r="DJ88" s="94">
        <v>0.3</v>
      </c>
      <c r="DK88" s="94">
        <v>0.3</v>
      </c>
      <c r="DM88" s="94">
        <f t="shared" si="13"/>
        <v>0</v>
      </c>
      <c r="DW88" s="247"/>
      <c r="DX88" s="247"/>
      <c r="DY88" s="103"/>
      <c r="DZ88" s="103"/>
      <c r="EA88" s="104"/>
      <c r="EB88" s="98"/>
      <c r="EH88" s="98"/>
      <c r="EN88" s="98"/>
      <c r="ET88" s="98"/>
      <c r="EZ88" s="98"/>
      <c r="FD88" s="98"/>
      <c r="FI88" s="98"/>
      <c r="FM88" s="98"/>
      <c r="FS88" s="98"/>
      <c r="FY88" s="98"/>
      <c r="GE88" s="98"/>
      <c r="GK88" s="98"/>
      <c r="GO88" s="98"/>
      <c r="GS88" s="98"/>
    </row>
    <row r="89" spans="1:201" x14ac:dyDescent="0.25">
      <c r="A89" s="94">
        <v>2.1</v>
      </c>
      <c r="D89" s="94">
        <f>A89+B89</f>
        <v>2.1</v>
      </c>
      <c r="E89" s="98"/>
      <c r="F89" s="94">
        <v>350</v>
      </c>
      <c r="I89" s="94">
        <f>F89+G89</f>
        <v>350</v>
      </c>
      <c r="J89" s="98"/>
      <c r="K89" s="167"/>
      <c r="L89" s="101"/>
      <c r="M89" s="101"/>
      <c r="N89" s="101"/>
      <c r="O89" s="101"/>
      <c r="P89" s="98"/>
      <c r="Q89" s="163"/>
      <c r="R89" s="103"/>
      <c r="S89" s="103"/>
      <c r="T89" s="103"/>
      <c r="U89" s="103"/>
      <c r="V89" s="98"/>
      <c r="W89" s="163"/>
      <c r="X89" s="103"/>
      <c r="Y89" s="103"/>
      <c r="Z89" s="103"/>
      <c r="AA89" s="103"/>
      <c r="AB89" s="98"/>
      <c r="AC89" s="167"/>
      <c r="AD89" s="101"/>
      <c r="AE89" s="101"/>
      <c r="AF89" s="101"/>
      <c r="AG89" s="101"/>
      <c r="AM89" s="98"/>
      <c r="AN89" s="101"/>
      <c r="AO89" s="101"/>
      <c r="AP89" s="101"/>
      <c r="AQ89" s="101"/>
      <c r="AR89" s="101"/>
      <c r="AS89" s="98"/>
      <c r="AT89" s="163"/>
      <c r="AU89" s="103"/>
      <c r="AV89" s="103"/>
      <c r="AW89" s="103"/>
      <c r="AX89" s="103"/>
      <c r="AY89" s="98"/>
      <c r="AZ89" s="192" t="s">
        <v>1198</v>
      </c>
      <c r="BA89" s="101">
        <v>8</v>
      </c>
      <c r="BB89" s="101">
        <v>0.61699999999999999</v>
      </c>
      <c r="BC89" s="101">
        <f t="shared" si="57"/>
        <v>4.9359999999999999</v>
      </c>
      <c r="BE89" s="98"/>
      <c r="BF89" s="192"/>
      <c r="BK89" s="98"/>
      <c r="BQ89" s="98"/>
      <c r="BR89" s="163"/>
      <c r="BS89" s="103"/>
      <c r="BT89" s="103"/>
      <c r="BU89" s="103"/>
      <c r="BV89" s="103"/>
      <c r="BW89" s="98"/>
      <c r="BX89" s="103"/>
      <c r="BY89" s="103"/>
      <c r="BZ89" s="103"/>
      <c r="CA89" s="103"/>
      <c r="CB89" s="103"/>
      <c r="CC89" s="98"/>
      <c r="CD89" s="103"/>
      <c r="CE89" s="103"/>
      <c r="CF89" s="103"/>
      <c r="CG89" s="103"/>
      <c r="CH89" s="103"/>
      <c r="CI89" s="98"/>
      <c r="CJ89" s="164" t="s">
        <v>1201</v>
      </c>
      <c r="CK89" s="94">
        <v>1</v>
      </c>
      <c r="CL89" s="94">
        <v>1</v>
      </c>
      <c r="CM89" s="94">
        <v>0.05</v>
      </c>
      <c r="CN89" s="94">
        <f t="shared" si="9"/>
        <v>0.05</v>
      </c>
      <c r="CO89" s="98"/>
      <c r="CP89" s="164"/>
      <c r="CT89" s="99"/>
      <c r="CV89" s="98"/>
      <c r="CW89" s="164" t="s">
        <v>1202</v>
      </c>
      <c r="CX89" s="94">
        <v>0.3</v>
      </c>
      <c r="CY89" s="94">
        <v>0.3</v>
      </c>
      <c r="CZ89" s="99">
        <v>1.5</v>
      </c>
      <c r="DA89" s="94">
        <f t="shared" si="11"/>
        <v>0.13500000000000001</v>
      </c>
      <c r="DB89" s="98"/>
      <c r="DC89" s="164"/>
      <c r="DH89" s="98"/>
      <c r="DI89" s="164" t="s">
        <v>1202</v>
      </c>
      <c r="DJ89" s="94">
        <v>0.3</v>
      </c>
      <c r="DK89" s="94">
        <v>0.3</v>
      </c>
      <c r="DM89" s="94">
        <f t="shared" si="13"/>
        <v>0</v>
      </c>
      <c r="DW89" s="163"/>
      <c r="DX89" s="103"/>
      <c r="DY89" s="103"/>
      <c r="DZ89" s="103"/>
      <c r="EA89" s="103"/>
      <c r="EB89" s="98"/>
      <c r="EH89" s="98"/>
      <c r="EN89" s="98"/>
      <c r="ET89" s="98"/>
      <c r="EZ89" s="98"/>
      <c r="FD89" s="98"/>
      <c r="FI89" s="98"/>
      <c r="FM89" s="98"/>
      <c r="FS89" s="98"/>
      <c r="FY89" s="98"/>
      <c r="GE89" s="98"/>
      <c r="GK89" s="98"/>
      <c r="GO89" s="98"/>
      <c r="GS89" s="98"/>
    </row>
    <row r="90" spans="1:201" x14ac:dyDescent="0.25">
      <c r="D90" s="94">
        <f>A90+B90</f>
        <v>0</v>
      </c>
      <c r="E90" s="98"/>
      <c r="I90" s="94">
        <f>F90+G90</f>
        <v>0</v>
      </c>
      <c r="J90" s="98"/>
      <c r="K90" s="167"/>
      <c r="L90" s="101"/>
      <c r="M90" s="101"/>
      <c r="N90" s="101"/>
      <c r="O90" s="101"/>
      <c r="P90" s="98"/>
      <c r="Q90" s="167"/>
      <c r="R90" s="101"/>
      <c r="S90" s="101"/>
      <c r="T90" s="101"/>
      <c r="U90" s="105"/>
      <c r="V90" s="98"/>
      <c r="AB90" s="98"/>
      <c r="AC90" s="167"/>
      <c r="AD90" s="101"/>
      <c r="AE90" s="101"/>
      <c r="AF90" s="101"/>
      <c r="AG90" s="101"/>
      <c r="AM90" s="98"/>
      <c r="AN90" s="101"/>
      <c r="AO90" s="101"/>
      <c r="AP90" s="101"/>
      <c r="AQ90" s="101"/>
      <c r="AR90" s="101"/>
      <c r="AS90" s="98"/>
      <c r="AT90" s="167"/>
      <c r="AU90" s="101"/>
      <c r="AV90" s="101"/>
      <c r="AW90" s="101"/>
      <c r="AX90" s="105"/>
      <c r="AY90" s="98"/>
      <c r="AZ90" s="192" t="s">
        <v>1200</v>
      </c>
      <c r="BA90" s="101">
        <v>8</v>
      </c>
      <c r="BB90" s="101">
        <v>0.61699999999999999</v>
      </c>
      <c r="BC90" s="101">
        <f t="shared" si="57"/>
        <v>4.9359999999999999</v>
      </c>
      <c r="BE90" s="98"/>
      <c r="BF90" s="192"/>
      <c r="BK90" s="98"/>
      <c r="BQ90" s="98"/>
      <c r="BR90" s="167"/>
      <c r="BV90" s="105"/>
      <c r="BW90" s="98"/>
      <c r="BX90" s="105"/>
      <c r="BY90" s="105"/>
      <c r="BZ90" s="105"/>
      <c r="CA90" s="105"/>
      <c r="CB90" s="105"/>
      <c r="CC90" s="98"/>
      <c r="CD90" s="105"/>
      <c r="CE90" s="105"/>
      <c r="CF90" s="105"/>
      <c r="CG90" s="105"/>
      <c r="CH90" s="105"/>
      <c r="CI90" s="98"/>
      <c r="CJ90" s="164" t="s">
        <v>1203</v>
      </c>
      <c r="CK90" s="94">
        <v>1</v>
      </c>
      <c r="CL90" s="94">
        <v>1</v>
      </c>
      <c r="CM90" s="94">
        <v>0</v>
      </c>
      <c r="CN90" s="94">
        <f t="shared" si="9"/>
        <v>0</v>
      </c>
      <c r="CO90" s="98"/>
      <c r="CP90" s="164"/>
      <c r="CT90" s="99"/>
      <c r="CV90" s="98"/>
      <c r="CW90" s="164" t="s">
        <v>1204</v>
      </c>
      <c r="CX90" s="94">
        <v>0.3</v>
      </c>
      <c r="CY90" s="94">
        <v>0.3</v>
      </c>
      <c r="CZ90" s="99">
        <v>1.5</v>
      </c>
      <c r="DA90" s="94">
        <f t="shared" si="11"/>
        <v>0.13500000000000001</v>
      </c>
      <c r="DB90" s="98"/>
      <c r="DC90" s="164"/>
      <c r="DH90" s="98"/>
      <c r="DI90" s="164" t="s">
        <v>1204</v>
      </c>
      <c r="DJ90" s="94">
        <v>0.3</v>
      </c>
      <c r="DK90" s="94">
        <v>0.3</v>
      </c>
      <c r="DM90" s="94">
        <f t="shared" si="13"/>
        <v>0</v>
      </c>
      <c r="DW90" s="167"/>
      <c r="DX90" s="101"/>
      <c r="DY90" s="101"/>
      <c r="DZ90" s="101"/>
      <c r="EA90" s="105"/>
      <c r="EB90" s="98"/>
      <c r="EH90" s="98"/>
      <c r="EN90" s="98"/>
      <c r="ET90" s="98"/>
      <c r="EZ90" s="98"/>
      <c r="FD90" s="98"/>
      <c r="FI90" s="98"/>
      <c r="FM90" s="98"/>
      <c r="FS90" s="98"/>
      <c r="FY90" s="98"/>
      <c r="GE90" s="98"/>
      <c r="GK90" s="98"/>
      <c r="GO90" s="98"/>
      <c r="GS90" s="98"/>
    </row>
    <row r="91" spans="1:201" x14ac:dyDescent="0.25">
      <c r="E91" s="98"/>
      <c r="J91" s="98"/>
      <c r="K91" s="167"/>
      <c r="L91" s="101"/>
      <c r="M91" s="101"/>
      <c r="N91" s="101"/>
      <c r="O91" s="101"/>
      <c r="P91" s="98"/>
      <c r="Q91" s="167"/>
      <c r="R91" s="101"/>
      <c r="S91" s="101"/>
      <c r="T91" s="101"/>
      <c r="U91" s="105"/>
      <c r="V91" s="98"/>
      <c r="AB91" s="98"/>
      <c r="AC91" s="167"/>
      <c r="AD91" s="101"/>
      <c r="AE91" s="101"/>
      <c r="AF91" s="101"/>
      <c r="AG91" s="101"/>
      <c r="AM91" s="98"/>
      <c r="AN91" s="101"/>
      <c r="AO91" s="101"/>
      <c r="AP91" s="101"/>
      <c r="AQ91" s="101"/>
      <c r="AR91" s="101"/>
      <c r="AS91" s="98"/>
      <c r="AT91" s="167"/>
      <c r="AU91" s="101"/>
      <c r="AV91" s="101"/>
      <c r="AW91" s="101"/>
      <c r="AX91" s="105"/>
      <c r="AY91" s="98"/>
      <c r="AZ91" s="192" t="s">
        <v>1202</v>
      </c>
      <c r="BA91" s="101">
        <v>8</v>
      </c>
      <c r="BB91" s="101">
        <v>0.61699999999999999</v>
      </c>
      <c r="BC91" s="101">
        <f t="shared" si="57"/>
        <v>4.9359999999999999</v>
      </c>
      <c r="BE91" s="98"/>
      <c r="BF91" s="192"/>
      <c r="BK91" s="98"/>
      <c r="BQ91" s="98"/>
      <c r="BR91" s="167"/>
      <c r="BV91" s="105"/>
      <c r="BW91" s="98"/>
      <c r="BX91" s="105"/>
      <c r="BY91" s="105"/>
      <c r="BZ91" s="105"/>
      <c r="CA91" s="105"/>
      <c r="CB91" s="105"/>
      <c r="CC91" s="98"/>
      <c r="CD91" s="105"/>
      <c r="CE91" s="105"/>
      <c r="CF91" s="105"/>
      <c r="CG91" s="105"/>
      <c r="CH91" s="105"/>
      <c r="CI91" s="98"/>
      <c r="CJ91" s="164" t="s">
        <v>1205</v>
      </c>
      <c r="CK91" s="94">
        <v>1</v>
      </c>
      <c r="CL91" s="94">
        <v>1</v>
      </c>
      <c r="CM91" s="94">
        <v>0.05</v>
      </c>
      <c r="CN91" s="94">
        <f t="shared" si="9"/>
        <v>0.05</v>
      </c>
      <c r="CO91" s="98"/>
      <c r="CP91" s="164"/>
      <c r="CT91" s="99"/>
      <c r="CV91" s="98"/>
      <c r="CW91" s="164" t="s">
        <v>1206</v>
      </c>
      <c r="CX91" s="94">
        <v>0.3</v>
      </c>
      <c r="CY91" s="94">
        <v>0.3</v>
      </c>
      <c r="CZ91" s="99">
        <v>1.5</v>
      </c>
      <c r="DA91" s="94">
        <f t="shared" si="11"/>
        <v>0.13500000000000001</v>
      </c>
      <c r="DB91" s="98"/>
      <c r="DC91" s="164"/>
      <c r="DH91" s="98"/>
      <c r="DI91" s="164" t="s">
        <v>1206</v>
      </c>
      <c r="DJ91" s="94">
        <v>0.3</v>
      </c>
      <c r="DK91" s="94">
        <v>0.3</v>
      </c>
      <c r="DM91" s="94">
        <f t="shared" si="13"/>
        <v>0</v>
      </c>
      <c r="DW91" s="167"/>
      <c r="DX91" s="101"/>
      <c r="DY91" s="101"/>
      <c r="DZ91" s="101"/>
      <c r="EA91" s="105"/>
      <c r="EB91" s="98"/>
      <c r="EH91" s="98"/>
      <c r="EN91" s="98"/>
      <c r="ET91" s="98"/>
      <c r="EZ91" s="98"/>
      <c r="FD91" s="98"/>
      <c r="FI91" s="98"/>
      <c r="FM91" s="98"/>
      <c r="FS91" s="98"/>
      <c r="FY91" s="98"/>
      <c r="GE91" s="98"/>
      <c r="GK91" s="98"/>
      <c r="GO91" s="98"/>
      <c r="GS91" s="98"/>
    </row>
    <row r="92" spans="1:201" x14ac:dyDescent="0.25">
      <c r="A92" s="239" t="s">
        <v>1315</v>
      </c>
      <c r="B92" s="240"/>
      <c r="C92" s="240"/>
      <c r="D92" s="94">
        <f>SUM(D89:D91)</f>
        <v>2.1</v>
      </c>
      <c r="E92" s="98"/>
      <c r="F92" s="239" t="s">
        <v>1315</v>
      </c>
      <c r="G92" s="240"/>
      <c r="H92" s="240"/>
      <c r="I92" s="94">
        <f>SUM(I89:I91)</f>
        <v>350</v>
      </c>
      <c r="J92" s="98"/>
      <c r="K92" s="167"/>
      <c r="L92" s="101"/>
      <c r="M92" s="101"/>
      <c r="N92" s="101"/>
      <c r="O92" s="101"/>
      <c r="P92" s="98"/>
      <c r="Q92" s="167"/>
      <c r="R92" s="101"/>
      <c r="S92" s="101"/>
      <c r="T92" s="101"/>
      <c r="U92" s="105"/>
      <c r="V92" s="98"/>
      <c r="AB92" s="98"/>
      <c r="AC92" s="167"/>
      <c r="AD92" s="101"/>
      <c r="AE92" s="101"/>
      <c r="AF92" s="101"/>
      <c r="AG92" s="101"/>
      <c r="AM92" s="98"/>
      <c r="AN92" s="101"/>
      <c r="AO92" s="101"/>
      <c r="AP92" s="101"/>
      <c r="AQ92" s="101"/>
      <c r="AR92" s="101"/>
      <c r="AS92" s="98"/>
      <c r="AT92" s="167"/>
      <c r="AU92" s="101"/>
      <c r="AV92" s="101"/>
      <c r="AW92" s="101"/>
      <c r="AX92" s="105"/>
      <c r="AY92" s="98"/>
      <c r="AZ92" s="192" t="s">
        <v>1204</v>
      </c>
      <c r="BA92" s="101">
        <v>8</v>
      </c>
      <c r="BB92" s="101">
        <v>0.61699999999999999</v>
      </c>
      <c r="BC92" s="101">
        <f t="shared" si="57"/>
        <v>4.9359999999999999</v>
      </c>
      <c r="BE92" s="98"/>
      <c r="BF92" s="192"/>
      <c r="BK92" s="98"/>
      <c r="BQ92" s="98"/>
      <c r="BR92" s="167"/>
      <c r="BV92" s="105"/>
      <c r="BW92" s="98"/>
      <c r="BX92" s="105"/>
      <c r="BY92" s="105"/>
      <c r="BZ92" s="105"/>
      <c r="CA92" s="105"/>
      <c r="CB92" s="105"/>
      <c r="CC92" s="98"/>
      <c r="CD92" s="105"/>
      <c r="CE92" s="105"/>
      <c r="CF92" s="105"/>
      <c r="CG92" s="105"/>
      <c r="CH92" s="105"/>
      <c r="CI92" s="98"/>
      <c r="CJ92" s="164" t="s">
        <v>1207</v>
      </c>
      <c r="CK92" s="94">
        <v>1</v>
      </c>
      <c r="CL92" s="94">
        <v>1</v>
      </c>
      <c r="CM92" s="94">
        <v>0.05</v>
      </c>
      <c r="CN92" s="94">
        <f t="shared" si="9"/>
        <v>0.05</v>
      </c>
      <c r="CO92" s="98"/>
      <c r="CP92" s="164"/>
      <c r="CT92" s="99"/>
      <c r="CV92" s="98"/>
      <c r="CW92" s="164" t="s">
        <v>1208</v>
      </c>
      <c r="CX92" s="94">
        <v>0.3</v>
      </c>
      <c r="CY92" s="94">
        <v>0.5</v>
      </c>
      <c r="CZ92" s="99">
        <v>1.5</v>
      </c>
      <c r="DA92" s="94">
        <f t="shared" si="11"/>
        <v>0.22499999999999998</v>
      </c>
      <c r="DB92" s="98"/>
      <c r="DC92" s="164"/>
      <c r="DH92" s="98"/>
      <c r="DI92" s="164" t="s">
        <v>1208</v>
      </c>
      <c r="DJ92" s="94">
        <v>0.3</v>
      </c>
      <c r="DK92" s="94">
        <v>0.3</v>
      </c>
      <c r="DM92" s="94">
        <f t="shared" si="13"/>
        <v>0</v>
      </c>
      <c r="DW92" s="167"/>
      <c r="DX92" s="101"/>
      <c r="DY92" s="101"/>
      <c r="DZ92" s="101"/>
      <c r="EA92" s="105"/>
      <c r="EB92" s="98"/>
      <c r="EH92" s="98"/>
      <c r="EN92" s="98"/>
      <c r="ET92" s="98"/>
      <c r="EZ92" s="98"/>
      <c r="FD92" s="98"/>
      <c r="FI92" s="98"/>
      <c r="FM92" s="98"/>
      <c r="FS92" s="98"/>
      <c r="FY92" s="98"/>
      <c r="GE92" s="98"/>
      <c r="GK92" s="98"/>
      <c r="GO92" s="98"/>
      <c r="GS92" s="98"/>
    </row>
    <row r="93" spans="1:201" x14ac:dyDescent="0.2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167"/>
      <c r="L93" s="101"/>
      <c r="M93" s="101"/>
      <c r="N93" s="101"/>
      <c r="O93" s="101"/>
      <c r="P93" s="98"/>
      <c r="Q93" s="167"/>
      <c r="R93" s="101"/>
      <c r="S93" s="101"/>
      <c r="T93" s="101"/>
      <c r="U93" s="105"/>
      <c r="V93" s="98"/>
      <c r="AB93" s="98"/>
      <c r="AC93" s="167"/>
      <c r="AD93" s="101"/>
      <c r="AE93" s="101"/>
      <c r="AF93" s="101"/>
      <c r="AG93" s="101"/>
      <c r="AM93" s="98"/>
      <c r="AN93" s="101"/>
      <c r="AO93" s="101"/>
      <c r="AP93" s="101"/>
      <c r="AQ93" s="101"/>
      <c r="AR93" s="101"/>
      <c r="AS93" s="98"/>
      <c r="AT93" s="167"/>
      <c r="AU93" s="101"/>
      <c r="AV93" s="101"/>
      <c r="AW93" s="101"/>
      <c r="AX93" s="105"/>
      <c r="AY93" s="98"/>
      <c r="AZ93" s="192" t="s">
        <v>1206</v>
      </c>
      <c r="BA93" s="101">
        <v>8</v>
      </c>
      <c r="BB93" s="101">
        <v>0.61699999999999999</v>
      </c>
      <c r="BC93" s="101">
        <f t="shared" si="57"/>
        <v>4.9359999999999999</v>
      </c>
      <c r="BE93" s="98"/>
      <c r="BF93" s="192"/>
      <c r="BK93" s="98"/>
      <c r="BQ93" s="98"/>
      <c r="BR93" s="167"/>
      <c r="BV93" s="105"/>
      <c r="BW93" s="98"/>
      <c r="BX93" s="105"/>
      <c r="BY93" s="105"/>
      <c r="BZ93" s="105"/>
      <c r="CA93" s="105"/>
      <c r="CB93" s="105"/>
      <c r="CC93" s="98"/>
      <c r="CD93" s="105"/>
      <c r="CE93" s="105"/>
      <c r="CF93" s="105"/>
      <c r="CG93" s="105"/>
      <c r="CH93" s="105"/>
      <c r="CI93" s="98"/>
      <c r="CJ93" s="164" t="s">
        <v>1209</v>
      </c>
      <c r="CK93" s="94">
        <v>1</v>
      </c>
      <c r="CL93" s="94">
        <v>1</v>
      </c>
      <c r="CM93" s="94">
        <v>0.05</v>
      </c>
      <c r="CN93" s="94">
        <f t="shared" si="9"/>
        <v>0.05</v>
      </c>
      <c r="CO93" s="98"/>
      <c r="CP93" s="164"/>
      <c r="CT93" s="99"/>
      <c r="CV93" s="98"/>
      <c r="CW93" s="164" t="s">
        <v>1210</v>
      </c>
      <c r="CX93" s="94">
        <v>0.3</v>
      </c>
      <c r="CY93" s="94">
        <v>0.5</v>
      </c>
      <c r="CZ93" s="99">
        <v>1.5</v>
      </c>
      <c r="DA93" s="94">
        <f t="shared" si="11"/>
        <v>0.22499999999999998</v>
      </c>
      <c r="DB93" s="98"/>
      <c r="DC93" s="164"/>
      <c r="DH93" s="98"/>
      <c r="DI93" s="164" t="s">
        <v>1210</v>
      </c>
      <c r="DJ93" s="94">
        <v>0.3</v>
      </c>
      <c r="DK93" s="94">
        <v>0.3</v>
      </c>
      <c r="DM93" s="94">
        <f t="shared" si="13"/>
        <v>0</v>
      </c>
      <c r="DW93" s="167"/>
      <c r="DX93" s="101"/>
      <c r="DY93" s="101"/>
      <c r="DZ93" s="101"/>
      <c r="EA93" s="105"/>
      <c r="EB93" s="98"/>
      <c r="EH93" s="98"/>
      <c r="EN93" s="98"/>
      <c r="ET93" s="98"/>
      <c r="EZ93" s="98"/>
      <c r="FD93" s="98"/>
      <c r="FI93" s="98"/>
      <c r="FM93" s="98"/>
      <c r="FS93" s="98"/>
      <c r="FY93" s="98"/>
      <c r="GE93" s="98"/>
      <c r="GK93" s="98"/>
      <c r="GO93" s="98"/>
      <c r="GS93" s="98"/>
    </row>
    <row r="94" spans="1:201" x14ac:dyDescent="0.25">
      <c r="A94" s="246" t="s">
        <v>1286</v>
      </c>
      <c r="B94" s="246"/>
      <c r="C94" s="246"/>
      <c r="D94" s="246"/>
      <c r="E94" s="98"/>
      <c r="J94" s="98"/>
      <c r="K94" s="167"/>
      <c r="L94" s="101"/>
      <c r="M94" s="101"/>
      <c r="N94" s="101"/>
      <c r="O94" s="101"/>
      <c r="P94" s="98"/>
      <c r="Q94" s="167"/>
      <c r="R94" s="101"/>
      <c r="S94" s="101"/>
      <c r="T94" s="101"/>
      <c r="U94" s="105"/>
      <c r="V94" s="98"/>
      <c r="AB94" s="98"/>
      <c r="AC94" s="167"/>
      <c r="AD94" s="101"/>
      <c r="AE94" s="101"/>
      <c r="AF94" s="101"/>
      <c r="AG94" s="101"/>
      <c r="AM94" s="98"/>
      <c r="AN94" s="101"/>
      <c r="AO94" s="101"/>
      <c r="AP94" s="101"/>
      <c r="AQ94" s="101"/>
      <c r="AR94" s="101"/>
      <c r="AS94" s="98"/>
      <c r="AT94" s="167"/>
      <c r="AU94" s="101"/>
      <c r="AV94" s="101"/>
      <c r="AW94" s="101"/>
      <c r="AX94" s="105"/>
      <c r="AY94" s="98"/>
      <c r="AZ94" s="192" t="s">
        <v>1208</v>
      </c>
      <c r="BA94" s="101">
        <v>8</v>
      </c>
      <c r="BB94" s="101">
        <v>0.61699999999999999</v>
      </c>
      <c r="BC94" s="101">
        <f t="shared" si="57"/>
        <v>4.9359999999999999</v>
      </c>
      <c r="BE94" s="98"/>
      <c r="BF94" s="192"/>
      <c r="BK94" s="98"/>
      <c r="BQ94" s="98"/>
      <c r="BR94" s="167"/>
      <c r="BV94" s="105"/>
      <c r="BW94" s="98"/>
      <c r="BX94" s="105"/>
      <c r="BY94" s="105"/>
      <c r="BZ94" s="105"/>
      <c r="CA94" s="105"/>
      <c r="CB94" s="105"/>
      <c r="CC94" s="98"/>
      <c r="CD94" s="105"/>
      <c r="CE94" s="105"/>
      <c r="CF94" s="105"/>
      <c r="CG94" s="105"/>
      <c r="CH94" s="105"/>
      <c r="CI94" s="98"/>
      <c r="CJ94" s="164" t="s">
        <v>1211</v>
      </c>
      <c r="CK94" s="94">
        <v>1</v>
      </c>
      <c r="CL94" s="94">
        <v>1</v>
      </c>
      <c r="CM94" s="94">
        <v>0.05</v>
      </c>
      <c r="CN94" s="94">
        <f t="shared" si="9"/>
        <v>0.05</v>
      </c>
      <c r="CO94" s="98"/>
      <c r="CP94" s="164"/>
      <c r="CT94" s="99"/>
      <c r="CV94" s="98"/>
      <c r="CW94" s="164" t="s">
        <v>1212</v>
      </c>
      <c r="CX94" s="94">
        <v>0.3</v>
      </c>
      <c r="CY94" s="94">
        <v>0.5</v>
      </c>
      <c r="CZ94" s="99">
        <v>1.5</v>
      </c>
      <c r="DA94" s="94">
        <f t="shared" si="11"/>
        <v>0.22499999999999998</v>
      </c>
      <c r="DB94" s="98"/>
      <c r="DC94" s="164"/>
      <c r="DH94" s="98"/>
      <c r="DI94" s="164" t="s">
        <v>1212</v>
      </c>
      <c r="DJ94" s="94">
        <v>0.3</v>
      </c>
      <c r="DK94" s="94">
        <v>0.3</v>
      </c>
      <c r="DM94" s="94">
        <f t="shared" si="13"/>
        <v>0</v>
      </c>
      <c r="DW94" s="167"/>
      <c r="DX94" s="101"/>
      <c r="DY94" s="101"/>
      <c r="DZ94" s="101"/>
      <c r="EA94" s="105"/>
      <c r="EB94" s="98"/>
      <c r="EH94" s="98"/>
      <c r="EN94" s="98"/>
      <c r="ET94" s="98"/>
      <c r="EZ94" s="98"/>
      <c r="FD94" s="98"/>
      <c r="FI94" s="98"/>
      <c r="FM94" s="98"/>
      <c r="FS94" s="98"/>
      <c r="FY94" s="98"/>
      <c r="GE94" s="98"/>
      <c r="GK94" s="98"/>
      <c r="GO94" s="98"/>
      <c r="GS94" s="98"/>
    </row>
    <row r="95" spans="1:201" x14ac:dyDescent="0.25">
      <c r="A95" s="96"/>
      <c r="B95" s="96"/>
      <c r="C95" s="96"/>
      <c r="D95" s="96"/>
      <c r="E95" s="98"/>
      <c r="J95" s="98"/>
      <c r="K95" s="167"/>
      <c r="L95" s="101"/>
      <c r="M95" s="101"/>
      <c r="N95" s="101"/>
      <c r="O95" s="101"/>
      <c r="P95" s="98"/>
      <c r="Q95" s="167"/>
      <c r="R95" s="101"/>
      <c r="S95" s="101"/>
      <c r="T95" s="101"/>
      <c r="U95" s="105"/>
      <c r="V95" s="98"/>
      <c r="AB95" s="98"/>
      <c r="AC95" s="167"/>
      <c r="AD95" s="101"/>
      <c r="AE95" s="101"/>
      <c r="AF95" s="101"/>
      <c r="AG95" s="101"/>
      <c r="AM95" s="98"/>
      <c r="AN95" s="101"/>
      <c r="AO95" s="101"/>
      <c r="AP95" s="101"/>
      <c r="AQ95" s="101"/>
      <c r="AR95" s="101"/>
      <c r="AS95" s="98"/>
      <c r="AT95" s="167"/>
      <c r="AU95" s="101"/>
      <c r="AV95" s="101"/>
      <c r="AW95" s="101"/>
      <c r="AX95" s="105"/>
      <c r="AY95" s="98"/>
      <c r="AZ95" s="192" t="s">
        <v>1210</v>
      </c>
      <c r="BA95" s="101">
        <v>8</v>
      </c>
      <c r="BB95" s="101">
        <v>0.61699999999999999</v>
      </c>
      <c r="BC95" s="101">
        <f t="shared" si="57"/>
        <v>4.9359999999999999</v>
      </c>
      <c r="BE95" s="98"/>
      <c r="BF95" s="192"/>
      <c r="BK95" s="98"/>
      <c r="BQ95" s="98"/>
      <c r="BR95" s="167"/>
      <c r="BV95" s="105"/>
      <c r="BW95" s="98"/>
      <c r="BX95" s="105"/>
      <c r="BY95" s="105"/>
      <c r="BZ95" s="105"/>
      <c r="CA95" s="105"/>
      <c r="CB95" s="105"/>
      <c r="CC95" s="98"/>
      <c r="CD95" s="105"/>
      <c r="CE95" s="105"/>
      <c r="CF95" s="105"/>
      <c r="CG95" s="105"/>
      <c r="CH95" s="105"/>
      <c r="CI95" s="98"/>
      <c r="CJ95" s="164" t="s">
        <v>1213</v>
      </c>
      <c r="CK95" s="94">
        <v>1</v>
      </c>
      <c r="CL95" s="94">
        <v>1</v>
      </c>
      <c r="CM95" s="94">
        <v>0.05</v>
      </c>
      <c r="CN95" s="94">
        <f t="shared" si="9"/>
        <v>0.05</v>
      </c>
      <c r="CO95" s="98"/>
      <c r="CP95" s="164"/>
      <c r="CT95" s="99"/>
      <c r="CV95" s="98"/>
      <c r="CW95" s="164" t="s">
        <v>1214</v>
      </c>
      <c r="CX95" s="94">
        <v>0.3</v>
      </c>
      <c r="CY95" s="94">
        <v>0.3</v>
      </c>
      <c r="CZ95" s="99">
        <v>1.1000000000000001</v>
      </c>
      <c r="DA95" s="94">
        <f t="shared" si="11"/>
        <v>9.9000000000000005E-2</v>
      </c>
      <c r="DB95" s="98"/>
      <c r="DC95" s="164"/>
      <c r="DH95" s="98"/>
      <c r="DI95" s="164" t="s">
        <v>1214</v>
      </c>
      <c r="DJ95" s="94">
        <v>0.3</v>
      </c>
      <c r="DK95" s="94">
        <v>0.3</v>
      </c>
      <c r="DM95" s="94">
        <f t="shared" si="13"/>
        <v>0</v>
      </c>
      <c r="DW95" s="167"/>
      <c r="DX95" s="101"/>
      <c r="DY95" s="101"/>
      <c r="DZ95" s="101"/>
      <c r="EA95" s="105"/>
      <c r="EB95" s="98"/>
      <c r="EH95" s="98"/>
      <c r="EN95" s="98"/>
      <c r="ET95" s="98"/>
      <c r="EZ95" s="98"/>
      <c r="FD95" s="98"/>
      <c r="FI95" s="98"/>
      <c r="FM95" s="98"/>
      <c r="FS95" s="98"/>
      <c r="FY95" s="98"/>
      <c r="GE95" s="98"/>
      <c r="GK95" s="98"/>
      <c r="GO95" s="98"/>
      <c r="GS95" s="98"/>
    </row>
    <row r="96" spans="1:201" x14ac:dyDescent="0.25">
      <c r="A96" s="94">
        <v>25</v>
      </c>
      <c r="D96" s="94">
        <f>A96+B96</f>
        <v>25</v>
      </c>
      <c r="E96" s="98"/>
      <c r="J96" s="98"/>
      <c r="K96" s="167"/>
      <c r="L96" s="101"/>
      <c r="M96" s="101"/>
      <c r="N96" s="101"/>
      <c r="O96" s="101"/>
      <c r="P96" s="98"/>
      <c r="Q96" s="167"/>
      <c r="R96" s="101"/>
      <c r="S96" s="101"/>
      <c r="T96" s="101"/>
      <c r="U96" s="105"/>
      <c r="V96" s="98"/>
      <c r="AB96" s="98"/>
      <c r="AC96" s="167"/>
      <c r="AD96" s="101"/>
      <c r="AE96" s="101"/>
      <c r="AF96" s="101"/>
      <c r="AG96" s="101"/>
      <c r="AM96" s="98"/>
      <c r="AN96" s="101"/>
      <c r="AO96" s="101"/>
      <c r="AP96" s="101"/>
      <c r="AQ96" s="101"/>
      <c r="AR96" s="101"/>
      <c r="AS96" s="98"/>
      <c r="AT96" s="167"/>
      <c r="AU96" s="101"/>
      <c r="AV96" s="101"/>
      <c r="AW96" s="101"/>
      <c r="AX96" s="105"/>
      <c r="AY96" s="98"/>
      <c r="AZ96" s="192" t="s">
        <v>1212</v>
      </c>
      <c r="BA96" s="101">
        <v>8</v>
      </c>
      <c r="BB96" s="101">
        <v>0.61699999999999999</v>
      </c>
      <c r="BC96" s="101">
        <f t="shared" si="57"/>
        <v>4.9359999999999999</v>
      </c>
      <c r="BE96" s="98"/>
      <c r="BF96" s="192"/>
      <c r="BK96" s="98"/>
      <c r="BQ96" s="98"/>
      <c r="BR96" s="167"/>
      <c r="BV96" s="105"/>
      <c r="BW96" s="98"/>
      <c r="BX96" s="105"/>
      <c r="BY96" s="105"/>
      <c r="BZ96" s="105"/>
      <c r="CA96" s="105"/>
      <c r="CB96" s="105"/>
      <c r="CC96" s="98"/>
      <c r="CD96" s="105"/>
      <c r="CE96" s="105"/>
      <c r="CF96" s="105"/>
      <c r="CG96" s="105"/>
      <c r="CH96" s="105"/>
      <c r="CI96" s="98"/>
      <c r="CJ96" s="164" t="s">
        <v>1215</v>
      </c>
      <c r="CK96" s="94">
        <v>1</v>
      </c>
      <c r="CL96" s="94">
        <v>1</v>
      </c>
      <c r="CM96" s="94">
        <v>0.05</v>
      </c>
      <c r="CN96" s="94">
        <f t="shared" si="9"/>
        <v>0.05</v>
      </c>
      <c r="CO96" s="98"/>
      <c r="CP96" s="164"/>
      <c r="CT96" s="99"/>
      <c r="CV96" s="98"/>
      <c r="CW96" s="164" t="s">
        <v>1216</v>
      </c>
      <c r="CX96" s="94">
        <v>0.3</v>
      </c>
      <c r="CY96" s="94">
        <v>0.3</v>
      </c>
      <c r="CZ96" s="99">
        <v>1.4</v>
      </c>
      <c r="DA96" s="94">
        <f t="shared" si="11"/>
        <v>0.126</v>
      </c>
      <c r="DB96" s="98"/>
      <c r="DC96" s="164"/>
      <c r="DH96" s="98"/>
      <c r="DI96" s="164" t="s">
        <v>1216</v>
      </c>
      <c r="DJ96" s="94">
        <v>0.3</v>
      </c>
      <c r="DK96" s="94">
        <v>0.3</v>
      </c>
      <c r="DL96" s="94">
        <v>3.2</v>
      </c>
      <c r="DM96" s="94">
        <f t="shared" si="13"/>
        <v>0.28799999999999998</v>
      </c>
      <c r="DW96" s="167"/>
      <c r="DX96" s="101"/>
      <c r="DY96" s="101"/>
      <c r="DZ96" s="101"/>
      <c r="EA96" s="105"/>
      <c r="EB96" s="98"/>
      <c r="EH96" s="98"/>
      <c r="EN96" s="98"/>
      <c r="ET96" s="98"/>
      <c r="EZ96" s="98"/>
      <c r="FD96" s="98"/>
      <c r="FI96" s="98"/>
      <c r="FM96" s="98"/>
      <c r="FS96" s="98"/>
      <c r="FY96" s="98"/>
      <c r="GE96" s="98"/>
      <c r="GK96" s="98"/>
      <c r="GO96" s="98"/>
      <c r="GS96" s="98"/>
    </row>
    <row r="97" spans="1:201" x14ac:dyDescent="0.25">
      <c r="D97" s="94">
        <f>A97+B97</f>
        <v>0</v>
      </c>
      <c r="E97" s="98"/>
      <c r="J97" s="98"/>
      <c r="K97" s="167"/>
      <c r="L97" s="101"/>
      <c r="M97" s="101"/>
      <c r="N97" s="101"/>
      <c r="O97" s="101"/>
      <c r="P97" s="98"/>
      <c r="Q97" s="167"/>
      <c r="R97" s="101"/>
      <c r="S97" s="101"/>
      <c r="T97" s="101"/>
      <c r="U97" s="105"/>
      <c r="V97" s="98"/>
      <c r="AB97" s="98"/>
      <c r="AC97" s="167"/>
      <c r="AD97" s="101"/>
      <c r="AE97" s="101"/>
      <c r="AF97" s="101"/>
      <c r="AG97" s="101"/>
      <c r="AM97" s="98"/>
      <c r="AN97" s="101"/>
      <c r="AO97" s="101"/>
      <c r="AP97" s="101"/>
      <c r="AQ97" s="101"/>
      <c r="AR97" s="101"/>
      <c r="AS97" s="98"/>
      <c r="AT97" s="167"/>
      <c r="AU97" s="101"/>
      <c r="AV97" s="101"/>
      <c r="AW97" s="101"/>
      <c r="AX97" s="105"/>
      <c r="AY97" s="98"/>
      <c r="AZ97" s="192" t="s">
        <v>1214</v>
      </c>
      <c r="BA97" s="101">
        <v>8</v>
      </c>
      <c r="BB97" s="101">
        <v>0.61699999999999999</v>
      </c>
      <c r="BC97" s="101">
        <f t="shared" si="57"/>
        <v>4.9359999999999999</v>
      </c>
      <c r="BE97" s="98"/>
      <c r="BF97" s="192"/>
      <c r="BK97" s="98"/>
      <c r="BQ97" s="98"/>
      <c r="BR97" s="167"/>
      <c r="BV97" s="105"/>
      <c r="BW97" s="98"/>
      <c r="BX97" s="105"/>
      <c r="BY97" s="105"/>
      <c r="BZ97" s="105"/>
      <c r="CA97" s="105"/>
      <c r="CB97" s="105"/>
      <c r="CC97" s="98"/>
      <c r="CD97" s="105"/>
      <c r="CE97" s="105"/>
      <c r="CF97" s="105"/>
      <c r="CG97" s="105"/>
      <c r="CH97" s="105"/>
      <c r="CI97" s="98"/>
      <c r="CJ97" s="164" t="s">
        <v>1217</v>
      </c>
      <c r="CK97" s="94">
        <v>1</v>
      </c>
      <c r="CL97" s="94">
        <v>1</v>
      </c>
      <c r="CM97" s="94">
        <v>0.05</v>
      </c>
      <c r="CN97" s="94">
        <f t="shared" si="9"/>
        <v>0.05</v>
      </c>
      <c r="CO97" s="98"/>
      <c r="CP97" s="164"/>
      <c r="CT97" s="99"/>
      <c r="CV97" s="98"/>
      <c r="CW97" s="164" t="s">
        <v>1218</v>
      </c>
      <c r="CX97" s="94">
        <v>0.3</v>
      </c>
      <c r="CY97" s="94">
        <v>0.3</v>
      </c>
      <c r="CZ97" s="99">
        <v>1.4</v>
      </c>
      <c r="DA97" s="94">
        <f t="shared" si="11"/>
        <v>0.126</v>
      </c>
      <c r="DB97" s="98"/>
      <c r="DC97" s="164"/>
      <c r="DH97" s="98"/>
      <c r="DI97" s="164" t="s">
        <v>1218</v>
      </c>
      <c r="DJ97" s="94">
        <v>0.3</v>
      </c>
      <c r="DK97" s="94">
        <v>0.3</v>
      </c>
      <c r="DL97" s="94">
        <v>3.2</v>
      </c>
      <c r="DM97" s="94">
        <f t="shared" si="13"/>
        <v>0.28799999999999998</v>
      </c>
      <c r="DW97" s="167"/>
      <c r="DX97" s="101"/>
      <c r="DY97" s="101"/>
      <c r="DZ97" s="101"/>
      <c r="EA97" s="105"/>
      <c r="EB97" s="98"/>
      <c r="EH97" s="98"/>
      <c r="EN97" s="98"/>
      <c r="ET97" s="98"/>
      <c r="EZ97" s="98"/>
      <c r="FD97" s="98"/>
      <c r="FI97" s="98"/>
      <c r="FM97" s="98"/>
      <c r="FS97" s="98"/>
      <c r="FY97" s="98"/>
      <c r="GE97" s="98"/>
      <c r="GK97" s="98"/>
      <c r="GO97" s="98"/>
      <c r="GS97" s="98"/>
    </row>
    <row r="98" spans="1:201" x14ac:dyDescent="0.25">
      <c r="E98" s="98"/>
      <c r="J98" s="98"/>
      <c r="K98" s="167"/>
      <c r="L98" s="101"/>
      <c r="M98" s="101"/>
      <c r="N98" s="101"/>
      <c r="O98" s="101"/>
      <c r="P98" s="98"/>
      <c r="Q98" s="167"/>
      <c r="R98" s="101"/>
      <c r="S98" s="101"/>
      <c r="T98" s="101"/>
      <c r="U98" s="105"/>
      <c r="V98" s="98"/>
      <c r="AB98" s="98"/>
      <c r="AC98" s="167"/>
      <c r="AD98" s="101"/>
      <c r="AE98" s="101"/>
      <c r="AF98" s="101"/>
      <c r="AG98" s="101"/>
      <c r="AM98" s="98"/>
      <c r="AN98" s="101"/>
      <c r="AO98" s="101"/>
      <c r="AP98" s="101"/>
      <c r="AQ98" s="101"/>
      <c r="AR98" s="101"/>
      <c r="AS98" s="98"/>
      <c r="AT98" s="167"/>
      <c r="AU98" s="101"/>
      <c r="AV98" s="101"/>
      <c r="AW98" s="101"/>
      <c r="AX98" s="105"/>
      <c r="AY98" s="98"/>
      <c r="AZ98" s="192" t="s">
        <v>1216</v>
      </c>
      <c r="BA98" s="101">
        <v>8</v>
      </c>
      <c r="BB98" s="101">
        <v>0.61699999999999999</v>
      </c>
      <c r="BC98" s="101">
        <f t="shared" si="57"/>
        <v>4.9359999999999999</v>
      </c>
      <c r="BE98" s="98"/>
      <c r="BF98" s="192"/>
      <c r="BK98" s="98"/>
      <c r="BQ98" s="98"/>
      <c r="BR98" s="167"/>
      <c r="BV98" s="105"/>
      <c r="BW98" s="98"/>
      <c r="BX98" s="105"/>
      <c r="BY98" s="105"/>
      <c r="BZ98" s="105"/>
      <c r="CA98" s="105"/>
      <c r="CB98" s="105"/>
      <c r="CC98" s="98"/>
      <c r="CD98" s="105"/>
      <c r="CE98" s="105"/>
      <c r="CF98" s="105"/>
      <c r="CG98" s="105"/>
      <c r="CH98" s="105"/>
      <c r="CI98" s="98"/>
      <c r="CJ98" s="164" t="s">
        <v>1219</v>
      </c>
      <c r="CK98" s="94">
        <v>1</v>
      </c>
      <c r="CL98" s="94">
        <v>1</v>
      </c>
      <c r="CM98" s="94">
        <v>0</v>
      </c>
      <c r="CN98" s="94">
        <f t="shared" si="9"/>
        <v>0</v>
      </c>
      <c r="CO98" s="98"/>
      <c r="CP98" s="164"/>
      <c r="CT98" s="99"/>
      <c r="CV98" s="98"/>
      <c r="CW98" s="164" t="s">
        <v>1220</v>
      </c>
      <c r="CX98" s="94">
        <v>0.3</v>
      </c>
      <c r="CY98" s="94">
        <v>0.3</v>
      </c>
      <c r="CZ98" s="99">
        <v>0</v>
      </c>
      <c r="DA98" s="94">
        <f t="shared" si="11"/>
        <v>0</v>
      </c>
      <c r="DB98" s="98"/>
      <c r="DC98" s="164"/>
      <c r="DH98" s="98"/>
      <c r="DI98" s="164" t="s">
        <v>1220</v>
      </c>
      <c r="DJ98" s="94">
        <v>0.3</v>
      </c>
      <c r="DK98" s="94">
        <v>0.3</v>
      </c>
      <c r="DM98" s="94">
        <f t="shared" si="13"/>
        <v>0</v>
      </c>
      <c r="DW98" s="167"/>
      <c r="DX98" s="101"/>
      <c r="DY98" s="101"/>
      <c r="DZ98" s="101"/>
      <c r="EA98" s="105"/>
      <c r="EB98" s="98"/>
      <c r="EH98" s="98"/>
      <c r="EN98" s="98"/>
      <c r="ET98" s="98"/>
      <c r="EZ98" s="98"/>
      <c r="FD98" s="98"/>
      <c r="FI98" s="98"/>
      <c r="FM98" s="98"/>
      <c r="FS98" s="98"/>
      <c r="FY98" s="98"/>
      <c r="GE98" s="98"/>
      <c r="GK98" s="98"/>
      <c r="GO98" s="98"/>
      <c r="GS98" s="98"/>
    </row>
    <row r="99" spans="1:201" x14ac:dyDescent="0.25">
      <c r="A99" s="239" t="s">
        <v>1315</v>
      </c>
      <c r="B99" s="240"/>
      <c r="C99" s="240"/>
      <c r="D99" s="94">
        <f>SUM(D96:D98)</f>
        <v>25</v>
      </c>
      <c r="E99" s="98"/>
      <c r="J99" s="98"/>
      <c r="K99" s="167"/>
      <c r="L99" s="101"/>
      <c r="M99" s="101"/>
      <c r="N99" s="101"/>
      <c r="O99" s="101"/>
      <c r="P99" s="98"/>
      <c r="Q99" s="167"/>
      <c r="R99" s="101"/>
      <c r="S99" s="101"/>
      <c r="T99" s="101"/>
      <c r="U99" s="105"/>
      <c r="V99" s="98"/>
      <c r="AB99" s="98"/>
      <c r="AC99" s="167"/>
      <c r="AD99" s="101"/>
      <c r="AE99" s="101"/>
      <c r="AF99" s="101"/>
      <c r="AG99" s="101"/>
      <c r="AM99" s="98"/>
      <c r="AN99" s="101"/>
      <c r="AO99" s="101"/>
      <c r="AP99" s="101"/>
      <c r="AQ99" s="101"/>
      <c r="AR99" s="101"/>
      <c r="AS99" s="98"/>
      <c r="AT99" s="167"/>
      <c r="AU99" s="101"/>
      <c r="AV99" s="101"/>
      <c r="AW99" s="101"/>
      <c r="AX99" s="105"/>
      <c r="AY99" s="98"/>
      <c r="AZ99" s="192" t="s">
        <v>1220</v>
      </c>
      <c r="BA99" s="101">
        <v>8</v>
      </c>
      <c r="BB99" s="101">
        <v>0.61699999999999999</v>
      </c>
      <c r="BC99" s="101">
        <f t="shared" si="57"/>
        <v>4.9359999999999999</v>
      </c>
      <c r="BE99" s="98"/>
      <c r="BF99" s="192"/>
      <c r="BK99" s="98"/>
      <c r="BQ99" s="98"/>
      <c r="BR99" s="167"/>
      <c r="BV99" s="105"/>
      <c r="BW99" s="98"/>
      <c r="BX99" s="105"/>
      <c r="BY99" s="105"/>
      <c r="BZ99" s="105"/>
      <c r="CA99" s="105"/>
      <c r="CB99" s="105"/>
      <c r="CC99" s="98"/>
      <c r="CD99" s="105"/>
      <c r="CE99" s="105"/>
      <c r="CF99" s="105"/>
      <c r="CG99" s="105"/>
      <c r="CH99" s="105"/>
      <c r="CI99" s="98"/>
      <c r="CJ99" s="164" t="s">
        <v>1221</v>
      </c>
      <c r="CK99" s="94">
        <v>1</v>
      </c>
      <c r="CL99" s="94">
        <v>1</v>
      </c>
      <c r="CM99" s="94">
        <v>0.05</v>
      </c>
      <c r="CN99" s="94">
        <f t="shared" si="9"/>
        <v>0.05</v>
      </c>
      <c r="CO99" s="98"/>
      <c r="CP99" s="164"/>
      <c r="CT99" s="99"/>
      <c r="CV99" s="98"/>
      <c r="CW99" s="164" t="s">
        <v>1222</v>
      </c>
      <c r="CX99" s="94">
        <v>0.3</v>
      </c>
      <c r="CY99" s="94">
        <v>0.3</v>
      </c>
      <c r="CZ99" s="99">
        <v>1.35</v>
      </c>
      <c r="DA99" s="94">
        <f t="shared" si="11"/>
        <v>0.1215</v>
      </c>
      <c r="DB99" s="98"/>
      <c r="DC99" s="164"/>
      <c r="DH99" s="98"/>
      <c r="DI99" s="164" t="s">
        <v>1222</v>
      </c>
      <c r="DJ99" s="94">
        <v>0.3</v>
      </c>
      <c r="DK99" s="94">
        <v>0.3</v>
      </c>
      <c r="DL99" s="94">
        <v>3.2</v>
      </c>
      <c r="DM99" s="94">
        <f t="shared" si="13"/>
        <v>0.28799999999999998</v>
      </c>
      <c r="DW99" s="167"/>
      <c r="DX99" s="101"/>
      <c r="DY99" s="101"/>
      <c r="DZ99" s="101"/>
      <c r="EA99" s="105"/>
      <c r="EB99" s="98"/>
      <c r="EH99" s="98"/>
      <c r="EN99" s="98"/>
      <c r="ET99" s="98"/>
      <c r="EZ99" s="98"/>
      <c r="FD99" s="98"/>
      <c r="FI99" s="98"/>
      <c r="FM99" s="98"/>
      <c r="FS99" s="98"/>
      <c r="FY99" s="98"/>
      <c r="GE99" s="98"/>
      <c r="GK99" s="98"/>
      <c r="GO99" s="98"/>
      <c r="GS99" s="98"/>
    </row>
    <row r="100" spans="1:201" x14ac:dyDescent="0.25">
      <c r="A100" s="98"/>
      <c r="B100" s="98"/>
      <c r="C100" s="98"/>
      <c r="D100" s="98"/>
      <c r="E100" s="98"/>
      <c r="J100" s="98"/>
      <c r="K100" s="167"/>
      <c r="L100" s="101"/>
      <c r="M100" s="101"/>
      <c r="N100" s="101"/>
      <c r="O100" s="101"/>
      <c r="P100" s="98"/>
      <c r="Q100" s="101"/>
      <c r="R100" s="101"/>
      <c r="S100" s="101"/>
      <c r="T100" s="101"/>
      <c r="U100" s="101"/>
      <c r="V100" s="98"/>
      <c r="AB100" s="98"/>
      <c r="AC100" s="167"/>
      <c r="AD100" s="101"/>
      <c r="AE100" s="101"/>
      <c r="AF100" s="101"/>
      <c r="AG100" s="101"/>
      <c r="AM100" s="98"/>
      <c r="AN100" s="101"/>
      <c r="AO100" s="101"/>
      <c r="AP100" s="101"/>
      <c r="AQ100" s="101"/>
      <c r="AR100" s="101"/>
      <c r="AS100" s="98"/>
      <c r="AT100" s="101"/>
      <c r="AU100" s="101"/>
      <c r="AV100" s="101"/>
      <c r="AW100" s="101"/>
      <c r="AX100" s="101"/>
      <c r="AY100" s="98"/>
      <c r="BD100" s="104">
        <f>SUM(BC102:BC151)</f>
        <v>92.50266666666667</v>
      </c>
      <c r="BE100" s="98"/>
      <c r="BJ100" s="104"/>
      <c r="BK100" s="98"/>
      <c r="BQ100" s="98"/>
      <c r="BW100" s="98"/>
      <c r="CC100" s="98"/>
      <c r="CI100" s="98"/>
      <c r="CJ100" s="164" t="s">
        <v>1223</v>
      </c>
      <c r="CK100" s="94">
        <v>1</v>
      </c>
      <c r="CL100" s="94">
        <v>1</v>
      </c>
      <c r="CM100" s="94">
        <v>0.05</v>
      </c>
      <c r="CN100" s="94">
        <f t="shared" si="9"/>
        <v>0.05</v>
      </c>
      <c r="CO100" s="98"/>
      <c r="CP100" s="164"/>
      <c r="CT100" s="99"/>
      <c r="CV100" s="98"/>
      <c r="CW100" s="164" t="s">
        <v>1224</v>
      </c>
      <c r="CX100" s="94">
        <v>0.3</v>
      </c>
      <c r="CY100" s="94">
        <v>0.5</v>
      </c>
      <c r="CZ100" s="99">
        <v>1.3</v>
      </c>
      <c r="DA100" s="94">
        <f t="shared" si="11"/>
        <v>0.19500000000000001</v>
      </c>
      <c r="DB100" s="98"/>
      <c r="DC100" s="164"/>
      <c r="DH100" s="98"/>
      <c r="DI100" s="164" t="s">
        <v>1224</v>
      </c>
      <c r="DJ100" s="94">
        <v>0.3</v>
      </c>
      <c r="DK100" s="94">
        <v>0.3</v>
      </c>
      <c r="DM100" s="94">
        <f t="shared" si="13"/>
        <v>0</v>
      </c>
      <c r="DW100" s="101"/>
      <c r="DX100" s="101"/>
      <c r="DY100" s="101"/>
      <c r="DZ100" s="101"/>
      <c r="EA100" s="101"/>
      <c r="EB100" s="98"/>
      <c r="EH100" s="98"/>
      <c r="EN100" s="98"/>
      <c r="ET100" s="98"/>
      <c r="EZ100" s="98"/>
      <c r="FD100" s="98"/>
      <c r="FI100" s="98"/>
      <c r="FM100" s="98"/>
      <c r="FS100" s="98"/>
      <c r="FY100" s="98"/>
      <c r="GE100" s="98"/>
      <c r="GK100" s="98"/>
      <c r="GO100" s="98"/>
      <c r="GS100" s="98"/>
    </row>
    <row r="101" spans="1:201" x14ac:dyDescent="0.25">
      <c r="A101" s="246" t="s">
        <v>1287</v>
      </c>
      <c r="B101" s="246"/>
      <c r="C101" s="246"/>
      <c r="D101" s="246"/>
      <c r="E101" s="98"/>
      <c r="J101" s="98"/>
      <c r="K101" s="167"/>
      <c r="L101" s="101"/>
      <c r="M101" s="101"/>
      <c r="N101" s="101"/>
      <c r="O101" s="101"/>
      <c r="P101" s="98"/>
      <c r="Q101" s="247"/>
      <c r="R101" s="247"/>
      <c r="S101" s="103"/>
      <c r="T101" s="103"/>
      <c r="U101" s="104"/>
      <c r="V101" s="98"/>
      <c r="AB101" s="98"/>
      <c r="AC101" s="167"/>
      <c r="AD101" s="101"/>
      <c r="AE101" s="101"/>
      <c r="AF101" s="101"/>
      <c r="AG101" s="101"/>
      <c r="AM101" s="98"/>
      <c r="AN101" s="101"/>
      <c r="AO101" s="101"/>
      <c r="AP101" s="101"/>
      <c r="AQ101" s="101"/>
      <c r="AR101" s="101"/>
      <c r="AS101" s="98"/>
      <c r="AT101" s="247"/>
      <c r="AU101" s="247"/>
      <c r="AV101" s="103"/>
      <c r="AW101" s="103"/>
      <c r="AX101" s="104"/>
      <c r="AY101" s="98"/>
      <c r="AZ101" s="163"/>
      <c r="BA101" s="103" t="s">
        <v>1240</v>
      </c>
      <c r="BB101" s="103" t="s">
        <v>1242</v>
      </c>
      <c r="BC101" s="103" t="s">
        <v>1241</v>
      </c>
      <c r="BD101" s="103"/>
      <c r="BE101" s="98"/>
      <c r="BF101" s="163"/>
      <c r="BG101" s="103"/>
      <c r="BH101" s="103"/>
      <c r="BI101" s="103"/>
      <c r="BJ101" s="103"/>
      <c r="BK101" s="98"/>
      <c r="BQ101" s="98"/>
      <c r="BR101" s="247"/>
      <c r="BS101" s="247"/>
      <c r="BT101" s="103"/>
      <c r="BU101" s="103"/>
      <c r="BV101" s="104"/>
      <c r="BW101" s="98"/>
      <c r="BX101" s="104"/>
      <c r="BY101" s="104"/>
      <c r="BZ101" s="104"/>
      <c r="CA101" s="104"/>
      <c r="CB101" s="104"/>
      <c r="CC101" s="98"/>
      <c r="CD101" s="104"/>
      <c r="CE101" s="104"/>
      <c r="CF101" s="104"/>
      <c r="CG101" s="104"/>
      <c r="CH101" s="104"/>
      <c r="CI101" s="98"/>
      <c r="CJ101" s="164" t="s">
        <v>1225</v>
      </c>
      <c r="CK101" s="94">
        <v>1</v>
      </c>
      <c r="CL101" s="94">
        <v>1</v>
      </c>
      <c r="CM101" s="94">
        <v>0.05</v>
      </c>
      <c r="CN101" s="94">
        <f t="shared" si="9"/>
        <v>0.05</v>
      </c>
      <c r="CO101" s="98"/>
      <c r="CP101" s="164"/>
      <c r="CT101" s="99"/>
      <c r="CV101" s="98"/>
      <c r="CW101" s="164" t="s">
        <v>1226</v>
      </c>
      <c r="CX101" s="94">
        <v>0.3</v>
      </c>
      <c r="CY101" s="94">
        <v>0.5</v>
      </c>
      <c r="CZ101" s="99">
        <v>1.25</v>
      </c>
      <c r="DA101" s="94">
        <f t="shared" si="11"/>
        <v>0.1875</v>
      </c>
      <c r="DB101" s="98"/>
      <c r="DC101" s="164"/>
      <c r="DH101" s="98"/>
      <c r="DI101" s="164" t="s">
        <v>1226</v>
      </c>
      <c r="DJ101" s="94">
        <v>0.3</v>
      </c>
      <c r="DK101" s="94">
        <v>0.3</v>
      </c>
      <c r="DM101" s="94">
        <f t="shared" si="13"/>
        <v>0</v>
      </c>
      <c r="DW101" s="247"/>
      <c r="DX101" s="247"/>
      <c r="DY101" s="103"/>
      <c r="DZ101" s="103"/>
      <c r="EA101" s="104"/>
      <c r="EB101" s="98"/>
      <c r="EH101" s="98"/>
      <c r="EN101" s="98"/>
      <c r="ET101" s="98"/>
      <c r="EZ101" s="98"/>
      <c r="FD101" s="98"/>
      <c r="FI101" s="98"/>
      <c r="FM101" s="98"/>
      <c r="FS101" s="98"/>
      <c r="FY101" s="98"/>
      <c r="GE101" s="98"/>
      <c r="GK101" s="98"/>
      <c r="GO101" s="98"/>
      <c r="GS101" s="98"/>
    </row>
    <row r="102" spans="1:201" x14ac:dyDescent="0.25">
      <c r="A102" s="160"/>
      <c r="B102" s="160"/>
      <c r="C102" s="160"/>
      <c r="D102" s="160"/>
      <c r="E102" s="98"/>
      <c r="J102" s="98"/>
      <c r="K102" s="167"/>
      <c r="L102" s="101"/>
      <c r="M102" s="101"/>
      <c r="N102" s="101"/>
      <c r="O102" s="101"/>
      <c r="P102" s="98"/>
      <c r="Q102" s="162"/>
      <c r="R102" s="162"/>
      <c r="S102" s="103"/>
      <c r="T102" s="103"/>
      <c r="U102" s="104"/>
      <c r="V102" s="98"/>
      <c r="AB102" s="98"/>
      <c r="AC102" s="167"/>
      <c r="AD102" s="101"/>
      <c r="AE102" s="101"/>
      <c r="AF102" s="101"/>
      <c r="AG102" s="101"/>
      <c r="AM102" s="98"/>
      <c r="AN102" s="101"/>
      <c r="AO102" s="101"/>
      <c r="AP102" s="101"/>
      <c r="AQ102" s="101"/>
      <c r="AR102" s="101"/>
      <c r="AS102" s="98"/>
      <c r="AT102" s="162"/>
      <c r="AU102" s="162"/>
      <c r="AV102" s="103"/>
      <c r="AW102" s="103"/>
      <c r="AX102" s="104"/>
      <c r="AY102" s="98"/>
      <c r="AZ102" s="192" t="s">
        <v>1116</v>
      </c>
      <c r="BA102" s="195">
        <f t="shared" ref="BA102:BA103" si="64">(2/0.15)*0.77</f>
        <v>10.266666666666667</v>
      </c>
      <c r="BB102" s="101">
        <v>0.154</v>
      </c>
      <c r="BC102" s="101">
        <f t="shared" ref="BC102:BC103" si="65">BA102*BB102</f>
        <v>1.5810666666666668</v>
      </c>
      <c r="BD102" s="103"/>
      <c r="BE102" s="98"/>
      <c r="BF102" s="163"/>
      <c r="BG102" s="103"/>
      <c r="BH102" s="103"/>
      <c r="BI102" s="103"/>
      <c r="BJ102" s="103"/>
      <c r="BK102" s="98"/>
      <c r="BQ102" s="98"/>
      <c r="BR102" s="162"/>
      <c r="BS102" s="162"/>
      <c r="BT102" s="103"/>
      <c r="BU102" s="103"/>
      <c r="BV102" s="104"/>
      <c r="BW102" s="98"/>
      <c r="BX102" s="104"/>
      <c r="BY102" s="104"/>
      <c r="BZ102" s="104"/>
      <c r="CA102" s="104"/>
      <c r="CB102" s="104"/>
      <c r="CC102" s="98"/>
      <c r="CD102" s="104"/>
      <c r="CE102" s="104"/>
      <c r="CF102" s="104"/>
      <c r="CG102" s="104"/>
      <c r="CH102" s="104"/>
      <c r="CI102" s="98"/>
      <c r="CO102" s="98"/>
      <c r="CP102" s="164"/>
      <c r="CT102" s="99"/>
      <c r="CV102" s="98"/>
      <c r="CW102" s="164"/>
      <c r="CZ102" s="99"/>
      <c r="DB102" s="98"/>
      <c r="DC102" s="164"/>
      <c r="DH102" s="98"/>
      <c r="DI102" s="164"/>
      <c r="DW102" s="162"/>
      <c r="DX102" s="162"/>
      <c r="DY102" s="103"/>
      <c r="DZ102" s="103"/>
      <c r="EA102" s="104"/>
      <c r="EB102" s="98"/>
      <c r="EH102" s="98"/>
      <c r="EN102" s="98"/>
      <c r="ET102" s="98"/>
      <c r="EZ102" s="98"/>
      <c r="FD102" s="98"/>
      <c r="FI102" s="98"/>
      <c r="FM102" s="98"/>
      <c r="FS102" s="98"/>
      <c r="FY102" s="98"/>
      <c r="GE102" s="98"/>
      <c r="GK102" s="98"/>
      <c r="GO102" s="98"/>
      <c r="GS102" s="98"/>
    </row>
    <row r="103" spans="1:201" x14ac:dyDescent="0.25">
      <c r="A103" s="160"/>
      <c r="B103" s="160"/>
      <c r="C103" s="160"/>
      <c r="D103" s="160"/>
      <c r="E103" s="98"/>
      <c r="J103" s="98"/>
      <c r="K103" s="167"/>
      <c r="L103" s="101"/>
      <c r="M103" s="101"/>
      <c r="N103" s="101"/>
      <c r="O103" s="101"/>
      <c r="P103" s="98"/>
      <c r="Q103" s="162"/>
      <c r="R103" s="162"/>
      <c r="S103" s="103"/>
      <c r="T103" s="103"/>
      <c r="U103" s="104"/>
      <c r="V103" s="98"/>
      <c r="AB103" s="98"/>
      <c r="AC103" s="167"/>
      <c r="AD103" s="101"/>
      <c r="AE103" s="101"/>
      <c r="AF103" s="101"/>
      <c r="AG103" s="101"/>
      <c r="AM103" s="98"/>
      <c r="AN103" s="101"/>
      <c r="AO103" s="101"/>
      <c r="AP103" s="101"/>
      <c r="AQ103" s="101"/>
      <c r="AR103" s="101"/>
      <c r="AS103" s="98"/>
      <c r="AT103" s="162"/>
      <c r="AU103" s="162"/>
      <c r="AV103" s="103"/>
      <c r="AW103" s="103"/>
      <c r="AX103" s="104"/>
      <c r="AY103" s="98"/>
      <c r="AZ103" s="192" t="s">
        <v>1118</v>
      </c>
      <c r="BA103" s="195">
        <f t="shared" si="64"/>
        <v>10.266666666666667</v>
      </c>
      <c r="BB103" s="101">
        <v>0.154</v>
      </c>
      <c r="BC103" s="101">
        <f t="shared" si="65"/>
        <v>1.5810666666666668</v>
      </c>
      <c r="BD103" s="103"/>
      <c r="BE103" s="98"/>
      <c r="BF103" s="163"/>
      <c r="BG103" s="103"/>
      <c r="BH103" s="103"/>
      <c r="BI103" s="103"/>
      <c r="BJ103" s="103"/>
      <c r="BK103" s="98"/>
      <c r="BQ103" s="98"/>
      <c r="BR103" s="162"/>
      <c r="BS103" s="162"/>
      <c r="BT103" s="103"/>
      <c r="BU103" s="103"/>
      <c r="BV103" s="104"/>
      <c r="BW103" s="98"/>
      <c r="BX103" s="104"/>
      <c r="BY103" s="104"/>
      <c r="BZ103" s="104"/>
      <c r="CA103" s="104"/>
      <c r="CB103" s="104"/>
      <c r="CC103" s="98"/>
      <c r="CD103" s="104"/>
      <c r="CE103" s="104"/>
      <c r="CF103" s="104"/>
      <c r="CG103" s="104"/>
      <c r="CH103" s="104"/>
      <c r="CI103" s="98"/>
      <c r="CO103" s="98"/>
      <c r="CP103" s="164"/>
      <c r="CT103" s="99"/>
      <c r="CV103" s="98"/>
      <c r="CW103" s="164"/>
      <c r="CZ103" s="99"/>
      <c r="DB103" s="98"/>
      <c r="DC103" s="164"/>
      <c r="DH103" s="98"/>
      <c r="DI103" s="164"/>
      <c r="DW103" s="162"/>
      <c r="DX103" s="162"/>
      <c r="DY103" s="103"/>
      <c r="DZ103" s="103"/>
      <c r="EA103" s="104"/>
      <c r="EB103" s="98"/>
      <c r="EH103" s="98"/>
      <c r="EN103" s="98"/>
      <c r="ET103" s="98"/>
      <c r="EZ103" s="98"/>
      <c r="FD103" s="98"/>
      <c r="FI103" s="98"/>
      <c r="FM103" s="98"/>
      <c r="FS103" s="98"/>
      <c r="FY103" s="98"/>
      <c r="GE103" s="98"/>
      <c r="GK103" s="98"/>
      <c r="GO103" s="98"/>
      <c r="GS103" s="98"/>
    </row>
    <row r="104" spans="1:201" x14ac:dyDescent="0.25">
      <c r="A104" s="96"/>
      <c r="B104" s="96"/>
      <c r="C104" s="96"/>
      <c r="D104" s="96"/>
      <c r="E104" s="98"/>
      <c r="J104" s="98"/>
      <c r="K104" s="167"/>
      <c r="L104" s="101"/>
      <c r="M104" s="101"/>
      <c r="N104" s="101"/>
      <c r="O104" s="101"/>
      <c r="P104" s="98"/>
      <c r="Q104" s="163"/>
      <c r="R104" s="103"/>
      <c r="S104" s="103"/>
      <c r="T104" s="103"/>
      <c r="U104" s="103"/>
      <c r="V104" s="98"/>
      <c r="AB104" s="98"/>
      <c r="AC104" s="167"/>
      <c r="AD104" s="101"/>
      <c r="AE104" s="101"/>
      <c r="AF104" s="101"/>
      <c r="AG104" s="101"/>
      <c r="AM104" s="98"/>
      <c r="AN104" s="101"/>
      <c r="AO104" s="101"/>
      <c r="AP104" s="101"/>
      <c r="AQ104" s="101"/>
      <c r="AR104" s="101"/>
      <c r="AS104" s="98"/>
      <c r="AT104" s="163"/>
      <c r="AU104" s="103"/>
      <c r="AV104" s="103"/>
      <c r="AW104" s="103"/>
      <c r="AX104" s="103"/>
      <c r="AY104" s="98"/>
      <c r="AZ104" s="192" t="s">
        <v>1120</v>
      </c>
      <c r="BA104" s="195">
        <f>(2/0.15)*0.77</f>
        <v>10.266666666666667</v>
      </c>
      <c r="BB104" s="101">
        <v>0.154</v>
      </c>
      <c r="BC104" s="101">
        <f t="shared" ref="BC104:BC151" si="66">BA104*BB104</f>
        <v>1.5810666666666668</v>
      </c>
      <c r="BE104" s="98"/>
      <c r="BF104" s="192"/>
      <c r="BG104" s="195"/>
      <c r="BK104" s="98"/>
      <c r="BQ104" s="98"/>
      <c r="BR104" s="163"/>
      <c r="BS104" s="103"/>
      <c r="BT104" s="103"/>
      <c r="BU104" s="103"/>
      <c r="BV104" s="103"/>
      <c r="BW104" s="98"/>
      <c r="BX104" s="103"/>
      <c r="BY104" s="103"/>
      <c r="BZ104" s="103"/>
      <c r="CA104" s="103"/>
      <c r="CB104" s="103"/>
      <c r="CC104" s="98"/>
      <c r="CD104" s="103"/>
      <c r="CE104" s="103"/>
      <c r="CF104" s="103"/>
      <c r="CG104" s="103"/>
      <c r="CH104" s="103"/>
      <c r="CI104" s="98"/>
      <c r="CJ104" s="164" t="s">
        <v>1227</v>
      </c>
      <c r="CK104" s="94">
        <v>1</v>
      </c>
      <c r="CL104" s="94">
        <v>1</v>
      </c>
      <c r="CM104" s="94">
        <v>0.05</v>
      </c>
      <c r="CN104" s="94">
        <f t="shared" si="9"/>
        <v>0.05</v>
      </c>
      <c r="CO104" s="98"/>
      <c r="CP104" s="164"/>
      <c r="CT104" s="99"/>
      <c r="CV104" s="98"/>
      <c r="CW104" s="164" t="s">
        <v>1228</v>
      </c>
      <c r="CX104" s="94">
        <v>0.3</v>
      </c>
      <c r="CY104" s="94">
        <v>0.5</v>
      </c>
      <c r="CZ104" s="99">
        <v>1.1000000000000001</v>
      </c>
      <c r="DA104" s="94">
        <f t="shared" si="11"/>
        <v>0.16500000000000001</v>
      </c>
      <c r="DB104" s="98"/>
      <c r="DC104" s="164"/>
      <c r="DH104" s="98"/>
      <c r="DI104" s="164" t="s">
        <v>1228</v>
      </c>
      <c r="DJ104" s="94">
        <v>0.3</v>
      </c>
      <c r="DK104" s="94">
        <v>0.3</v>
      </c>
      <c r="DM104" s="94">
        <f t="shared" si="13"/>
        <v>0</v>
      </c>
      <c r="DW104" s="163"/>
      <c r="DX104" s="103"/>
      <c r="DY104" s="103"/>
      <c r="DZ104" s="103"/>
      <c r="EA104" s="103"/>
      <c r="EB104" s="98"/>
      <c r="EH104" s="98"/>
      <c r="EN104" s="98"/>
      <c r="ET104" s="98"/>
      <c r="EZ104" s="98"/>
      <c r="FD104" s="98"/>
      <c r="FI104" s="98"/>
      <c r="FM104" s="98"/>
      <c r="FS104" s="98"/>
      <c r="FY104" s="98"/>
      <c r="GE104" s="98"/>
      <c r="GK104" s="98"/>
      <c r="GO104" s="98"/>
      <c r="GS104" s="98"/>
    </row>
    <row r="105" spans="1:201" x14ac:dyDescent="0.25">
      <c r="A105" s="94">
        <v>10.99</v>
      </c>
      <c r="D105" s="94">
        <f>A105+B105</f>
        <v>10.99</v>
      </c>
      <c r="E105" s="98"/>
      <c r="J105" s="98"/>
      <c r="K105" s="167"/>
      <c r="L105" s="101"/>
      <c r="M105" s="101"/>
      <c r="N105" s="101"/>
      <c r="O105" s="101"/>
      <c r="P105" s="98"/>
      <c r="Q105" s="167"/>
      <c r="R105" s="101"/>
      <c r="S105" s="101"/>
      <c r="T105" s="101"/>
      <c r="U105" s="105"/>
      <c r="V105" s="98"/>
      <c r="AB105" s="98"/>
      <c r="AC105" s="167"/>
      <c r="AD105" s="101"/>
      <c r="AE105" s="101"/>
      <c r="AF105" s="101"/>
      <c r="AG105" s="101"/>
      <c r="AM105" s="98"/>
      <c r="AN105" s="101"/>
      <c r="AO105" s="101"/>
      <c r="AP105" s="101"/>
      <c r="AQ105" s="101"/>
      <c r="AR105" s="101"/>
      <c r="AS105" s="98"/>
      <c r="AT105" s="167"/>
      <c r="AU105" s="101"/>
      <c r="AV105" s="101"/>
      <c r="AW105" s="101"/>
      <c r="AX105" s="105"/>
      <c r="AY105" s="98"/>
      <c r="AZ105" s="192" t="s">
        <v>1122</v>
      </c>
      <c r="BA105" s="195">
        <f t="shared" ref="BA105:BA136" si="67">(2/0.15)*0.77</f>
        <v>10.266666666666667</v>
      </c>
      <c r="BB105" s="101">
        <v>0.154</v>
      </c>
      <c r="BC105" s="101">
        <f t="shared" si="66"/>
        <v>1.5810666666666668</v>
      </c>
      <c r="BE105" s="98"/>
      <c r="BF105" s="192"/>
      <c r="BG105" s="195"/>
      <c r="BK105" s="98"/>
      <c r="BQ105" s="98"/>
      <c r="BR105" s="167"/>
      <c r="BV105" s="105"/>
      <c r="BW105" s="98"/>
      <c r="BX105" s="105"/>
      <c r="BY105" s="105"/>
      <c r="BZ105" s="105"/>
      <c r="CA105" s="105"/>
      <c r="CB105" s="105"/>
      <c r="CC105" s="98"/>
      <c r="CD105" s="105"/>
      <c r="CE105" s="105"/>
      <c r="CF105" s="105"/>
      <c r="CG105" s="105"/>
      <c r="CH105" s="105"/>
      <c r="CI105" s="98"/>
      <c r="CJ105" s="164" t="s">
        <v>1229</v>
      </c>
      <c r="CK105" s="94">
        <v>1</v>
      </c>
      <c r="CL105" s="94">
        <v>1</v>
      </c>
      <c r="CM105" s="94">
        <v>0.05</v>
      </c>
      <c r="CN105" s="94">
        <f t="shared" si="9"/>
        <v>0.05</v>
      </c>
      <c r="CO105" s="98"/>
      <c r="CP105" s="164"/>
      <c r="CQ105" s="164"/>
      <c r="CR105" s="164"/>
      <c r="CS105" s="164"/>
      <c r="CT105" s="164"/>
      <c r="CV105" s="98"/>
      <c r="CW105" s="164" t="s">
        <v>1230</v>
      </c>
      <c r="CX105" s="94">
        <v>0.3</v>
      </c>
      <c r="CY105" s="94">
        <v>0.3</v>
      </c>
      <c r="CZ105" s="99">
        <v>1.1000000000000001</v>
      </c>
      <c r="DA105" s="94">
        <f t="shared" si="11"/>
        <v>9.9000000000000005E-2</v>
      </c>
      <c r="DB105" s="98"/>
      <c r="DC105" s="164"/>
      <c r="DH105" s="98"/>
      <c r="DI105" s="164" t="s">
        <v>1230</v>
      </c>
      <c r="DJ105" s="94">
        <v>0.3</v>
      </c>
      <c r="DK105" s="94">
        <v>0.3</v>
      </c>
      <c r="DM105" s="94">
        <f t="shared" si="13"/>
        <v>0</v>
      </c>
      <c r="EB105" s="98"/>
      <c r="EH105" s="98"/>
      <c r="EN105" s="98"/>
      <c r="ET105" s="98"/>
      <c r="EZ105" s="98"/>
      <c r="FD105" s="98"/>
      <c r="FI105" s="98"/>
      <c r="FM105" s="98"/>
      <c r="FS105" s="98"/>
      <c r="FY105" s="98"/>
      <c r="GE105" s="98"/>
      <c r="GK105" s="98"/>
      <c r="GO105" s="98"/>
      <c r="GS105" s="98"/>
    </row>
    <row r="106" spans="1:201" x14ac:dyDescent="0.25">
      <c r="D106" s="94">
        <f>A106+B106</f>
        <v>0</v>
      </c>
      <c r="E106" s="98"/>
      <c r="J106" s="98"/>
      <c r="K106" s="245"/>
      <c r="L106" s="245"/>
      <c r="M106" s="245"/>
      <c r="N106" s="245"/>
      <c r="O106" s="101"/>
      <c r="P106" s="98"/>
      <c r="Q106" s="167"/>
      <c r="R106" s="101"/>
      <c r="S106" s="101"/>
      <c r="T106" s="101"/>
      <c r="U106" s="105"/>
      <c r="V106" s="98"/>
      <c r="AB106" s="98"/>
      <c r="AC106" s="245"/>
      <c r="AD106" s="245"/>
      <c r="AE106" s="245"/>
      <c r="AF106" s="245"/>
      <c r="AG106" s="101"/>
      <c r="AN106" s="101"/>
      <c r="AO106" s="101"/>
      <c r="AP106" s="101"/>
      <c r="AQ106" s="101"/>
      <c r="AR106" s="101"/>
      <c r="AS106" s="98"/>
      <c r="AT106" s="167"/>
      <c r="AU106" s="101"/>
      <c r="AV106" s="101"/>
      <c r="AW106" s="101"/>
      <c r="AX106" s="105"/>
      <c r="AY106" s="98"/>
      <c r="AZ106" s="192" t="s">
        <v>1124</v>
      </c>
      <c r="BA106" s="195">
        <f t="shared" si="67"/>
        <v>10.266666666666667</v>
      </c>
      <c r="BB106" s="101">
        <v>0.154</v>
      </c>
      <c r="BC106" s="101">
        <f t="shared" si="66"/>
        <v>1.5810666666666668</v>
      </c>
      <c r="BE106" s="98"/>
      <c r="BF106" s="192"/>
      <c r="BG106" s="195"/>
      <c r="BK106" s="98"/>
      <c r="BL106" s="245"/>
      <c r="BM106" s="245"/>
      <c r="BN106" s="245"/>
      <c r="BO106" s="245"/>
      <c r="BQ106" s="98"/>
      <c r="BR106" s="167"/>
      <c r="BV106" s="105"/>
      <c r="BW106" s="98"/>
      <c r="BX106" s="105"/>
      <c r="BY106" s="105"/>
      <c r="BZ106" s="105"/>
      <c r="CA106" s="105"/>
      <c r="CB106" s="105"/>
      <c r="CC106" s="98"/>
      <c r="CD106" s="105"/>
      <c r="CE106" s="105"/>
      <c r="CF106" s="105"/>
      <c r="CG106" s="105"/>
      <c r="CH106" s="105"/>
      <c r="CI106" s="98"/>
      <c r="CK106" s="94">
        <v>29.55</v>
      </c>
      <c r="CL106" s="94">
        <v>0.2</v>
      </c>
      <c r="CM106" s="94">
        <v>0.05</v>
      </c>
      <c r="CN106" s="94">
        <f t="shared" si="9"/>
        <v>0.29550000000000004</v>
      </c>
      <c r="CO106" s="98"/>
      <c r="CV106" s="98"/>
      <c r="CW106" s="240" t="s">
        <v>1231</v>
      </c>
      <c r="CX106" s="240"/>
      <c r="CY106" s="240"/>
      <c r="CZ106" s="240"/>
      <c r="DA106" s="94">
        <f>SUM(DA4:DA105)</f>
        <v>4.5938999999999997</v>
      </c>
      <c r="DC106" s="164"/>
      <c r="DI106" s="240" t="s">
        <v>1232</v>
      </c>
      <c r="DJ106" s="240"/>
      <c r="DK106" s="240"/>
      <c r="DL106" s="240"/>
      <c r="DM106" s="94">
        <f>SUM(DM4:DM105)</f>
        <v>4.0319999999999991</v>
      </c>
      <c r="EB106" s="98"/>
      <c r="EH106" s="98"/>
      <c r="EN106" s="98"/>
      <c r="ET106" s="98"/>
      <c r="EZ106" s="98"/>
      <c r="FD106" s="98"/>
      <c r="FI106" s="98"/>
      <c r="FM106" s="98"/>
      <c r="FS106" s="98"/>
      <c r="FY106" s="98"/>
      <c r="GE106" s="98"/>
      <c r="GK106" s="98"/>
      <c r="GO106" s="98"/>
      <c r="GS106" s="98"/>
    </row>
    <row r="107" spans="1:201" x14ac:dyDescent="0.25">
      <c r="E107" s="98"/>
      <c r="J107" s="98"/>
      <c r="K107" s="245"/>
      <c r="L107" s="245"/>
      <c r="M107" s="245"/>
      <c r="N107" s="245"/>
      <c r="O107" s="101"/>
      <c r="P107" s="98"/>
      <c r="Q107" s="167"/>
      <c r="R107" s="101"/>
      <c r="S107" s="101"/>
      <c r="T107" s="101"/>
      <c r="U107" s="105"/>
      <c r="V107" s="98"/>
      <c r="AB107" s="98"/>
      <c r="AC107" s="245"/>
      <c r="AD107" s="245"/>
      <c r="AE107" s="245"/>
      <c r="AF107" s="245"/>
      <c r="AG107" s="101"/>
      <c r="AN107" s="101"/>
      <c r="AO107" s="101"/>
      <c r="AP107" s="101"/>
      <c r="AQ107" s="101"/>
      <c r="AR107" s="101"/>
      <c r="AS107" s="98"/>
      <c r="AT107" s="167"/>
      <c r="AU107" s="101"/>
      <c r="AV107" s="101"/>
      <c r="AW107" s="101"/>
      <c r="AX107" s="105"/>
      <c r="AY107" s="98"/>
      <c r="AZ107" s="192" t="s">
        <v>1126</v>
      </c>
      <c r="BA107" s="195">
        <f t="shared" si="67"/>
        <v>10.266666666666667</v>
      </c>
      <c r="BB107" s="101">
        <v>0.154</v>
      </c>
      <c r="BC107" s="101">
        <f t="shared" si="66"/>
        <v>1.5810666666666668</v>
      </c>
      <c r="BE107" s="98"/>
      <c r="BF107" s="192"/>
      <c r="BG107" s="195"/>
      <c r="BK107" s="98"/>
      <c r="BL107" s="245"/>
      <c r="BM107" s="245"/>
      <c r="BN107" s="245"/>
      <c r="BO107" s="245"/>
      <c r="BQ107" s="98"/>
      <c r="BR107" s="167"/>
      <c r="BV107" s="105"/>
      <c r="BW107" s="98"/>
      <c r="BX107" s="105"/>
      <c r="BY107" s="105"/>
      <c r="BZ107" s="105"/>
      <c r="CA107" s="105"/>
      <c r="CB107" s="105"/>
      <c r="CC107" s="98"/>
      <c r="CD107" s="105"/>
      <c r="CE107" s="105"/>
      <c r="CF107" s="105"/>
      <c r="CG107" s="105"/>
      <c r="CH107" s="105"/>
      <c r="CI107" s="98"/>
      <c r="CK107" s="94">
        <v>20.88</v>
      </c>
      <c r="CL107" s="94">
        <v>0.2</v>
      </c>
      <c r="CM107" s="94">
        <v>0.05</v>
      </c>
      <c r="CN107" s="94">
        <f t="shared" si="9"/>
        <v>0.20880000000000001</v>
      </c>
      <c r="CO107" s="98"/>
      <c r="CV107" s="98"/>
      <c r="DI107" s="240" t="s">
        <v>1231</v>
      </c>
      <c r="DJ107" s="240"/>
      <c r="DK107" s="240"/>
      <c r="DL107" s="240"/>
      <c r="DM107" s="94">
        <f>DA106</f>
        <v>4.5938999999999997</v>
      </c>
      <c r="EB107" s="98"/>
      <c r="EH107" s="98"/>
      <c r="EN107" s="98"/>
      <c r="ET107" s="98"/>
      <c r="EZ107" s="98"/>
      <c r="FD107" s="98"/>
      <c r="FI107" s="98"/>
      <c r="FM107" s="98"/>
      <c r="FS107" s="98"/>
      <c r="FY107" s="98"/>
      <c r="GE107" s="98"/>
      <c r="GK107" s="98"/>
      <c r="GO107" s="98"/>
      <c r="GS107" s="98"/>
    </row>
    <row r="108" spans="1:201" x14ac:dyDescent="0.25">
      <c r="A108" s="239" t="s">
        <v>1314</v>
      </c>
      <c r="B108" s="240"/>
      <c r="C108" s="240"/>
      <c r="D108" s="94">
        <f>SUM(D105:D107)</f>
        <v>10.99</v>
      </c>
      <c r="E108" s="98"/>
      <c r="F108" s="99"/>
      <c r="G108" s="99"/>
      <c r="H108" s="99"/>
      <c r="I108" s="99"/>
      <c r="J108" s="98"/>
      <c r="K108" s="167"/>
      <c r="L108" s="101"/>
      <c r="M108" s="101"/>
      <c r="N108" s="101"/>
      <c r="O108" s="101"/>
      <c r="P108" s="98"/>
      <c r="Q108" s="167"/>
      <c r="R108" s="101"/>
      <c r="S108" s="101"/>
      <c r="T108" s="101"/>
      <c r="U108" s="105"/>
      <c r="V108" s="98"/>
      <c r="AB108" s="98"/>
      <c r="AC108" s="167"/>
      <c r="AD108" s="101"/>
      <c r="AE108" s="101"/>
      <c r="AF108" s="101"/>
      <c r="AG108" s="101"/>
      <c r="AN108" s="101"/>
      <c r="AO108" s="101"/>
      <c r="AP108" s="101"/>
      <c r="AQ108" s="101"/>
      <c r="AR108" s="101"/>
      <c r="AS108" s="98"/>
      <c r="AT108" s="167"/>
      <c r="AU108" s="101"/>
      <c r="AV108" s="101"/>
      <c r="AW108" s="101"/>
      <c r="AX108" s="105"/>
      <c r="AY108" s="98"/>
      <c r="AZ108" s="192" t="s">
        <v>1128</v>
      </c>
      <c r="BA108" s="195">
        <f t="shared" si="67"/>
        <v>10.266666666666667</v>
      </c>
      <c r="BB108" s="101">
        <v>0.154</v>
      </c>
      <c r="BC108" s="101">
        <f t="shared" si="66"/>
        <v>1.5810666666666668</v>
      </c>
      <c r="BE108" s="98"/>
      <c r="BF108" s="192"/>
      <c r="BG108" s="195"/>
      <c r="BK108" s="98"/>
      <c r="BQ108" s="98"/>
      <c r="BR108" s="167"/>
      <c r="BV108" s="105"/>
      <c r="BW108" s="98"/>
      <c r="BX108" s="105"/>
      <c r="BY108" s="105"/>
      <c r="BZ108" s="105"/>
      <c r="CA108" s="105"/>
      <c r="CB108" s="105"/>
      <c r="CC108" s="98"/>
      <c r="CD108" s="105"/>
      <c r="CE108" s="105"/>
      <c r="CF108" s="105"/>
      <c r="CG108" s="105"/>
      <c r="CH108" s="105"/>
      <c r="CI108" s="98"/>
      <c r="CK108" s="94">
        <v>3.75</v>
      </c>
      <c r="CL108" s="94">
        <v>0.2</v>
      </c>
      <c r="CM108" s="94">
        <v>0.05</v>
      </c>
      <c r="CN108" s="94">
        <f t="shared" si="9"/>
        <v>3.7500000000000006E-2</v>
      </c>
      <c r="CO108" s="98"/>
      <c r="CV108" s="98"/>
      <c r="DI108" s="240" t="s">
        <v>1159</v>
      </c>
      <c r="DJ108" s="240"/>
      <c r="DK108" s="240"/>
      <c r="DL108" s="240"/>
      <c r="DM108" s="94">
        <f>DM106+DM107</f>
        <v>8.6258999999999979</v>
      </c>
      <c r="EB108" s="98"/>
      <c r="EH108" s="98"/>
      <c r="EN108" s="98"/>
      <c r="ET108" s="98"/>
      <c r="EZ108" s="98"/>
      <c r="FD108" s="98"/>
      <c r="FI108" s="98"/>
      <c r="FM108" s="98"/>
      <c r="FS108" s="98"/>
      <c r="FY108" s="98"/>
      <c r="GE108" s="98"/>
      <c r="GK108" s="98"/>
      <c r="GO108" s="98"/>
      <c r="GS108" s="98"/>
    </row>
    <row r="109" spans="1:20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AB109" s="98"/>
      <c r="AC109" s="98"/>
      <c r="AD109" s="98"/>
      <c r="AE109" s="98"/>
      <c r="AF109" s="98"/>
      <c r="AG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167"/>
      <c r="AU109" s="101"/>
      <c r="AV109" s="101"/>
      <c r="AW109" s="101"/>
      <c r="AX109" s="105"/>
      <c r="AY109" s="98"/>
      <c r="AZ109" s="192" t="s">
        <v>1130</v>
      </c>
      <c r="BA109" s="195">
        <f t="shared" si="67"/>
        <v>10.266666666666667</v>
      </c>
      <c r="BB109" s="101">
        <v>0.154</v>
      </c>
      <c r="BC109" s="101">
        <f t="shared" si="66"/>
        <v>1.5810666666666668</v>
      </c>
      <c r="BE109" s="98"/>
      <c r="BF109" s="192"/>
      <c r="BG109" s="195"/>
      <c r="BK109" s="98"/>
      <c r="BQ109" s="98"/>
      <c r="BR109" s="167"/>
      <c r="BV109" s="105"/>
      <c r="BW109" s="98"/>
      <c r="BX109" s="105"/>
      <c r="BY109" s="105"/>
      <c r="BZ109" s="105"/>
      <c r="CA109" s="105"/>
      <c r="CB109" s="105"/>
      <c r="CC109" s="98"/>
      <c r="CD109" s="105"/>
      <c r="CE109" s="105"/>
      <c r="CF109" s="105"/>
      <c r="CG109" s="105"/>
      <c r="CH109" s="105"/>
      <c r="CI109" s="98"/>
      <c r="CK109" s="94">
        <v>2.85</v>
      </c>
      <c r="CL109" s="94">
        <v>0.2</v>
      </c>
      <c r="CM109" s="94">
        <v>0.05</v>
      </c>
      <c r="CN109" s="94">
        <f t="shared" si="9"/>
        <v>2.8500000000000004E-2</v>
      </c>
      <c r="CO109" s="98"/>
      <c r="CV109" s="98"/>
      <c r="EB109" s="98"/>
      <c r="EH109" s="98"/>
      <c r="EN109" s="98"/>
      <c r="ET109" s="98"/>
      <c r="EZ109" s="98"/>
      <c r="FD109" s="98"/>
      <c r="FI109" s="98"/>
      <c r="FM109" s="98"/>
      <c r="FS109" s="98"/>
      <c r="FY109" s="98"/>
      <c r="GE109" s="98"/>
      <c r="GK109" s="98"/>
      <c r="GO109" s="98"/>
      <c r="GS109" s="98"/>
    </row>
    <row r="110" spans="1:201" x14ac:dyDescent="0.25">
      <c r="A110" s="160"/>
      <c r="B110" s="160"/>
      <c r="C110" s="160"/>
      <c r="D110" s="160"/>
      <c r="K110" s="167"/>
      <c r="L110" s="101"/>
      <c r="M110" s="101"/>
      <c r="N110" s="101"/>
      <c r="O110" s="101"/>
      <c r="Q110" s="167"/>
      <c r="R110" s="101"/>
      <c r="S110" s="101"/>
      <c r="T110" s="101"/>
      <c r="U110" s="105"/>
      <c r="AC110" s="167"/>
      <c r="AD110" s="101"/>
      <c r="AE110" s="101"/>
      <c r="AF110" s="101"/>
      <c r="AG110" s="101"/>
      <c r="AN110" s="101"/>
      <c r="AO110" s="101"/>
      <c r="AP110" s="101"/>
      <c r="AQ110" s="101"/>
      <c r="AR110" s="101"/>
      <c r="AS110" s="98"/>
      <c r="AT110" s="167"/>
      <c r="AU110" s="101"/>
      <c r="AV110" s="101"/>
      <c r="AW110" s="101"/>
      <c r="AX110" s="105"/>
      <c r="AY110" s="98"/>
      <c r="AZ110" s="192" t="s">
        <v>1132</v>
      </c>
      <c r="BA110" s="195">
        <f t="shared" si="67"/>
        <v>10.266666666666667</v>
      </c>
      <c r="BB110" s="101">
        <v>0.154</v>
      </c>
      <c r="BC110" s="101">
        <f t="shared" si="66"/>
        <v>1.5810666666666668</v>
      </c>
      <c r="BE110" s="98"/>
      <c r="BF110" s="192"/>
      <c r="BG110" s="195"/>
      <c r="BK110" s="98"/>
      <c r="BQ110" s="98"/>
      <c r="BR110" s="167"/>
      <c r="BV110" s="105"/>
      <c r="BW110" s="98"/>
      <c r="BX110" s="105"/>
      <c r="BY110" s="105"/>
      <c r="BZ110" s="105"/>
      <c r="CA110" s="105"/>
      <c r="CB110" s="105"/>
      <c r="CC110" s="98"/>
      <c r="CD110" s="105"/>
      <c r="CE110" s="105"/>
      <c r="CF110" s="105"/>
      <c r="CG110" s="105"/>
      <c r="CH110" s="105"/>
      <c r="CI110" s="98"/>
      <c r="CK110" s="94">
        <v>3.75</v>
      </c>
      <c r="CL110" s="94">
        <v>0.2</v>
      </c>
      <c r="CM110" s="94">
        <v>0.05</v>
      </c>
      <c r="CN110" s="94">
        <f t="shared" si="9"/>
        <v>3.7500000000000006E-2</v>
      </c>
      <c r="CO110" s="98"/>
      <c r="CV110" s="98"/>
      <c r="EB110" s="98"/>
      <c r="EH110" s="98"/>
      <c r="EN110" s="98"/>
      <c r="ET110" s="98"/>
      <c r="EZ110" s="98"/>
      <c r="FD110" s="98"/>
      <c r="FI110" s="98"/>
      <c r="FM110" s="98"/>
      <c r="FS110" s="98"/>
      <c r="FY110" s="98"/>
      <c r="GE110" s="98"/>
      <c r="GK110" s="98"/>
      <c r="GO110" s="98"/>
      <c r="GS110" s="98"/>
    </row>
    <row r="111" spans="1:201" x14ac:dyDescent="0.25">
      <c r="A111" s="96"/>
      <c r="B111" s="96"/>
      <c r="C111" s="96"/>
      <c r="D111" s="96"/>
      <c r="K111" s="167"/>
      <c r="L111" s="101"/>
      <c r="M111" s="101"/>
      <c r="N111" s="101"/>
      <c r="O111" s="101"/>
      <c r="Q111" s="167"/>
      <c r="R111" s="101"/>
      <c r="S111" s="101"/>
      <c r="T111" s="101"/>
      <c r="U111" s="105"/>
      <c r="AC111" s="167"/>
      <c r="AD111" s="101"/>
      <c r="AE111" s="101"/>
      <c r="AF111" s="101"/>
      <c r="AG111" s="101"/>
      <c r="AN111" s="101"/>
      <c r="AO111" s="101"/>
      <c r="AP111" s="101"/>
      <c r="AQ111" s="101"/>
      <c r="AR111" s="101"/>
      <c r="AS111" s="98"/>
      <c r="AT111" s="167"/>
      <c r="AU111" s="101"/>
      <c r="AV111" s="101"/>
      <c r="AW111" s="101"/>
      <c r="AX111" s="105"/>
      <c r="AY111" s="98"/>
      <c r="AZ111" s="192" t="s">
        <v>1134</v>
      </c>
      <c r="BA111" s="195">
        <f t="shared" si="67"/>
        <v>10.266666666666667</v>
      </c>
      <c r="BB111" s="101">
        <v>0.154</v>
      </c>
      <c r="BC111" s="101">
        <f t="shared" si="66"/>
        <v>1.5810666666666668</v>
      </c>
      <c r="BE111" s="98"/>
      <c r="BF111" s="192"/>
      <c r="BG111" s="195"/>
      <c r="BK111" s="98"/>
      <c r="BQ111" s="98"/>
      <c r="BR111" s="167"/>
      <c r="BV111" s="105"/>
      <c r="BW111" s="98"/>
      <c r="BX111" s="105"/>
      <c r="BY111" s="105"/>
      <c r="BZ111" s="105"/>
      <c r="CA111" s="105"/>
      <c r="CB111" s="105"/>
      <c r="CC111" s="98"/>
      <c r="CD111" s="105"/>
      <c r="CE111" s="105"/>
      <c r="CF111" s="105"/>
      <c r="CG111" s="105"/>
      <c r="CH111" s="105"/>
      <c r="CI111" s="98"/>
      <c r="CK111" s="94">
        <v>5.25</v>
      </c>
      <c r="CL111" s="94">
        <v>0.2</v>
      </c>
      <c r="CM111" s="94">
        <v>0.05</v>
      </c>
      <c r="CN111" s="94">
        <f t="shared" si="9"/>
        <v>5.2500000000000005E-2</v>
      </c>
      <c r="CO111" s="98"/>
      <c r="CV111" s="98"/>
      <c r="EB111" s="98"/>
      <c r="EH111" s="98"/>
      <c r="EN111" s="98"/>
      <c r="ET111" s="98"/>
      <c r="EZ111" s="98"/>
      <c r="FD111" s="98"/>
      <c r="FI111" s="98"/>
      <c r="FM111" s="98"/>
      <c r="FS111" s="98"/>
      <c r="FY111" s="98"/>
      <c r="GE111" s="98"/>
      <c r="GK111" s="98"/>
      <c r="GO111" s="98"/>
      <c r="GS111" s="98"/>
    </row>
    <row r="112" spans="1:201" x14ac:dyDescent="0.25">
      <c r="K112" s="167"/>
      <c r="L112" s="101"/>
      <c r="M112" s="101"/>
      <c r="N112" s="101"/>
      <c r="O112" s="101"/>
      <c r="Q112" s="167"/>
      <c r="R112" s="101"/>
      <c r="S112" s="101"/>
      <c r="T112" s="101"/>
      <c r="U112" s="105"/>
      <c r="AC112" s="167"/>
      <c r="AD112" s="101"/>
      <c r="AE112" s="101"/>
      <c r="AF112" s="101"/>
      <c r="AG112" s="101"/>
      <c r="AN112" s="101"/>
      <c r="AO112" s="101"/>
      <c r="AP112" s="101"/>
      <c r="AQ112" s="101"/>
      <c r="AR112" s="101"/>
      <c r="AS112" s="98"/>
      <c r="AT112" s="167"/>
      <c r="AU112" s="101"/>
      <c r="AV112" s="101"/>
      <c r="AW112" s="101"/>
      <c r="AX112" s="105"/>
      <c r="AY112" s="98"/>
      <c r="AZ112" s="192" t="s">
        <v>1136</v>
      </c>
      <c r="BA112" s="195">
        <f t="shared" si="67"/>
        <v>10.266666666666667</v>
      </c>
      <c r="BB112" s="101">
        <v>0.154</v>
      </c>
      <c r="BC112" s="101">
        <f t="shared" si="66"/>
        <v>1.5810666666666668</v>
      </c>
      <c r="BE112" s="98"/>
      <c r="BF112" s="192"/>
      <c r="BG112" s="195"/>
      <c r="BK112" s="98"/>
      <c r="BQ112" s="98"/>
      <c r="BR112" s="167"/>
      <c r="BV112" s="105"/>
      <c r="BW112" s="98"/>
      <c r="BX112" s="105"/>
      <c r="BY112" s="105"/>
      <c r="BZ112" s="105"/>
      <c r="CA112" s="105"/>
      <c r="CB112" s="105"/>
      <c r="CC112" s="98"/>
      <c r="CD112" s="105"/>
      <c r="CE112" s="105"/>
      <c r="CF112" s="105"/>
      <c r="CG112" s="105"/>
      <c r="CH112" s="105"/>
      <c r="CI112" s="98"/>
      <c r="CK112" s="94">
        <v>6.5</v>
      </c>
      <c r="CL112" s="94">
        <v>0.2</v>
      </c>
      <c r="CM112" s="94">
        <v>0.05</v>
      </c>
      <c r="CN112" s="94">
        <f t="shared" si="9"/>
        <v>6.5000000000000002E-2</v>
      </c>
      <c r="CO112" s="98"/>
      <c r="CV112" s="98"/>
      <c r="EB112" s="98"/>
      <c r="EH112" s="98"/>
      <c r="EN112" s="98"/>
      <c r="ET112" s="98"/>
      <c r="EZ112" s="98"/>
      <c r="FD112" s="98"/>
      <c r="FI112" s="98"/>
      <c r="FM112" s="98"/>
      <c r="FS112" s="98"/>
      <c r="FY112" s="98"/>
      <c r="GE112" s="98"/>
      <c r="GK112" s="98"/>
      <c r="GO112" s="98"/>
      <c r="GS112" s="98"/>
    </row>
    <row r="113" spans="1:201" x14ac:dyDescent="0.25">
      <c r="K113" s="167"/>
      <c r="L113" s="101"/>
      <c r="M113" s="101"/>
      <c r="N113" s="101"/>
      <c r="O113" s="101"/>
      <c r="Q113" s="167"/>
      <c r="R113" s="101"/>
      <c r="S113" s="101"/>
      <c r="T113" s="101"/>
      <c r="U113" s="105"/>
      <c r="AC113" s="167"/>
      <c r="AD113" s="101"/>
      <c r="AE113" s="101"/>
      <c r="AF113" s="101"/>
      <c r="AG113" s="101"/>
      <c r="AN113" s="101"/>
      <c r="AO113" s="101"/>
      <c r="AP113" s="101"/>
      <c r="AQ113" s="101"/>
      <c r="AR113" s="101"/>
      <c r="AS113" s="98"/>
      <c r="AT113" s="167"/>
      <c r="AU113" s="101"/>
      <c r="AV113" s="101"/>
      <c r="AW113" s="101"/>
      <c r="AX113" s="105"/>
      <c r="AY113" s="98"/>
      <c r="AZ113" s="192" t="s">
        <v>1138</v>
      </c>
      <c r="BA113" s="195">
        <f t="shared" si="67"/>
        <v>10.266666666666667</v>
      </c>
      <c r="BB113" s="101">
        <v>0.154</v>
      </c>
      <c r="BC113" s="101">
        <f t="shared" si="66"/>
        <v>1.5810666666666668</v>
      </c>
      <c r="BE113" s="98"/>
      <c r="BF113" s="192"/>
      <c r="BG113" s="195"/>
      <c r="BK113" s="98"/>
      <c r="BQ113" s="98"/>
      <c r="BR113" s="167"/>
      <c r="BV113" s="105"/>
      <c r="BW113" s="98"/>
      <c r="BX113" s="105"/>
      <c r="BY113" s="105"/>
      <c r="BZ113" s="105"/>
      <c r="CA113" s="105"/>
      <c r="CB113" s="105"/>
      <c r="CC113" s="98"/>
      <c r="CD113" s="105"/>
      <c r="CE113" s="105"/>
      <c r="CF113" s="105"/>
      <c r="CG113" s="105"/>
      <c r="CH113" s="105"/>
      <c r="CI113" s="98"/>
      <c r="CK113" s="94">
        <v>6.5</v>
      </c>
      <c r="CL113" s="94">
        <v>0.2</v>
      </c>
      <c r="CM113" s="94">
        <v>0.05</v>
      </c>
      <c r="CN113" s="94">
        <f t="shared" si="9"/>
        <v>6.5000000000000002E-2</v>
      </c>
      <c r="CO113" s="98"/>
      <c r="CV113" s="98"/>
      <c r="EB113" s="98"/>
      <c r="EH113" s="98"/>
      <c r="EN113" s="98"/>
      <c r="ET113" s="98"/>
      <c r="EZ113" s="98"/>
      <c r="FD113" s="98"/>
      <c r="FI113" s="98"/>
      <c r="FM113" s="98"/>
      <c r="FS113" s="98"/>
      <c r="FY113" s="98"/>
      <c r="GE113" s="98"/>
      <c r="GK113" s="98"/>
      <c r="GO113" s="98"/>
      <c r="GS113" s="98"/>
    </row>
    <row r="114" spans="1:201" x14ac:dyDescent="0.25">
      <c r="K114" s="167"/>
      <c r="L114" s="101"/>
      <c r="M114" s="101"/>
      <c r="N114" s="101"/>
      <c r="O114" s="101"/>
      <c r="Q114" s="167"/>
      <c r="R114" s="101"/>
      <c r="S114" s="101"/>
      <c r="T114" s="101"/>
      <c r="U114" s="105"/>
      <c r="AC114" s="167"/>
      <c r="AD114" s="101"/>
      <c r="AE114" s="101"/>
      <c r="AF114" s="101"/>
      <c r="AG114" s="101"/>
      <c r="AN114" s="101"/>
      <c r="AO114" s="101"/>
      <c r="AP114" s="101"/>
      <c r="AQ114" s="101"/>
      <c r="AR114" s="101"/>
      <c r="AS114" s="98"/>
      <c r="AT114" s="167"/>
      <c r="AU114" s="101"/>
      <c r="AV114" s="101"/>
      <c r="AW114" s="101"/>
      <c r="AX114" s="105"/>
      <c r="AY114" s="98"/>
      <c r="AZ114" s="192" t="s">
        <v>1140</v>
      </c>
      <c r="BA114" s="195">
        <f t="shared" si="67"/>
        <v>10.266666666666667</v>
      </c>
      <c r="BB114" s="101">
        <v>0.154</v>
      </c>
      <c r="BC114" s="101">
        <f t="shared" si="66"/>
        <v>1.5810666666666668</v>
      </c>
      <c r="BE114" s="98"/>
      <c r="BF114" s="192"/>
      <c r="BG114" s="195"/>
      <c r="BK114" s="98"/>
      <c r="BQ114" s="98"/>
      <c r="BR114" s="167"/>
      <c r="BV114" s="105"/>
      <c r="BW114" s="98"/>
      <c r="BX114" s="105"/>
      <c r="BY114" s="105"/>
      <c r="BZ114" s="105"/>
      <c r="CA114" s="105"/>
      <c r="CB114" s="105"/>
      <c r="CC114" s="98"/>
      <c r="CD114" s="105"/>
      <c r="CE114" s="105"/>
      <c r="CF114" s="105"/>
      <c r="CG114" s="105"/>
      <c r="CH114" s="105"/>
      <c r="CI114" s="98"/>
      <c r="CK114" s="94">
        <v>5.25</v>
      </c>
      <c r="CL114" s="94">
        <v>0.2</v>
      </c>
      <c r="CM114" s="94">
        <v>0.05</v>
      </c>
      <c r="CN114" s="94">
        <f t="shared" ref="CN114:CN128" si="68">CK114*CL114*CM114</f>
        <v>5.2500000000000005E-2</v>
      </c>
      <c r="CO114" s="98"/>
      <c r="CV114" s="98"/>
      <c r="EB114" s="98"/>
      <c r="EH114" s="98"/>
      <c r="EN114" s="98"/>
      <c r="ET114" s="98"/>
      <c r="EZ114" s="98"/>
      <c r="FD114" s="98"/>
      <c r="FI114" s="98"/>
      <c r="FM114" s="98"/>
      <c r="FS114" s="98"/>
      <c r="FY114" s="98"/>
      <c r="GE114" s="98"/>
      <c r="GK114" s="98"/>
      <c r="GO114" s="98"/>
      <c r="GS114" s="98"/>
    </row>
    <row r="115" spans="1:201" x14ac:dyDescent="0.25">
      <c r="A115" s="196"/>
      <c r="B115" s="164"/>
      <c r="C115" s="164"/>
      <c r="K115" s="167"/>
      <c r="L115" s="101"/>
      <c r="M115" s="101"/>
      <c r="N115" s="101"/>
      <c r="O115" s="101"/>
      <c r="Q115" s="101"/>
      <c r="R115" s="101"/>
      <c r="S115" s="101"/>
      <c r="T115" s="101"/>
      <c r="U115" s="101"/>
      <c r="AC115" s="167"/>
      <c r="AD115" s="101"/>
      <c r="AE115" s="101"/>
      <c r="AF115" s="101"/>
      <c r="AG115" s="101"/>
      <c r="AN115" s="101"/>
      <c r="AO115" s="101"/>
      <c r="AP115" s="101"/>
      <c r="AQ115" s="101"/>
      <c r="AR115" s="101"/>
      <c r="AS115" s="98"/>
      <c r="AT115" s="101"/>
      <c r="AU115" s="101"/>
      <c r="AV115" s="101"/>
      <c r="AW115" s="101"/>
      <c r="AX115" s="101"/>
      <c r="AY115" s="98"/>
      <c r="AZ115" s="192" t="s">
        <v>1142</v>
      </c>
      <c r="BA115" s="195">
        <f t="shared" si="67"/>
        <v>10.266666666666667</v>
      </c>
      <c r="BB115" s="101">
        <v>0.154</v>
      </c>
      <c r="BC115" s="101">
        <f t="shared" si="66"/>
        <v>1.5810666666666668</v>
      </c>
      <c r="BE115" s="98"/>
      <c r="BF115" s="192"/>
      <c r="BG115" s="195"/>
      <c r="BK115" s="98"/>
      <c r="BQ115" s="98"/>
      <c r="BW115" s="98"/>
      <c r="CC115" s="98"/>
      <c r="CI115" s="98"/>
      <c r="CK115" s="94">
        <v>11.25</v>
      </c>
      <c r="CL115" s="94">
        <v>0.2</v>
      </c>
      <c r="CM115" s="94">
        <v>0.05</v>
      </c>
      <c r="CN115" s="94">
        <f t="shared" si="68"/>
        <v>0.1125</v>
      </c>
      <c r="CO115" s="98"/>
      <c r="CV115" s="98"/>
      <c r="EB115" s="98"/>
      <c r="EH115" s="98"/>
      <c r="EN115" s="98"/>
      <c r="ET115" s="98"/>
      <c r="EZ115" s="98"/>
      <c r="FD115" s="98"/>
      <c r="FI115" s="98"/>
      <c r="FM115" s="98"/>
      <c r="FS115" s="98"/>
      <c r="FY115" s="98"/>
      <c r="GE115" s="98"/>
      <c r="GK115" s="98"/>
      <c r="GO115" s="98"/>
      <c r="GS115" s="98"/>
    </row>
    <row r="116" spans="1:201" x14ac:dyDescent="0.25">
      <c r="K116" s="167"/>
      <c r="L116" s="101"/>
      <c r="M116" s="101"/>
      <c r="N116" s="101"/>
      <c r="O116" s="101"/>
      <c r="Q116" s="101"/>
      <c r="R116" s="101"/>
      <c r="S116" s="101"/>
      <c r="T116" s="101"/>
      <c r="U116" s="101"/>
      <c r="AC116" s="167"/>
      <c r="AD116" s="101"/>
      <c r="AE116" s="101"/>
      <c r="AF116" s="101"/>
      <c r="AG116" s="101"/>
      <c r="AN116" s="101"/>
      <c r="AO116" s="101"/>
      <c r="AP116" s="101"/>
      <c r="AQ116" s="101"/>
      <c r="AR116" s="101"/>
      <c r="AS116" s="98"/>
      <c r="AT116" s="101"/>
      <c r="AU116" s="101"/>
      <c r="AV116" s="241"/>
      <c r="AW116" s="241"/>
      <c r="AX116" s="101"/>
      <c r="AY116" s="98"/>
      <c r="AZ116" s="192" t="s">
        <v>1144</v>
      </c>
      <c r="BA116" s="195">
        <f t="shared" si="67"/>
        <v>10.266666666666667</v>
      </c>
      <c r="BB116" s="101">
        <v>0.154</v>
      </c>
      <c r="BC116" s="101">
        <f t="shared" si="66"/>
        <v>1.5810666666666668</v>
      </c>
      <c r="BE116" s="98"/>
      <c r="BF116" s="192"/>
      <c r="BG116" s="195"/>
      <c r="BK116" s="98"/>
      <c r="BQ116" s="98"/>
      <c r="BW116" s="98"/>
      <c r="CC116" s="98"/>
      <c r="CI116" s="98"/>
      <c r="CK116" s="94">
        <v>6.78</v>
      </c>
      <c r="CL116" s="94">
        <v>0.2</v>
      </c>
      <c r="CM116" s="94">
        <v>0.05</v>
      </c>
      <c r="CN116" s="94">
        <f t="shared" si="68"/>
        <v>6.7800000000000013E-2</v>
      </c>
      <c r="CO116" s="98"/>
      <c r="CV116" s="98"/>
      <c r="EB116" s="98"/>
      <c r="EH116" s="98"/>
      <c r="EN116" s="98"/>
      <c r="ET116" s="98"/>
      <c r="EZ116" s="98"/>
      <c r="FD116" s="98"/>
      <c r="FI116" s="98"/>
      <c r="FM116" s="98"/>
      <c r="FS116" s="98"/>
      <c r="FY116" s="98"/>
      <c r="GE116" s="98"/>
      <c r="GK116" s="98"/>
      <c r="GO116" s="98"/>
      <c r="GS116" s="98"/>
    </row>
    <row r="117" spans="1:201" x14ac:dyDescent="0.25">
      <c r="K117" s="167"/>
      <c r="L117" s="101"/>
      <c r="M117" s="101"/>
      <c r="N117" s="101"/>
      <c r="O117" s="101"/>
      <c r="Q117" s="101"/>
      <c r="R117" s="101"/>
      <c r="S117" s="101"/>
      <c r="T117" s="101"/>
      <c r="U117" s="101"/>
      <c r="AC117" s="167"/>
      <c r="AD117" s="101"/>
      <c r="AE117" s="101"/>
      <c r="AF117" s="101"/>
      <c r="AG117" s="101"/>
      <c r="AN117" s="101"/>
      <c r="AO117" s="101"/>
      <c r="AP117" s="101"/>
      <c r="AQ117" s="101"/>
      <c r="AR117" s="101"/>
      <c r="AS117" s="98"/>
      <c r="AT117" s="242"/>
      <c r="AU117" s="242"/>
      <c r="AV117" s="242"/>
      <c r="AW117" s="242"/>
      <c r="AX117" s="107"/>
      <c r="AY117" s="98"/>
      <c r="AZ117" s="192" t="s">
        <v>1146</v>
      </c>
      <c r="BA117" s="195">
        <f t="shared" si="67"/>
        <v>10.266666666666667</v>
      </c>
      <c r="BB117" s="101">
        <v>0.154</v>
      </c>
      <c r="BC117" s="101">
        <f t="shared" si="66"/>
        <v>1.5810666666666668</v>
      </c>
      <c r="BE117" s="98"/>
      <c r="BF117" s="192"/>
      <c r="BG117" s="195"/>
      <c r="BK117" s="98"/>
      <c r="BQ117" s="98"/>
      <c r="BW117" s="98"/>
      <c r="CC117" s="98"/>
      <c r="CI117" s="98"/>
      <c r="CK117" s="94">
        <v>6.78</v>
      </c>
      <c r="CL117" s="94">
        <v>0.2</v>
      </c>
      <c r="CM117" s="94">
        <v>0.05</v>
      </c>
      <c r="CN117" s="94">
        <f t="shared" si="68"/>
        <v>6.7800000000000013E-2</v>
      </c>
      <c r="CO117" s="98"/>
      <c r="CV117" s="98"/>
      <c r="EB117" s="98"/>
      <c r="EH117" s="98"/>
      <c r="EN117" s="98"/>
      <c r="ET117" s="98"/>
      <c r="EZ117" s="98"/>
      <c r="FD117" s="98"/>
      <c r="FI117" s="98"/>
      <c r="FM117" s="98"/>
      <c r="FS117" s="98"/>
      <c r="FY117" s="98"/>
      <c r="GE117" s="98"/>
      <c r="GK117" s="98"/>
      <c r="GO117" s="98"/>
      <c r="GS117" s="98"/>
    </row>
    <row r="118" spans="1:201" x14ac:dyDescent="0.25">
      <c r="K118" s="167"/>
      <c r="L118" s="101"/>
      <c r="M118" s="101"/>
      <c r="N118" s="101"/>
      <c r="O118" s="101"/>
      <c r="Q118" s="101"/>
      <c r="R118" s="101"/>
      <c r="S118" s="101"/>
      <c r="T118" s="101"/>
      <c r="U118" s="101"/>
      <c r="AC118" s="167"/>
      <c r="AD118" s="101"/>
      <c r="AE118" s="101"/>
      <c r="AF118" s="101"/>
      <c r="AG118" s="101"/>
      <c r="AN118" s="101"/>
      <c r="AO118" s="101"/>
      <c r="AP118" s="101"/>
      <c r="AQ118" s="101"/>
      <c r="AR118" s="101"/>
      <c r="AS118" s="98"/>
      <c r="AT118" s="238"/>
      <c r="AU118" s="238"/>
      <c r="AV118" s="238"/>
      <c r="AW118" s="238"/>
      <c r="AX118" s="104"/>
      <c r="AY118" s="98"/>
      <c r="AZ118" s="192" t="s">
        <v>1148</v>
      </c>
      <c r="BA118" s="195">
        <f t="shared" si="67"/>
        <v>10.266666666666667</v>
      </c>
      <c r="BB118" s="101">
        <v>0.154</v>
      </c>
      <c r="BC118" s="101">
        <f t="shared" si="66"/>
        <v>1.5810666666666668</v>
      </c>
      <c r="BE118" s="98"/>
      <c r="BF118" s="192"/>
      <c r="BG118" s="195"/>
      <c r="BK118" s="98"/>
      <c r="BQ118" s="98"/>
      <c r="BW118" s="98"/>
      <c r="CC118" s="98"/>
      <c r="CI118" s="98"/>
      <c r="CK118" s="94">
        <v>3.15</v>
      </c>
      <c r="CL118" s="94">
        <v>0.2</v>
      </c>
      <c r="CM118" s="94">
        <v>0.05</v>
      </c>
      <c r="CN118" s="94">
        <f t="shared" si="68"/>
        <v>3.15E-2</v>
      </c>
      <c r="CO118" s="98"/>
      <c r="CV118" s="98"/>
      <c r="EB118" s="98"/>
      <c r="EH118" s="98"/>
      <c r="EN118" s="98"/>
      <c r="ET118" s="98"/>
      <c r="EZ118" s="98"/>
      <c r="FD118" s="98"/>
      <c r="FI118" s="98"/>
      <c r="FM118" s="98"/>
      <c r="FS118" s="98"/>
      <c r="FY118" s="98"/>
      <c r="GE118" s="98"/>
      <c r="GK118" s="98"/>
      <c r="GO118" s="98"/>
      <c r="GS118" s="98"/>
    </row>
    <row r="119" spans="1:201" x14ac:dyDescent="0.25">
      <c r="K119" s="167"/>
      <c r="L119" s="101"/>
      <c r="M119" s="101"/>
      <c r="N119" s="101"/>
      <c r="O119" s="101"/>
      <c r="Q119" s="101"/>
      <c r="R119" s="101"/>
      <c r="S119" s="101"/>
      <c r="T119" s="101"/>
      <c r="U119" s="101"/>
      <c r="AC119" s="167"/>
      <c r="AD119" s="101"/>
      <c r="AE119" s="101"/>
      <c r="AF119" s="101"/>
      <c r="AG119" s="101"/>
      <c r="AN119" s="101"/>
      <c r="AO119" s="101"/>
      <c r="AP119" s="101"/>
      <c r="AQ119" s="101"/>
      <c r="AR119" s="101"/>
      <c r="AS119" s="98"/>
      <c r="AT119" s="238"/>
      <c r="AU119" s="238"/>
      <c r="AV119" s="238"/>
      <c r="AW119" s="238"/>
      <c r="AX119" s="104"/>
      <c r="AY119" s="98"/>
      <c r="AZ119" s="192" t="s">
        <v>1150</v>
      </c>
      <c r="BA119" s="195">
        <f t="shared" si="67"/>
        <v>10.266666666666667</v>
      </c>
      <c r="BB119" s="101">
        <v>0.154</v>
      </c>
      <c r="BC119" s="101">
        <f t="shared" si="66"/>
        <v>1.5810666666666668</v>
      </c>
      <c r="BE119" s="98"/>
      <c r="BF119" s="192"/>
      <c r="BG119" s="195"/>
      <c r="BK119" s="98"/>
      <c r="BQ119" s="98"/>
      <c r="BW119" s="98"/>
      <c r="CC119" s="98"/>
      <c r="CI119" s="98"/>
      <c r="CK119" s="94">
        <v>3.15</v>
      </c>
      <c r="CL119" s="94">
        <v>0.2</v>
      </c>
      <c r="CM119" s="94">
        <v>0.05</v>
      </c>
      <c r="CN119" s="94">
        <f t="shared" si="68"/>
        <v>3.15E-2</v>
      </c>
      <c r="CO119" s="98"/>
      <c r="CV119" s="98"/>
      <c r="EB119" s="98"/>
      <c r="EH119" s="98"/>
      <c r="EN119" s="98"/>
      <c r="ET119" s="98"/>
      <c r="EZ119" s="98"/>
      <c r="FD119" s="98"/>
      <c r="FI119" s="98"/>
      <c r="FM119" s="98"/>
      <c r="FS119" s="98"/>
      <c r="FY119" s="98"/>
      <c r="GE119" s="98"/>
      <c r="GK119" s="98"/>
      <c r="GO119" s="98"/>
      <c r="GS119" s="98"/>
    </row>
    <row r="120" spans="1:201" x14ac:dyDescent="0.25">
      <c r="K120" s="167"/>
      <c r="L120" s="101"/>
      <c r="M120" s="101"/>
      <c r="N120" s="101"/>
      <c r="O120" s="101"/>
      <c r="Q120" s="101"/>
      <c r="R120" s="101"/>
      <c r="S120" s="101"/>
      <c r="T120" s="101"/>
      <c r="U120" s="101"/>
      <c r="AC120" s="167"/>
      <c r="AD120" s="101"/>
      <c r="AE120" s="101"/>
      <c r="AF120" s="101"/>
      <c r="AG120" s="101"/>
      <c r="AN120" s="101"/>
      <c r="AO120" s="101"/>
      <c r="AP120" s="101"/>
      <c r="AQ120" s="101"/>
      <c r="AR120" s="101"/>
      <c r="AS120" s="98"/>
      <c r="AT120" s="243"/>
      <c r="AU120" s="243"/>
      <c r="AV120" s="243"/>
      <c r="AW120" s="243"/>
      <c r="AX120" s="244"/>
      <c r="AY120" s="98"/>
      <c r="AZ120" s="192" t="s">
        <v>1152</v>
      </c>
      <c r="BA120" s="195">
        <f t="shared" si="67"/>
        <v>10.266666666666667</v>
      </c>
      <c r="BB120" s="101">
        <v>0.154</v>
      </c>
      <c r="BC120" s="101">
        <f t="shared" si="66"/>
        <v>1.5810666666666668</v>
      </c>
      <c r="BE120" s="98"/>
      <c r="BF120" s="192"/>
      <c r="BG120" s="195"/>
      <c r="BK120" s="98"/>
      <c r="BQ120" s="98"/>
      <c r="BW120" s="98"/>
      <c r="CC120" s="98"/>
      <c r="CI120" s="98"/>
      <c r="CK120" s="94">
        <v>3.15</v>
      </c>
      <c r="CL120" s="94">
        <v>0.2</v>
      </c>
      <c r="CM120" s="94">
        <v>0.05</v>
      </c>
      <c r="CN120" s="94">
        <f t="shared" si="68"/>
        <v>3.15E-2</v>
      </c>
      <c r="CO120" s="98"/>
      <c r="CV120" s="98"/>
      <c r="EB120" s="98"/>
      <c r="EH120" s="98"/>
      <c r="EN120" s="98"/>
      <c r="ET120" s="98"/>
      <c r="EZ120" s="98"/>
      <c r="FD120" s="98"/>
      <c r="FI120" s="98"/>
      <c r="FM120" s="98"/>
      <c r="FS120" s="98"/>
      <c r="FY120" s="98"/>
      <c r="GE120" s="98"/>
      <c r="GK120" s="98"/>
      <c r="GO120" s="98"/>
      <c r="GS120" s="98"/>
    </row>
    <row r="121" spans="1:201" x14ac:dyDescent="0.25">
      <c r="K121" s="167"/>
      <c r="L121" s="101"/>
      <c r="M121" s="101"/>
      <c r="N121" s="101"/>
      <c r="O121" s="101"/>
      <c r="Q121" s="101"/>
      <c r="R121" s="101"/>
      <c r="S121" s="101"/>
      <c r="T121" s="101"/>
      <c r="U121" s="101"/>
      <c r="AC121" s="167"/>
      <c r="AD121" s="101"/>
      <c r="AE121" s="101"/>
      <c r="AF121" s="101"/>
      <c r="AG121" s="101"/>
      <c r="AN121" s="101"/>
      <c r="AO121" s="101"/>
      <c r="AP121" s="101"/>
      <c r="AQ121" s="101"/>
      <c r="AR121" s="101"/>
      <c r="AS121" s="98"/>
      <c r="AT121" s="243"/>
      <c r="AU121" s="243"/>
      <c r="AV121" s="243"/>
      <c r="AW121" s="243"/>
      <c r="AX121" s="244"/>
      <c r="AY121" s="98"/>
      <c r="AZ121" s="192" t="s">
        <v>1154</v>
      </c>
      <c r="BA121" s="195">
        <f t="shared" si="67"/>
        <v>10.266666666666667</v>
      </c>
      <c r="BB121" s="101">
        <v>0.154</v>
      </c>
      <c r="BC121" s="101">
        <f t="shared" si="66"/>
        <v>1.5810666666666668</v>
      </c>
      <c r="BE121" s="98"/>
      <c r="BF121" s="192"/>
      <c r="BG121" s="195"/>
      <c r="BK121" s="98"/>
      <c r="BQ121" s="98"/>
      <c r="BW121" s="98"/>
      <c r="CC121" s="98"/>
      <c r="CI121" s="98"/>
      <c r="CK121" s="94">
        <v>3.15</v>
      </c>
      <c r="CL121" s="94">
        <v>0.2</v>
      </c>
      <c r="CM121" s="94">
        <v>0.05</v>
      </c>
      <c r="CN121" s="94">
        <f t="shared" si="68"/>
        <v>3.15E-2</v>
      </c>
      <c r="CO121" s="98"/>
      <c r="CV121" s="98"/>
      <c r="EB121" s="98"/>
      <c r="EH121" s="98"/>
      <c r="EN121" s="98"/>
      <c r="ET121" s="98"/>
      <c r="EZ121" s="98"/>
      <c r="FD121" s="98"/>
      <c r="FI121" s="98"/>
      <c r="FM121" s="98"/>
      <c r="FS121" s="98"/>
      <c r="FY121" s="98"/>
      <c r="GE121" s="98"/>
      <c r="GK121" s="98"/>
      <c r="GO121" s="98"/>
      <c r="GS121" s="98"/>
    </row>
    <row r="122" spans="1:201" x14ac:dyDescent="0.25">
      <c r="K122" s="167"/>
      <c r="L122" s="101"/>
      <c r="M122" s="101"/>
      <c r="N122" s="101"/>
      <c r="O122" s="101"/>
      <c r="Q122" s="101"/>
      <c r="R122" s="101"/>
      <c r="S122" s="101"/>
      <c r="T122" s="101"/>
      <c r="U122" s="101"/>
      <c r="AC122" s="167"/>
      <c r="AD122" s="101"/>
      <c r="AE122" s="101"/>
      <c r="AF122" s="101"/>
      <c r="AG122" s="101"/>
      <c r="AN122" s="101"/>
      <c r="AO122" s="101"/>
      <c r="AP122" s="101"/>
      <c r="AQ122" s="101"/>
      <c r="AR122" s="101"/>
      <c r="AS122" s="98"/>
      <c r="AT122" s="101"/>
      <c r="AU122" s="101"/>
      <c r="AV122" s="101"/>
      <c r="AW122" s="101"/>
      <c r="AX122" s="101"/>
      <c r="AY122" s="98"/>
      <c r="AZ122" s="192" t="s">
        <v>1156</v>
      </c>
      <c r="BA122" s="195">
        <f t="shared" si="67"/>
        <v>10.266666666666667</v>
      </c>
      <c r="BB122" s="101">
        <v>0.154</v>
      </c>
      <c r="BC122" s="101">
        <f t="shared" si="66"/>
        <v>1.5810666666666668</v>
      </c>
      <c r="BE122" s="98"/>
      <c r="BF122" s="192"/>
      <c r="BG122" s="195"/>
      <c r="BK122" s="98"/>
      <c r="BQ122" s="98"/>
      <c r="BW122" s="98"/>
      <c r="CC122" s="98"/>
      <c r="CI122" s="98"/>
      <c r="CK122" s="94">
        <v>2.4</v>
      </c>
      <c r="CL122" s="94">
        <v>0.2</v>
      </c>
      <c r="CM122" s="94">
        <v>0.05</v>
      </c>
      <c r="CN122" s="94">
        <f t="shared" si="68"/>
        <v>2.4E-2</v>
      </c>
      <c r="CO122" s="98"/>
      <c r="CV122" s="98"/>
      <c r="EB122" s="98"/>
      <c r="EH122" s="98"/>
      <c r="EN122" s="98"/>
      <c r="ET122" s="98"/>
      <c r="EZ122" s="98"/>
      <c r="FD122" s="98"/>
      <c r="FI122" s="98"/>
      <c r="FM122" s="98"/>
      <c r="FS122" s="98"/>
      <c r="FY122" s="98"/>
      <c r="GE122" s="98"/>
      <c r="GK122" s="98"/>
      <c r="GO122" s="98"/>
      <c r="GS122" s="98"/>
    </row>
    <row r="123" spans="1:201" x14ac:dyDescent="0.25">
      <c r="K123" s="167"/>
      <c r="L123" s="101"/>
      <c r="M123" s="101"/>
      <c r="N123" s="101"/>
      <c r="O123" s="101"/>
      <c r="Q123" s="101"/>
      <c r="R123" s="101"/>
      <c r="S123" s="101"/>
      <c r="T123" s="101"/>
      <c r="U123" s="101"/>
      <c r="AC123" s="167"/>
      <c r="AD123" s="101"/>
      <c r="AE123" s="101"/>
      <c r="AF123" s="101"/>
      <c r="AG123" s="101"/>
      <c r="AN123" s="101"/>
      <c r="AO123" s="101"/>
      <c r="AP123" s="101"/>
      <c r="AQ123" s="101"/>
      <c r="AR123" s="101"/>
      <c r="AS123" s="98"/>
      <c r="AT123" s="101"/>
      <c r="AU123" s="101"/>
      <c r="AV123" s="101"/>
      <c r="AW123" s="101"/>
      <c r="AX123" s="101"/>
      <c r="AY123" s="98"/>
      <c r="AZ123" s="192" t="s">
        <v>1158</v>
      </c>
      <c r="BA123" s="195">
        <f t="shared" si="67"/>
        <v>10.266666666666667</v>
      </c>
      <c r="BB123" s="101">
        <v>0.154</v>
      </c>
      <c r="BC123" s="101">
        <f t="shared" si="66"/>
        <v>1.5810666666666668</v>
      </c>
      <c r="BE123" s="98"/>
      <c r="BF123" s="192"/>
      <c r="BG123" s="195"/>
      <c r="BK123" s="98"/>
      <c r="BQ123" s="98"/>
      <c r="BW123" s="98"/>
      <c r="CC123" s="98"/>
      <c r="CI123" s="98"/>
      <c r="CK123" s="94">
        <v>2.15</v>
      </c>
      <c r="CL123" s="94">
        <v>0.2</v>
      </c>
      <c r="CM123" s="94">
        <v>0.05</v>
      </c>
      <c r="CN123" s="94">
        <f t="shared" si="68"/>
        <v>2.1500000000000002E-2</v>
      </c>
      <c r="CO123" s="98"/>
      <c r="CV123" s="98"/>
      <c r="EB123" s="98"/>
      <c r="EH123" s="98"/>
      <c r="EN123" s="98"/>
      <c r="ET123" s="98"/>
      <c r="EZ123" s="98"/>
      <c r="FD123" s="98"/>
      <c r="FI123" s="98"/>
      <c r="FM123" s="98"/>
      <c r="FS123" s="98"/>
      <c r="FY123" s="98"/>
      <c r="GE123" s="98"/>
      <c r="GK123" s="98"/>
      <c r="GO123" s="98"/>
      <c r="GS123" s="98"/>
    </row>
    <row r="124" spans="1:201" x14ac:dyDescent="0.25">
      <c r="K124" s="167"/>
      <c r="L124" s="101"/>
      <c r="M124" s="101"/>
      <c r="N124" s="101"/>
      <c r="O124" s="101"/>
      <c r="Q124" s="101"/>
      <c r="R124" s="101"/>
      <c r="S124" s="101"/>
      <c r="T124" s="101"/>
      <c r="U124" s="101"/>
      <c r="AC124" s="167"/>
      <c r="AD124" s="101"/>
      <c r="AE124" s="101"/>
      <c r="AF124" s="101"/>
      <c r="AG124" s="101"/>
      <c r="AN124" s="101"/>
      <c r="AO124" s="101"/>
      <c r="AP124" s="101"/>
      <c r="AQ124" s="101"/>
      <c r="AR124" s="101"/>
      <c r="AS124" s="98"/>
      <c r="AT124" s="101"/>
      <c r="AU124" s="101"/>
      <c r="AV124" s="101"/>
      <c r="AW124" s="101"/>
      <c r="AX124" s="101"/>
      <c r="AY124" s="98"/>
      <c r="AZ124" s="192" t="s">
        <v>1161</v>
      </c>
      <c r="BA124" s="195">
        <f t="shared" si="67"/>
        <v>10.266666666666667</v>
      </c>
      <c r="BB124" s="101">
        <v>0.154</v>
      </c>
      <c r="BC124" s="101">
        <f t="shared" si="66"/>
        <v>1.5810666666666668</v>
      </c>
      <c r="BE124" s="98"/>
      <c r="BF124" s="192"/>
      <c r="BG124" s="195"/>
      <c r="BK124" s="98"/>
      <c r="BQ124" s="98"/>
      <c r="BW124" s="98"/>
      <c r="CC124" s="98"/>
      <c r="CI124" s="98"/>
      <c r="CK124" s="94">
        <v>2.15</v>
      </c>
      <c r="CL124" s="94">
        <v>0.2</v>
      </c>
      <c r="CM124" s="94">
        <v>0.05</v>
      </c>
      <c r="CN124" s="94">
        <f t="shared" si="68"/>
        <v>2.1500000000000002E-2</v>
      </c>
      <c r="CO124" s="98"/>
      <c r="CV124" s="98"/>
      <c r="EB124" s="98"/>
      <c r="EH124" s="98"/>
      <c r="EN124" s="98"/>
      <c r="ET124" s="98"/>
      <c r="EZ124" s="98"/>
      <c r="FD124" s="98"/>
      <c r="FI124" s="98"/>
      <c r="FM124" s="98"/>
      <c r="FS124" s="98"/>
      <c r="FY124" s="98"/>
      <c r="GE124" s="98"/>
      <c r="GK124" s="98"/>
      <c r="GO124" s="98"/>
      <c r="GS124" s="98"/>
    </row>
    <row r="125" spans="1:201" x14ac:dyDescent="0.25">
      <c r="K125" s="167"/>
      <c r="L125" s="101"/>
      <c r="M125" s="101"/>
      <c r="N125" s="101"/>
      <c r="O125" s="101"/>
      <c r="Q125" s="101"/>
      <c r="R125" s="101"/>
      <c r="S125" s="101"/>
      <c r="T125" s="101"/>
      <c r="U125" s="101"/>
      <c r="AC125" s="167"/>
      <c r="AD125" s="101"/>
      <c r="AE125" s="101"/>
      <c r="AF125" s="101"/>
      <c r="AG125" s="101"/>
      <c r="AN125" s="101"/>
      <c r="AO125" s="101"/>
      <c r="AP125" s="101"/>
      <c r="AQ125" s="101"/>
      <c r="AR125" s="101"/>
      <c r="AS125" s="98"/>
      <c r="AT125" s="98"/>
      <c r="AU125" s="98"/>
      <c r="AV125" s="98"/>
      <c r="AW125" s="98"/>
      <c r="AX125" s="98"/>
      <c r="AY125" s="98"/>
      <c r="AZ125" s="192" t="s">
        <v>1163</v>
      </c>
      <c r="BA125" s="195">
        <f t="shared" si="67"/>
        <v>10.266666666666667</v>
      </c>
      <c r="BB125" s="101">
        <v>0.154</v>
      </c>
      <c r="BC125" s="101">
        <f t="shared" si="66"/>
        <v>1.5810666666666668</v>
      </c>
      <c r="BE125" s="98"/>
      <c r="BF125" s="192"/>
      <c r="BG125" s="195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K125" s="94">
        <v>2.15</v>
      </c>
      <c r="CL125" s="94">
        <v>0.2</v>
      </c>
      <c r="CM125" s="94">
        <v>0.05</v>
      </c>
      <c r="CN125" s="94">
        <f t="shared" si="68"/>
        <v>2.1500000000000002E-2</v>
      </c>
      <c r="CO125" s="98"/>
      <c r="CV125" s="98"/>
      <c r="EB125" s="98"/>
      <c r="EH125" s="98"/>
      <c r="EN125" s="98"/>
      <c r="ET125" s="98"/>
      <c r="EZ125" s="98"/>
      <c r="FD125" s="98"/>
      <c r="FI125" s="98"/>
      <c r="FM125" s="98"/>
      <c r="FS125" s="98"/>
      <c r="FY125" s="98"/>
      <c r="GE125" s="98"/>
      <c r="GK125" s="98"/>
      <c r="GO125" s="98"/>
      <c r="GS125" s="98"/>
    </row>
    <row r="126" spans="1:201" x14ac:dyDescent="0.25">
      <c r="K126" s="167"/>
      <c r="L126" s="101"/>
      <c r="M126" s="101"/>
      <c r="N126" s="101"/>
      <c r="O126" s="101"/>
      <c r="Q126" s="101"/>
      <c r="R126" s="101"/>
      <c r="S126" s="101"/>
      <c r="T126" s="101"/>
      <c r="U126" s="101"/>
      <c r="AC126" s="167"/>
      <c r="AD126" s="101"/>
      <c r="AE126" s="101"/>
      <c r="AF126" s="101"/>
      <c r="AG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98"/>
      <c r="AZ126" s="192" t="s">
        <v>1166</v>
      </c>
      <c r="BA126" s="195">
        <f t="shared" si="67"/>
        <v>10.266666666666667</v>
      </c>
      <c r="BB126" s="101">
        <v>0.154</v>
      </c>
      <c r="BC126" s="101">
        <f t="shared" si="66"/>
        <v>1.5810666666666668</v>
      </c>
      <c r="BE126" s="98"/>
      <c r="BF126" s="192"/>
      <c r="BG126" s="195"/>
      <c r="BK126" s="101"/>
      <c r="BQ126" s="101"/>
      <c r="BW126" s="101"/>
      <c r="CC126" s="101"/>
      <c r="CI126" s="101"/>
      <c r="CJ126" s="167"/>
      <c r="CK126" s="101">
        <v>2.85</v>
      </c>
      <c r="CL126" s="101">
        <v>0.2</v>
      </c>
      <c r="CM126" s="101">
        <v>0.05</v>
      </c>
      <c r="CN126" s="94">
        <f t="shared" si="68"/>
        <v>2.8500000000000004E-2</v>
      </c>
      <c r="CO126" s="98"/>
      <c r="CV126" s="98"/>
      <c r="EB126" s="101"/>
      <c r="EH126" s="101"/>
      <c r="EN126" s="101"/>
      <c r="ET126" s="101"/>
      <c r="EZ126" s="101"/>
      <c r="FD126" s="101"/>
      <c r="FI126" s="101"/>
      <c r="FM126" s="101"/>
      <c r="FS126" s="101"/>
      <c r="FY126" s="101"/>
      <c r="GE126" s="101"/>
      <c r="GK126" s="101"/>
      <c r="GO126" s="101"/>
      <c r="GS126" s="101"/>
    </row>
    <row r="127" spans="1:201" x14ac:dyDescent="0.25">
      <c r="K127" s="167"/>
      <c r="L127" s="101"/>
      <c r="M127" s="101"/>
      <c r="N127" s="101"/>
      <c r="O127" s="101"/>
      <c r="Q127" s="101"/>
      <c r="R127" s="101"/>
      <c r="S127" s="101"/>
      <c r="T127" s="101"/>
      <c r="U127" s="101"/>
      <c r="AC127" s="167"/>
      <c r="AD127" s="101"/>
      <c r="AE127" s="101"/>
      <c r="AF127" s="101"/>
      <c r="AG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98"/>
      <c r="AZ127" s="192" t="s">
        <v>1168</v>
      </c>
      <c r="BA127" s="195">
        <f t="shared" si="67"/>
        <v>10.266666666666667</v>
      </c>
      <c r="BB127" s="101">
        <v>0.154</v>
      </c>
      <c r="BC127" s="101">
        <f t="shared" si="66"/>
        <v>1.5810666666666668</v>
      </c>
      <c r="BE127" s="98"/>
      <c r="BF127" s="192"/>
      <c r="BG127" s="195"/>
      <c r="BK127" s="101"/>
      <c r="BQ127" s="101"/>
      <c r="BW127" s="101"/>
      <c r="CC127" s="101"/>
      <c r="CI127" s="101"/>
      <c r="CJ127" s="167"/>
      <c r="CK127" s="101"/>
      <c r="CL127" s="101">
        <v>0.2</v>
      </c>
      <c r="CM127" s="101">
        <v>0.05</v>
      </c>
      <c r="CN127" s="94">
        <f t="shared" si="68"/>
        <v>0</v>
      </c>
      <c r="CO127" s="98"/>
      <c r="CV127" s="98"/>
      <c r="EB127" s="101"/>
      <c r="EH127" s="101"/>
      <c r="EN127" s="101"/>
      <c r="ET127" s="101"/>
      <c r="EZ127" s="101"/>
      <c r="FD127" s="101"/>
      <c r="FI127" s="101"/>
      <c r="FM127" s="101"/>
      <c r="FS127" s="101"/>
      <c r="FY127" s="101"/>
      <c r="GE127" s="101"/>
      <c r="GK127" s="101"/>
      <c r="GO127" s="101"/>
      <c r="GS127" s="101"/>
    </row>
    <row r="128" spans="1:201" x14ac:dyDescent="0.25">
      <c r="K128" s="167"/>
      <c r="L128" s="101"/>
      <c r="M128" s="101"/>
      <c r="N128" s="101"/>
      <c r="O128" s="101"/>
      <c r="Q128" s="101"/>
      <c r="R128" s="101"/>
      <c r="S128" s="101"/>
      <c r="T128" s="101"/>
      <c r="U128" s="101"/>
      <c r="AC128" s="167"/>
      <c r="AD128" s="101"/>
      <c r="AE128" s="101"/>
      <c r="AF128" s="101"/>
      <c r="AG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98"/>
      <c r="AZ128" s="192" t="s">
        <v>1170</v>
      </c>
      <c r="BA128" s="195">
        <f t="shared" si="67"/>
        <v>10.266666666666667</v>
      </c>
      <c r="BB128" s="101">
        <v>0.154</v>
      </c>
      <c r="BC128" s="101">
        <f t="shared" si="66"/>
        <v>1.5810666666666668</v>
      </c>
      <c r="BE128" s="98"/>
      <c r="BF128" s="192"/>
      <c r="BG128" s="195"/>
      <c r="BK128" s="101"/>
      <c r="BQ128" s="101"/>
      <c r="BW128" s="101"/>
      <c r="CC128" s="101"/>
      <c r="CI128" s="101"/>
      <c r="CJ128" s="167"/>
      <c r="CK128" s="101"/>
      <c r="CL128" s="101">
        <v>0.2</v>
      </c>
      <c r="CM128" s="101">
        <v>0.05</v>
      </c>
      <c r="CN128" s="94">
        <f t="shared" si="68"/>
        <v>0</v>
      </c>
      <c r="CO128" s="98"/>
      <c r="CV128" s="98"/>
      <c r="EB128" s="101"/>
      <c r="EH128" s="101"/>
      <c r="EN128" s="101"/>
      <c r="ET128" s="101"/>
      <c r="EZ128" s="101"/>
      <c r="FD128" s="101"/>
      <c r="FI128" s="101"/>
      <c r="FM128" s="101"/>
      <c r="FS128" s="101"/>
      <c r="FY128" s="101"/>
      <c r="GE128" s="101"/>
      <c r="GK128" s="101"/>
      <c r="GO128" s="101"/>
      <c r="GS128" s="101"/>
    </row>
    <row r="129" spans="11:201" x14ac:dyDescent="0.25">
      <c r="K129" s="167"/>
      <c r="L129" s="101"/>
      <c r="M129" s="101"/>
      <c r="N129" s="101"/>
      <c r="O129" s="101"/>
      <c r="Q129" s="101"/>
      <c r="R129" s="101"/>
      <c r="S129" s="101"/>
      <c r="T129" s="101"/>
      <c r="U129" s="101"/>
      <c r="AC129" s="167"/>
      <c r="AD129" s="101"/>
      <c r="AE129" s="101"/>
      <c r="AF129" s="101"/>
      <c r="AG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98"/>
      <c r="AZ129" s="192" t="s">
        <v>1172</v>
      </c>
      <c r="BA129" s="195">
        <f t="shared" si="67"/>
        <v>10.266666666666667</v>
      </c>
      <c r="BB129" s="101">
        <v>0.154</v>
      </c>
      <c r="BC129" s="101">
        <f t="shared" si="66"/>
        <v>1.5810666666666668</v>
      </c>
      <c r="BE129" s="98"/>
      <c r="BF129" s="192"/>
      <c r="BG129" s="195"/>
      <c r="BK129" s="101"/>
      <c r="BQ129" s="101"/>
      <c r="BW129" s="101"/>
      <c r="CC129" s="101"/>
      <c r="CI129" s="101"/>
      <c r="CJ129" s="167"/>
      <c r="CK129" s="245" t="s">
        <v>1159</v>
      </c>
      <c r="CL129" s="245"/>
      <c r="CM129" s="245"/>
      <c r="CN129" s="94">
        <f>SUM(CN4:CN128)</f>
        <v>3.4839000000000011</v>
      </c>
      <c r="CO129" s="98"/>
      <c r="CV129" s="98"/>
      <c r="EB129" s="101"/>
      <c r="EH129" s="101"/>
      <c r="EN129" s="101"/>
      <c r="ET129" s="101"/>
      <c r="EZ129" s="101"/>
      <c r="FD129" s="101"/>
      <c r="FI129" s="101"/>
      <c r="FM129" s="101"/>
      <c r="FS129" s="101"/>
      <c r="FY129" s="101"/>
      <c r="GE129" s="101"/>
      <c r="GK129" s="101"/>
      <c r="GO129" s="101"/>
      <c r="GS129" s="101"/>
    </row>
    <row r="130" spans="11:201" x14ac:dyDescent="0.25">
      <c r="AR130" s="101"/>
      <c r="AS130" s="101"/>
      <c r="AT130" s="101"/>
      <c r="AU130" s="101"/>
      <c r="AV130" s="101"/>
      <c r="AW130" s="101"/>
      <c r="AX130" s="101"/>
      <c r="AY130" s="98"/>
      <c r="AZ130" s="192" t="s">
        <v>1174</v>
      </c>
      <c r="BA130" s="195">
        <f t="shared" si="67"/>
        <v>10.266666666666667</v>
      </c>
      <c r="BB130" s="101">
        <v>0.154</v>
      </c>
      <c r="BC130" s="101">
        <f t="shared" si="66"/>
        <v>1.5810666666666668</v>
      </c>
      <c r="BE130" s="98"/>
      <c r="BF130" s="192"/>
      <c r="BG130" s="195"/>
      <c r="BK130" s="101"/>
      <c r="BQ130" s="101"/>
      <c r="BW130" s="101"/>
      <c r="CC130" s="101"/>
      <c r="CI130" s="101"/>
      <c r="CJ130" s="167"/>
      <c r="CK130" s="101"/>
      <c r="CL130" s="101"/>
      <c r="CM130" s="101"/>
      <c r="EB130" s="101"/>
      <c r="EH130" s="101"/>
      <c r="EN130" s="101"/>
      <c r="ET130" s="101"/>
      <c r="EZ130" s="101"/>
      <c r="FD130" s="101"/>
      <c r="FI130" s="101"/>
      <c r="FM130" s="101"/>
      <c r="FS130" s="101"/>
      <c r="FY130" s="101"/>
      <c r="GE130" s="101"/>
      <c r="GK130" s="101"/>
      <c r="GO130" s="101"/>
      <c r="GS130" s="101"/>
    </row>
    <row r="131" spans="11:201" x14ac:dyDescent="0.25">
      <c r="AY131" s="98"/>
      <c r="AZ131" s="192" t="s">
        <v>1176</v>
      </c>
      <c r="BA131" s="195">
        <f t="shared" si="67"/>
        <v>10.266666666666667</v>
      </c>
      <c r="BB131" s="101">
        <v>0.154</v>
      </c>
      <c r="BC131" s="101">
        <f t="shared" si="66"/>
        <v>1.5810666666666668</v>
      </c>
      <c r="BE131" s="98"/>
      <c r="BF131" s="192"/>
      <c r="BG131" s="195"/>
    </row>
    <row r="132" spans="11:201" x14ac:dyDescent="0.25">
      <c r="AY132" s="98"/>
      <c r="AZ132" s="192" t="s">
        <v>1178</v>
      </c>
      <c r="BA132" s="195">
        <f t="shared" si="67"/>
        <v>10.266666666666667</v>
      </c>
      <c r="BB132" s="101">
        <v>0.154</v>
      </c>
      <c r="BC132" s="101">
        <f t="shared" si="66"/>
        <v>1.5810666666666668</v>
      </c>
      <c r="BE132" s="98"/>
      <c r="BF132" s="192"/>
      <c r="BG132" s="195"/>
    </row>
    <row r="133" spans="11:201" x14ac:dyDescent="0.25">
      <c r="AY133" s="98"/>
      <c r="AZ133" s="192" t="s">
        <v>1180</v>
      </c>
      <c r="BA133" s="195">
        <f t="shared" si="67"/>
        <v>10.266666666666667</v>
      </c>
      <c r="BB133" s="101">
        <v>0.154</v>
      </c>
      <c r="BC133" s="101">
        <f t="shared" si="66"/>
        <v>1.5810666666666668</v>
      </c>
      <c r="BD133" s="105"/>
      <c r="BE133" s="98"/>
      <c r="BF133" s="192"/>
      <c r="BG133" s="195"/>
      <c r="BJ133" s="105"/>
    </row>
    <row r="134" spans="11:201" x14ac:dyDescent="0.25">
      <c r="AY134" s="98"/>
      <c r="AZ134" s="192" t="s">
        <v>1182</v>
      </c>
      <c r="BA134" s="195">
        <f t="shared" si="67"/>
        <v>10.266666666666667</v>
      </c>
      <c r="BB134" s="101">
        <v>0.154</v>
      </c>
      <c r="BC134" s="101">
        <f t="shared" si="66"/>
        <v>1.5810666666666668</v>
      </c>
      <c r="BD134" s="105"/>
      <c r="BE134" s="98"/>
      <c r="BF134" s="192"/>
      <c r="BG134" s="195"/>
      <c r="BJ134" s="105"/>
    </row>
    <row r="135" spans="11:201" x14ac:dyDescent="0.25">
      <c r="AY135" s="98"/>
      <c r="AZ135" s="192" t="s">
        <v>1184</v>
      </c>
      <c r="BA135" s="195">
        <f t="shared" si="67"/>
        <v>10.266666666666667</v>
      </c>
      <c r="BB135" s="101">
        <v>0.154</v>
      </c>
      <c r="BC135" s="101">
        <f t="shared" si="66"/>
        <v>1.5810666666666668</v>
      </c>
      <c r="BD135" s="105"/>
      <c r="BE135" s="98"/>
      <c r="BF135" s="192"/>
      <c r="BG135" s="195"/>
      <c r="BJ135" s="105"/>
    </row>
    <row r="136" spans="11:201" x14ac:dyDescent="0.25">
      <c r="AH136" s="94"/>
      <c r="AY136" s="98"/>
      <c r="AZ136" s="192" t="s">
        <v>1186</v>
      </c>
      <c r="BA136" s="195">
        <f t="shared" si="67"/>
        <v>10.266666666666667</v>
      </c>
      <c r="BB136" s="101">
        <v>0.154</v>
      </c>
      <c r="BC136" s="101">
        <f t="shared" si="66"/>
        <v>1.5810666666666668</v>
      </c>
      <c r="BD136" s="105"/>
      <c r="BE136" s="98"/>
      <c r="BF136" s="192"/>
      <c r="BG136" s="195"/>
      <c r="BJ136" s="105"/>
      <c r="BL136" s="94"/>
      <c r="BM136" s="94"/>
      <c r="BN136" s="94"/>
      <c r="BO136" s="94"/>
      <c r="BP136" s="94"/>
      <c r="BR136" s="94"/>
      <c r="BS136" s="94"/>
      <c r="BT136" s="94"/>
      <c r="BU136" s="94"/>
      <c r="BV136" s="94"/>
      <c r="BX136" s="94"/>
      <c r="BY136" s="94"/>
      <c r="BZ136" s="94"/>
      <c r="CA136" s="94"/>
      <c r="CB136" s="94"/>
      <c r="CD136" s="94"/>
      <c r="CE136" s="94"/>
      <c r="CF136" s="94"/>
      <c r="CG136" s="94"/>
      <c r="CH136" s="94"/>
      <c r="CJ136" s="94"/>
    </row>
    <row r="137" spans="11:201" x14ac:dyDescent="0.25">
      <c r="AH137" s="94"/>
      <c r="AY137" s="98"/>
      <c r="AZ137" s="192" t="s">
        <v>1190</v>
      </c>
      <c r="BA137" s="101">
        <v>13.4</v>
      </c>
      <c r="BB137" s="101">
        <v>0.154</v>
      </c>
      <c r="BC137" s="101">
        <f t="shared" si="66"/>
        <v>2.0636000000000001</v>
      </c>
      <c r="BD137" s="105"/>
      <c r="BE137" s="98"/>
      <c r="BF137" s="192"/>
      <c r="BJ137" s="105"/>
      <c r="BL137" s="94"/>
      <c r="BM137" s="94"/>
      <c r="BN137" s="94"/>
      <c r="BO137" s="94"/>
      <c r="BP137" s="94"/>
      <c r="BR137" s="94"/>
      <c r="BS137" s="94"/>
      <c r="BT137" s="94"/>
      <c r="BU137" s="94"/>
      <c r="BV137" s="94"/>
      <c r="BX137" s="94"/>
      <c r="BY137" s="94"/>
      <c r="BZ137" s="94"/>
      <c r="CA137" s="94"/>
      <c r="CB137" s="94"/>
      <c r="CD137" s="94"/>
      <c r="CE137" s="94"/>
      <c r="CF137" s="94"/>
      <c r="CG137" s="94"/>
      <c r="CH137" s="94"/>
      <c r="CJ137" s="94"/>
    </row>
    <row r="138" spans="11:201" x14ac:dyDescent="0.25">
      <c r="AH138" s="94"/>
      <c r="AY138" s="98"/>
      <c r="AZ138" s="192" t="s">
        <v>1192</v>
      </c>
      <c r="BA138" s="101">
        <v>13.4</v>
      </c>
      <c r="BB138" s="101">
        <v>0.154</v>
      </c>
      <c r="BC138" s="101">
        <f t="shared" si="66"/>
        <v>2.0636000000000001</v>
      </c>
      <c r="BD138" s="105"/>
      <c r="BE138" s="98"/>
      <c r="BF138" s="192"/>
      <c r="BJ138" s="105"/>
      <c r="BL138" s="94"/>
      <c r="BM138" s="94"/>
      <c r="BN138" s="94"/>
      <c r="BO138" s="94"/>
      <c r="BP138" s="94"/>
      <c r="BR138" s="94"/>
      <c r="BS138" s="94"/>
      <c r="BT138" s="94"/>
      <c r="BU138" s="94"/>
      <c r="BV138" s="94"/>
      <c r="BX138" s="94"/>
      <c r="BY138" s="94"/>
      <c r="BZ138" s="94"/>
      <c r="CA138" s="94"/>
      <c r="CB138" s="94"/>
      <c r="CD138" s="94"/>
      <c r="CE138" s="94"/>
      <c r="CF138" s="94"/>
      <c r="CG138" s="94"/>
      <c r="CH138" s="94"/>
      <c r="CJ138" s="94"/>
    </row>
    <row r="139" spans="11:201" x14ac:dyDescent="0.25">
      <c r="AH139" s="94"/>
      <c r="AY139" s="98"/>
      <c r="AZ139" s="192" t="s">
        <v>1194</v>
      </c>
      <c r="BA139" s="101">
        <v>13.4</v>
      </c>
      <c r="BB139" s="101">
        <v>0.154</v>
      </c>
      <c r="BC139" s="101">
        <f t="shared" si="66"/>
        <v>2.0636000000000001</v>
      </c>
      <c r="BD139" s="105"/>
      <c r="BE139" s="98"/>
      <c r="BF139" s="192"/>
      <c r="BJ139" s="105"/>
      <c r="BL139" s="94"/>
      <c r="BM139" s="94"/>
      <c r="BN139" s="94"/>
      <c r="BO139" s="94"/>
      <c r="BP139" s="94"/>
      <c r="BR139" s="94"/>
      <c r="BS139" s="94"/>
      <c r="BT139" s="94"/>
      <c r="BU139" s="94"/>
      <c r="BV139" s="94"/>
      <c r="BX139" s="94"/>
      <c r="BY139" s="94"/>
      <c r="BZ139" s="94"/>
      <c r="CA139" s="94"/>
      <c r="CB139" s="94"/>
      <c r="CD139" s="94"/>
      <c r="CE139" s="94"/>
      <c r="CF139" s="94"/>
      <c r="CG139" s="94"/>
      <c r="CH139" s="94"/>
      <c r="CJ139" s="94"/>
    </row>
    <row r="140" spans="11:201" x14ac:dyDescent="0.25">
      <c r="AH140" s="94"/>
      <c r="AY140" s="98"/>
      <c r="AZ140" s="192" t="s">
        <v>1196</v>
      </c>
      <c r="BA140" s="101">
        <v>13.4</v>
      </c>
      <c r="BB140" s="101">
        <v>0.154</v>
      </c>
      <c r="BC140" s="101">
        <f t="shared" si="66"/>
        <v>2.0636000000000001</v>
      </c>
      <c r="BD140" s="105"/>
      <c r="BE140" s="98"/>
      <c r="BF140" s="192"/>
      <c r="BJ140" s="105"/>
      <c r="BL140" s="94"/>
      <c r="BM140" s="94"/>
      <c r="BN140" s="94"/>
      <c r="BO140" s="94"/>
      <c r="BP140" s="94"/>
      <c r="BR140" s="94"/>
      <c r="BS140" s="94"/>
      <c r="BT140" s="94"/>
      <c r="BU140" s="94"/>
      <c r="BV140" s="94"/>
      <c r="BX140" s="94"/>
      <c r="BY140" s="94"/>
      <c r="BZ140" s="94"/>
      <c r="CA140" s="94"/>
      <c r="CB140" s="94"/>
      <c r="CD140" s="94"/>
      <c r="CE140" s="94"/>
      <c r="CF140" s="94"/>
      <c r="CG140" s="94"/>
      <c r="CH140" s="94"/>
      <c r="CJ140" s="94"/>
    </row>
    <row r="141" spans="11:201" x14ac:dyDescent="0.25">
      <c r="AH141" s="94"/>
      <c r="AY141" s="98"/>
      <c r="AZ141" s="192" t="s">
        <v>1198</v>
      </c>
      <c r="BA141" s="101">
        <v>13.4</v>
      </c>
      <c r="BB141" s="101">
        <v>0.154</v>
      </c>
      <c r="BC141" s="101">
        <f t="shared" si="66"/>
        <v>2.0636000000000001</v>
      </c>
      <c r="BD141" s="105"/>
      <c r="BE141" s="98"/>
      <c r="BF141" s="192"/>
      <c r="BJ141" s="105"/>
      <c r="BL141" s="94"/>
      <c r="BM141" s="94"/>
      <c r="BN141" s="94"/>
      <c r="BO141" s="94"/>
      <c r="BP141" s="94"/>
      <c r="BR141" s="94"/>
      <c r="BS141" s="94"/>
      <c r="BT141" s="94"/>
      <c r="BU141" s="94"/>
      <c r="BV141" s="94"/>
      <c r="BX141" s="94"/>
      <c r="BY141" s="94"/>
      <c r="BZ141" s="94"/>
      <c r="CA141" s="94"/>
      <c r="CB141" s="94"/>
      <c r="CD141" s="94"/>
      <c r="CE141" s="94"/>
      <c r="CF141" s="94"/>
      <c r="CG141" s="94"/>
      <c r="CH141" s="94"/>
      <c r="CJ141" s="94"/>
    </row>
    <row r="142" spans="11:201" x14ac:dyDescent="0.25">
      <c r="AH142" s="94"/>
      <c r="AY142" s="98"/>
      <c r="AZ142" s="192" t="s">
        <v>1200</v>
      </c>
      <c r="BA142" s="195">
        <f>(2/0.15)*1.46</f>
        <v>19.466666666666669</v>
      </c>
      <c r="BB142" s="101">
        <v>0.154</v>
      </c>
      <c r="BC142" s="101">
        <f t="shared" si="66"/>
        <v>2.9978666666666669</v>
      </c>
      <c r="BD142" s="105"/>
      <c r="BE142" s="98"/>
      <c r="BF142" s="192"/>
      <c r="BG142" s="195"/>
      <c r="BJ142" s="105"/>
      <c r="BL142" s="94"/>
      <c r="BM142" s="94"/>
      <c r="BN142" s="94"/>
      <c r="BO142" s="94"/>
      <c r="BP142" s="94"/>
      <c r="BR142" s="94"/>
      <c r="BS142" s="94"/>
      <c r="BT142" s="94"/>
      <c r="BU142" s="94"/>
      <c r="BV142" s="94"/>
      <c r="BX142" s="94"/>
      <c r="BY142" s="94"/>
      <c r="BZ142" s="94"/>
      <c r="CA142" s="94"/>
      <c r="CB142" s="94"/>
      <c r="CD142" s="94"/>
      <c r="CE142" s="94"/>
      <c r="CF142" s="94"/>
      <c r="CG142" s="94"/>
      <c r="CH142" s="94"/>
      <c r="CJ142" s="94"/>
    </row>
    <row r="143" spans="11:201" x14ac:dyDescent="0.25">
      <c r="AH143" s="94"/>
      <c r="AY143" s="98"/>
      <c r="AZ143" s="192" t="s">
        <v>1202</v>
      </c>
      <c r="BA143" s="195">
        <f t="shared" ref="BA143:BA146" si="69">(2/0.15)*1.46</f>
        <v>19.466666666666669</v>
      </c>
      <c r="BB143" s="101">
        <v>0.154</v>
      </c>
      <c r="BC143" s="101">
        <f t="shared" si="66"/>
        <v>2.9978666666666669</v>
      </c>
      <c r="BE143" s="98"/>
      <c r="BF143" s="192"/>
      <c r="BG143" s="195"/>
      <c r="BL143" s="94"/>
      <c r="BM143" s="94"/>
      <c r="BN143" s="94"/>
      <c r="BO143" s="94"/>
      <c r="BP143" s="94"/>
      <c r="BR143" s="94"/>
      <c r="BS143" s="94"/>
      <c r="BT143" s="94"/>
      <c r="BU143" s="94"/>
      <c r="BV143" s="94"/>
      <c r="BX143" s="94"/>
      <c r="BY143" s="94"/>
      <c r="BZ143" s="94"/>
      <c r="CA143" s="94"/>
      <c r="CB143" s="94"/>
      <c r="CD143" s="94"/>
      <c r="CE143" s="94"/>
      <c r="CF143" s="94"/>
      <c r="CG143" s="94"/>
      <c r="CH143" s="94"/>
      <c r="CJ143" s="94"/>
    </row>
    <row r="144" spans="11:201" x14ac:dyDescent="0.25">
      <c r="AH144" s="94"/>
      <c r="AY144" s="98"/>
      <c r="AZ144" s="192" t="s">
        <v>1204</v>
      </c>
      <c r="BA144" s="195">
        <f t="shared" si="69"/>
        <v>19.466666666666669</v>
      </c>
      <c r="BB144" s="101">
        <v>0.154</v>
      </c>
      <c r="BC144" s="101">
        <f t="shared" si="66"/>
        <v>2.9978666666666669</v>
      </c>
      <c r="BD144" s="104"/>
      <c r="BE144" s="98"/>
      <c r="BF144" s="192"/>
      <c r="BG144" s="195"/>
      <c r="BJ144" s="104"/>
      <c r="BL144" s="94"/>
      <c r="BM144" s="94"/>
      <c r="BN144" s="94"/>
      <c r="BO144" s="94"/>
      <c r="BP144" s="94"/>
      <c r="BR144" s="94"/>
      <c r="BS144" s="94"/>
      <c r="BT144" s="94"/>
      <c r="BU144" s="94"/>
      <c r="BV144" s="94"/>
      <c r="BX144" s="94"/>
      <c r="BY144" s="94"/>
      <c r="BZ144" s="94"/>
      <c r="CA144" s="94"/>
      <c r="CB144" s="94"/>
      <c r="CD144" s="94"/>
      <c r="CE144" s="94"/>
      <c r="CF144" s="94"/>
      <c r="CG144" s="94"/>
      <c r="CH144" s="94"/>
      <c r="CJ144" s="94"/>
    </row>
    <row r="145" spans="34:88" x14ac:dyDescent="0.25">
      <c r="AH145" s="94"/>
      <c r="AY145" s="98"/>
      <c r="AZ145" s="192" t="s">
        <v>1206</v>
      </c>
      <c r="BA145" s="195">
        <f t="shared" si="69"/>
        <v>19.466666666666669</v>
      </c>
      <c r="BB145" s="101">
        <v>0.154</v>
      </c>
      <c r="BC145" s="101">
        <f t="shared" si="66"/>
        <v>2.9978666666666669</v>
      </c>
      <c r="BD145" s="103"/>
      <c r="BE145" s="98"/>
      <c r="BF145" s="192"/>
      <c r="BG145" s="195"/>
      <c r="BJ145" s="103"/>
      <c r="BL145" s="94"/>
      <c r="BM145" s="94"/>
      <c r="BN145" s="94"/>
      <c r="BO145" s="94"/>
      <c r="BP145" s="94"/>
      <c r="BR145" s="94"/>
      <c r="BS145" s="94"/>
      <c r="BT145" s="94"/>
      <c r="BU145" s="94"/>
      <c r="BV145" s="94"/>
      <c r="BX145" s="94"/>
      <c r="BY145" s="94"/>
      <c r="BZ145" s="94"/>
      <c r="CA145" s="94"/>
      <c r="CB145" s="94"/>
      <c r="CD145" s="94"/>
      <c r="CE145" s="94"/>
      <c r="CF145" s="94"/>
      <c r="CG145" s="94"/>
      <c r="CH145" s="94"/>
      <c r="CJ145" s="94"/>
    </row>
    <row r="146" spans="34:88" x14ac:dyDescent="0.25">
      <c r="AH146" s="94"/>
      <c r="AY146" s="98"/>
      <c r="AZ146" s="192" t="s">
        <v>1208</v>
      </c>
      <c r="BA146" s="195">
        <f t="shared" si="69"/>
        <v>19.466666666666669</v>
      </c>
      <c r="BB146" s="101">
        <v>0.154</v>
      </c>
      <c r="BC146" s="101">
        <f t="shared" si="66"/>
        <v>2.9978666666666669</v>
      </c>
      <c r="BD146" s="105"/>
      <c r="BE146" s="98"/>
      <c r="BF146" s="192"/>
      <c r="BG146" s="195"/>
      <c r="BJ146" s="105"/>
      <c r="BL146" s="94"/>
      <c r="BM146" s="94"/>
      <c r="BN146" s="94"/>
      <c r="BO146" s="94"/>
      <c r="BP146" s="94"/>
      <c r="BR146" s="94"/>
      <c r="BS146" s="94"/>
      <c r="BT146" s="94"/>
      <c r="BU146" s="94"/>
      <c r="BV146" s="94"/>
      <c r="BX146" s="94"/>
      <c r="BY146" s="94"/>
      <c r="BZ146" s="94"/>
      <c r="CA146" s="94"/>
      <c r="CB146" s="94"/>
      <c r="CD146" s="94"/>
      <c r="CE146" s="94"/>
      <c r="CF146" s="94"/>
      <c r="CG146" s="94"/>
      <c r="CH146" s="94"/>
      <c r="CJ146" s="94"/>
    </row>
    <row r="147" spans="34:88" x14ac:dyDescent="0.25">
      <c r="AH147" s="94"/>
      <c r="AY147" s="98"/>
      <c r="AZ147" s="192" t="s">
        <v>1210</v>
      </c>
      <c r="BA147" s="101">
        <v>15.4</v>
      </c>
      <c r="BB147" s="101">
        <v>0.154</v>
      </c>
      <c r="BC147" s="101">
        <f t="shared" si="66"/>
        <v>2.3715999999999999</v>
      </c>
      <c r="BD147" s="105"/>
      <c r="BE147" s="98"/>
      <c r="BF147" s="192"/>
      <c r="BJ147" s="105"/>
      <c r="BL147" s="94"/>
      <c r="BM147" s="94"/>
      <c r="BN147" s="94"/>
      <c r="BO147" s="94"/>
      <c r="BP147" s="94"/>
      <c r="BR147" s="94"/>
      <c r="BS147" s="94"/>
      <c r="BT147" s="94"/>
      <c r="BU147" s="94"/>
      <c r="BV147" s="94"/>
      <c r="BX147" s="94"/>
      <c r="BY147" s="94"/>
      <c r="BZ147" s="94"/>
      <c r="CA147" s="94"/>
      <c r="CB147" s="94"/>
      <c r="CD147" s="94"/>
      <c r="CE147" s="94"/>
      <c r="CF147" s="94"/>
      <c r="CG147" s="94"/>
      <c r="CH147" s="94"/>
      <c r="CJ147" s="94"/>
    </row>
    <row r="148" spans="34:88" x14ac:dyDescent="0.25">
      <c r="AH148" s="94"/>
      <c r="AY148" s="98"/>
      <c r="AZ148" s="192" t="s">
        <v>1212</v>
      </c>
      <c r="BA148" s="101">
        <v>15.4</v>
      </c>
      <c r="BB148" s="101">
        <v>0.154</v>
      </c>
      <c r="BC148" s="101">
        <f t="shared" si="66"/>
        <v>2.3715999999999999</v>
      </c>
      <c r="BD148" s="105"/>
      <c r="BE148" s="98"/>
      <c r="BF148" s="192"/>
      <c r="BJ148" s="105"/>
      <c r="BL148" s="94"/>
      <c r="BM148" s="94"/>
      <c r="BN148" s="94"/>
      <c r="BO148" s="94"/>
      <c r="BP148" s="94"/>
      <c r="BR148" s="94"/>
      <c r="BS148" s="94"/>
      <c r="BT148" s="94"/>
      <c r="BU148" s="94"/>
      <c r="BV148" s="94"/>
      <c r="BX148" s="94"/>
      <c r="BY148" s="94"/>
      <c r="BZ148" s="94"/>
      <c r="CA148" s="94"/>
      <c r="CB148" s="94"/>
      <c r="CD148" s="94"/>
      <c r="CE148" s="94"/>
      <c r="CF148" s="94"/>
      <c r="CG148" s="94"/>
      <c r="CH148" s="94"/>
      <c r="CJ148" s="94"/>
    </row>
    <row r="149" spans="34:88" x14ac:dyDescent="0.25">
      <c r="AH149" s="94"/>
      <c r="AY149" s="98"/>
      <c r="AZ149" s="192" t="s">
        <v>1214</v>
      </c>
      <c r="BA149" s="101">
        <v>15.4</v>
      </c>
      <c r="BB149" s="101">
        <v>0.154</v>
      </c>
      <c r="BC149" s="101">
        <f t="shared" si="66"/>
        <v>2.3715999999999999</v>
      </c>
      <c r="BD149" s="105"/>
      <c r="BE149" s="98"/>
      <c r="BF149" s="192"/>
      <c r="BJ149" s="105"/>
      <c r="BL149" s="94"/>
      <c r="BM149" s="94"/>
      <c r="BN149" s="94"/>
      <c r="BO149" s="94"/>
      <c r="BP149" s="94"/>
      <c r="BR149" s="94"/>
      <c r="BS149" s="94"/>
      <c r="BT149" s="94"/>
      <c r="BU149" s="94"/>
      <c r="BV149" s="94"/>
      <c r="BX149" s="94"/>
      <c r="BY149" s="94"/>
      <c r="BZ149" s="94"/>
      <c r="CA149" s="94"/>
      <c r="CB149" s="94"/>
      <c r="CD149" s="94"/>
      <c r="CE149" s="94"/>
      <c r="CF149" s="94"/>
      <c r="CG149" s="94"/>
      <c r="CH149" s="94"/>
      <c r="CJ149" s="94"/>
    </row>
    <row r="150" spans="34:88" x14ac:dyDescent="0.25">
      <c r="AH150" s="94"/>
      <c r="AY150" s="98"/>
      <c r="AZ150" s="192" t="s">
        <v>1216</v>
      </c>
      <c r="BA150" s="101">
        <v>15.4</v>
      </c>
      <c r="BB150" s="101">
        <v>0.154</v>
      </c>
      <c r="BC150" s="101">
        <f t="shared" si="66"/>
        <v>2.3715999999999999</v>
      </c>
      <c r="BD150" s="105"/>
      <c r="BE150" s="98"/>
      <c r="BF150" s="192"/>
      <c r="BJ150" s="105"/>
      <c r="BL150" s="94"/>
      <c r="BM150" s="94"/>
      <c r="BN150" s="94"/>
      <c r="BO150" s="94"/>
      <c r="BP150" s="94"/>
      <c r="BR150" s="94"/>
      <c r="BS150" s="94"/>
      <c r="BT150" s="94"/>
      <c r="BU150" s="94"/>
      <c r="BV150" s="94"/>
      <c r="BX150" s="94"/>
      <c r="BY150" s="94"/>
      <c r="BZ150" s="94"/>
      <c r="CA150" s="94"/>
      <c r="CB150" s="94"/>
      <c r="CD150" s="94"/>
      <c r="CE150" s="94"/>
      <c r="CF150" s="94"/>
      <c r="CG150" s="94"/>
      <c r="CH150" s="94"/>
      <c r="CJ150" s="94"/>
    </row>
    <row r="151" spans="34:88" x14ac:dyDescent="0.25">
      <c r="AH151" s="94"/>
      <c r="AY151" s="98"/>
      <c r="AZ151" s="192" t="s">
        <v>1220</v>
      </c>
      <c r="BA151" s="101">
        <v>15.4</v>
      </c>
      <c r="BB151" s="101">
        <v>0.154</v>
      </c>
      <c r="BC151" s="101">
        <f t="shared" si="66"/>
        <v>2.3715999999999999</v>
      </c>
      <c r="BD151" s="105"/>
      <c r="BE151" s="98"/>
      <c r="BF151" s="192"/>
      <c r="BJ151" s="105"/>
      <c r="BL151" s="94"/>
      <c r="BM151" s="94"/>
      <c r="BN151" s="94"/>
      <c r="BO151" s="94"/>
      <c r="BP151" s="94"/>
      <c r="BR151" s="94"/>
      <c r="BS151" s="94"/>
      <c r="BT151" s="94"/>
      <c r="BU151" s="94"/>
      <c r="BV151" s="94"/>
      <c r="BX151" s="94"/>
      <c r="BY151" s="94"/>
      <c r="BZ151" s="94"/>
      <c r="CA151" s="94"/>
      <c r="CB151" s="94"/>
      <c r="CD151" s="94"/>
      <c r="CE151" s="94"/>
      <c r="CF151" s="94"/>
      <c r="CG151" s="94"/>
      <c r="CH151" s="94"/>
      <c r="CJ151" s="94"/>
    </row>
    <row r="152" spans="34:88" x14ac:dyDescent="0.25">
      <c r="AH152" s="94"/>
      <c r="AY152" s="98"/>
      <c r="AZ152" s="197"/>
      <c r="BA152" s="197"/>
      <c r="BD152" s="105"/>
      <c r="BE152" s="98"/>
      <c r="BF152" s="94"/>
      <c r="BG152" s="94"/>
      <c r="BH152" s="94"/>
      <c r="BI152" s="94"/>
      <c r="BJ152" s="94"/>
      <c r="BL152" s="94"/>
      <c r="BM152" s="94"/>
      <c r="BN152" s="94"/>
      <c r="BO152" s="94"/>
      <c r="BP152" s="94"/>
      <c r="BR152" s="94"/>
      <c r="BS152" s="94"/>
      <c r="BT152" s="94"/>
      <c r="BU152" s="94"/>
      <c r="BV152" s="94"/>
      <c r="BX152" s="94"/>
      <c r="BY152" s="94"/>
      <c r="BZ152" s="94"/>
      <c r="CA152" s="94"/>
      <c r="CB152" s="94"/>
      <c r="CD152" s="94"/>
      <c r="CE152" s="94"/>
      <c r="CF152" s="94"/>
      <c r="CG152" s="94"/>
      <c r="CH152" s="94"/>
      <c r="CJ152" s="94"/>
    </row>
    <row r="153" spans="34:88" x14ac:dyDescent="0.25">
      <c r="AH153" s="94"/>
      <c r="AY153" s="98"/>
      <c r="AZ153" s="98"/>
      <c r="BA153" s="98"/>
      <c r="BB153" s="98"/>
      <c r="BC153" s="98"/>
      <c r="BD153" s="98"/>
      <c r="BE153" s="98"/>
      <c r="BF153" s="94"/>
      <c r="BG153" s="94"/>
      <c r="BH153" s="94"/>
      <c r="BI153" s="94"/>
      <c r="BJ153" s="94"/>
      <c r="BL153" s="94"/>
      <c r="BM153" s="94"/>
      <c r="BN153" s="94"/>
      <c r="BO153" s="94"/>
      <c r="BP153" s="94"/>
      <c r="BR153" s="94"/>
      <c r="BS153" s="94"/>
      <c r="BT153" s="94"/>
      <c r="BU153" s="94"/>
      <c r="BV153" s="94"/>
      <c r="BX153" s="94"/>
      <c r="BY153" s="94"/>
      <c r="BZ153" s="94"/>
      <c r="CA153" s="94"/>
      <c r="CB153" s="94"/>
      <c r="CD153" s="94"/>
      <c r="CE153" s="94"/>
      <c r="CF153" s="94"/>
      <c r="CG153" s="94"/>
      <c r="CH153" s="94"/>
      <c r="CJ153" s="94"/>
    </row>
    <row r="154" spans="34:88" x14ac:dyDescent="0.25">
      <c r="AH154" s="94"/>
      <c r="AZ154" s="197"/>
      <c r="BA154" s="197"/>
      <c r="BD154" s="105"/>
      <c r="BF154" s="94"/>
      <c r="BG154" s="94"/>
      <c r="BH154" s="94"/>
      <c r="BI154" s="94"/>
      <c r="BJ154" s="94"/>
      <c r="BL154" s="94"/>
      <c r="BM154" s="94"/>
      <c r="BN154" s="94"/>
      <c r="BO154" s="94"/>
      <c r="BP154" s="94"/>
      <c r="BR154" s="94"/>
      <c r="BS154" s="94"/>
      <c r="BT154" s="94"/>
      <c r="BU154" s="94"/>
      <c r="BV154" s="94"/>
      <c r="BX154" s="94"/>
      <c r="BY154" s="94"/>
      <c r="BZ154" s="94"/>
      <c r="CA154" s="94"/>
      <c r="CB154" s="94"/>
      <c r="CD154" s="94"/>
      <c r="CE154" s="94"/>
      <c r="CF154" s="94"/>
      <c r="CG154" s="94"/>
      <c r="CH154" s="94"/>
      <c r="CJ154" s="94"/>
    </row>
    <row r="155" spans="34:88" x14ac:dyDescent="0.25">
      <c r="AH155" s="94"/>
      <c r="AZ155" s="197"/>
      <c r="BA155" s="197"/>
      <c r="BD155" s="105"/>
      <c r="BF155" s="94"/>
      <c r="BG155" s="94"/>
      <c r="BH155" s="94"/>
      <c r="BI155" s="94"/>
      <c r="BJ155" s="94"/>
      <c r="BL155" s="94"/>
      <c r="BM155" s="94"/>
      <c r="BN155" s="94"/>
      <c r="BO155" s="94"/>
      <c r="BP155" s="94"/>
      <c r="BR155" s="94"/>
      <c r="BS155" s="94"/>
      <c r="BT155" s="94"/>
      <c r="BU155" s="94"/>
      <c r="BV155" s="94"/>
      <c r="BX155" s="94"/>
      <c r="BY155" s="94"/>
      <c r="BZ155" s="94"/>
      <c r="CA155" s="94"/>
      <c r="CB155" s="94"/>
      <c r="CD155" s="94"/>
      <c r="CE155" s="94"/>
      <c r="CF155" s="94"/>
      <c r="CG155" s="94"/>
      <c r="CH155" s="94"/>
      <c r="CJ155" s="94"/>
    </row>
    <row r="156" spans="34:88" x14ac:dyDescent="0.25">
      <c r="AH156" s="94"/>
      <c r="AZ156" s="197"/>
      <c r="BA156" s="197"/>
      <c r="BF156" s="94"/>
      <c r="BG156" s="94"/>
      <c r="BH156" s="94"/>
      <c r="BI156" s="94"/>
      <c r="BJ156" s="94"/>
      <c r="BL156" s="94"/>
      <c r="BM156" s="94"/>
      <c r="BN156" s="94"/>
      <c r="BO156" s="94"/>
      <c r="BP156" s="94"/>
      <c r="BR156" s="94"/>
      <c r="BS156" s="94"/>
      <c r="BT156" s="94"/>
      <c r="BU156" s="94"/>
      <c r="BV156" s="94"/>
      <c r="BX156" s="94"/>
      <c r="BY156" s="94"/>
      <c r="BZ156" s="94"/>
      <c r="CA156" s="94"/>
      <c r="CB156" s="94"/>
      <c r="CD156" s="94"/>
      <c r="CE156" s="94"/>
      <c r="CF156" s="94"/>
      <c r="CG156" s="94"/>
      <c r="CH156" s="94"/>
      <c r="CJ156" s="94"/>
    </row>
    <row r="157" spans="34:88" x14ac:dyDescent="0.25">
      <c r="AH157" s="94"/>
      <c r="AZ157" s="197"/>
      <c r="BA157" s="197"/>
      <c r="BF157" s="94"/>
      <c r="BG157" s="94"/>
      <c r="BH157" s="94"/>
      <c r="BI157" s="94"/>
      <c r="BJ157" s="94"/>
      <c r="BL157" s="94"/>
      <c r="BM157" s="94"/>
      <c r="BN157" s="94"/>
      <c r="BO157" s="94"/>
      <c r="BP157" s="94"/>
      <c r="BR157" s="94"/>
      <c r="BS157" s="94"/>
      <c r="BT157" s="94"/>
      <c r="BU157" s="94"/>
      <c r="BV157" s="94"/>
      <c r="BX157" s="94"/>
      <c r="BY157" s="94"/>
      <c r="BZ157" s="94"/>
      <c r="CA157" s="94"/>
      <c r="CB157" s="94"/>
      <c r="CD157" s="94"/>
      <c r="CE157" s="94"/>
      <c r="CF157" s="94"/>
      <c r="CG157" s="94"/>
      <c r="CH157" s="94"/>
      <c r="CJ157" s="94"/>
    </row>
    <row r="158" spans="34:88" x14ac:dyDescent="0.25">
      <c r="AH158" s="94"/>
      <c r="AU158" s="103"/>
      <c r="AV158" s="103"/>
      <c r="AW158" s="103"/>
      <c r="AX158" s="103"/>
      <c r="AZ158" s="197"/>
      <c r="BA158" s="197"/>
      <c r="BF158" s="94"/>
      <c r="BG158" s="94"/>
      <c r="BH158" s="94"/>
      <c r="BI158" s="94"/>
      <c r="BJ158" s="94"/>
      <c r="BL158" s="94"/>
      <c r="BM158" s="94"/>
      <c r="BN158" s="94"/>
      <c r="BO158" s="94"/>
      <c r="BP158" s="94"/>
      <c r="BR158" s="94"/>
      <c r="BS158" s="94"/>
      <c r="BT158" s="94"/>
      <c r="BU158" s="94"/>
      <c r="BV158" s="94"/>
      <c r="BX158" s="94"/>
      <c r="BY158" s="94"/>
      <c r="BZ158" s="94"/>
      <c r="CA158" s="94"/>
      <c r="CB158" s="94"/>
      <c r="CD158" s="94"/>
      <c r="CE158" s="94"/>
      <c r="CF158" s="94"/>
      <c r="CG158" s="94"/>
      <c r="CH158" s="94"/>
      <c r="CJ158" s="94"/>
    </row>
    <row r="159" spans="34:88" x14ac:dyDescent="0.25">
      <c r="AH159" s="94"/>
      <c r="AU159" s="101"/>
      <c r="AV159" s="101"/>
      <c r="AW159" s="101"/>
      <c r="AX159" s="105"/>
      <c r="AZ159" s="197"/>
      <c r="BA159" s="197"/>
      <c r="BF159" s="94"/>
      <c r="BG159" s="94"/>
      <c r="BH159" s="94"/>
      <c r="BI159" s="94"/>
      <c r="BJ159" s="94"/>
      <c r="BL159" s="94"/>
      <c r="BM159" s="94"/>
      <c r="BN159" s="94"/>
      <c r="BO159" s="94"/>
      <c r="BP159" s="94"/>
      <c r="BR159" s="94"/>
      <c r="BS159" s="94"/>
      <c r="BT159" s="94"/>
      <c r="BU159" s="94"/>
      <c r="BV159" s="94"/>
      <c r="BX159" s="94"/>
      <c r="BY159" s="94"/>
      <c r="BZ159" s="94"/>
      <c r="CA159" s="94"/>
      <c r="CB159" s="94"/>
      <c r="CD159" s="94"/>
      <c r="CE159" s="94"/>
      <c r="CF159" s="94"/>
      <c r="CG159" s="94"/>
      <c r="CH159" s="94"/>
      <c r="CJ159" s="94"/>
    </row>
    <row r="160" spans="34:88" x14ac:dyDescent="0.25">
      <c r="AH160" s="94"/>
      <c r="AU160" s="101"/>
      <c r="AV160" s="101"/>
      <c r="AW160" s="101"/>
      <c r="AX160" s="105"/>
      <c r="AZ160" s="197"/>
      <c r="BA160" s="197"/>
      <c r="BF160" s="94"/>
      <c r="BG160" s="94"/>
      <c r="BH160" s="94"/>
      <c r="BI160" s="94"/>
      <c r="BJ160" s="94"/>
      <c r="BL160" s="94"/>
      <c r="BM160" s="94"/>
      <c r="BN160" s="94"/>
      <c r="BO160" s="94"/>
      <c r="BP160" s="94"/>
      <c r="BR160" s="94"/>
      <c r="BS160" s="94"/>
      <c r="BT160" s="94"/>
      <c r="BU160" s="94"/>
      <c r="BV160" s="94"/>
      <c r="BX160" s="94"/>
      <c r="BY160" s="94"/>
      <c r="BZ160" s="94"/>
      <c r="CA160" s="94"/>
      <c r="CB160" s="94"/>
      <c r="CD160" s="94"/>
      <c r="CE160" s="94"/>
      <c r="CF160" s="94"/>
      <c r="CG160" s="94"/>
      <c r="CH160" s="94"/>
      <c r="CJ160" s="94"/>
    </row>
    <row r="161" spans="34:88" x14ac:dyDescent="0.25">
      <c r="AH161" s="94"/>
      <c r="AU161" s="101"/>
      <c r="AV161" s="101"/>
      <c r="AW161" s="101"/>
      <c r="AX161" s="105"/>
      <c r="AZ161" s="197"/>
      <c r="BA161" s="197"/>
      <c r="BF161" s="94"/>
      <c r="BG161" s="94"/>
      <c r="BH161" s="94"/>
      <c r="BI161" s="94"/>
      <c r="BJ161" s="94"/>
      <c r="BL161" s="94"/>
      <c r="BM161" s="94"/>
      <c r="BN161" s="94"/>
      <c r="BO161" s="94"/>
      <c r="BP161" s="94"/>
      <c r="BR161" s="94"/>
      <c r="BS161" s="94"/>
      <c r="BT161" s="94"/>
      <c r="BU161" s="94"/>
      <c r="BV161" s="94"/>
      <c r="BX161" s="94"/>
      <c r="BY161" s="94"/>
      <c r="BZ161" s="94"/>
      <c r="CA161" s="94"/>
      <c r="CB161" s="94"/>
      <c r="CD161" s="94"/>
      <c r="CE161" s="94"/>
      <c r="CF161" s="94"/>
      <c r="CG161" s="94"/>
      <c r="CH161" s="94"/>
      <c r="CJ161" s="94"/>
    </row>
    <row r="162" spans="34:88" x14ac:dyDescent="0.25">
      <c r="AH162" s="94"/>
      <c r="AU162" s="101"/>
      <c r="AV162" s="101"/>
      <c r="AW162" s="101"/>
      <c r="AX162" s="105"/>
      <c r="AZ162" s="197"/>
      <c r="BA162" s="197"/>
      <c r="BF162" s="94"/>
      <c r="BG162" s="94"/>
      <c r="BH162" s="94"/>
      <c r="BI162" s="94"/>
      <c r="BJ162" s="94"/>
      <c r="BL162" s="94"/>
      <c r="BM162" s="94"/>
      <c r="BN162" s="94"/>
      <c r="BO162" s="94"/>
      <c r="BP162" s="94"/>
      <c r="BR162" s="94"/>
      <c r="BS162" s="94"/>
      <c r="BT162" s="94"/>
      <c r="BU162" s="94"/>
      <c r="BV162" s="94"/>
      <c r="BX162" s="94"/>
      <c r="BY162" s="94"/>
      <c r="BZ162" s="94"/>
      <c r="CA162" s="94"/>
      <c r="CB162" s="94"/>
      <c r="CD162" s="94"/>
      <c r="CE162" s="94"/>
      <c r="CF162" s="94"/>
      <c r="CG162" s="94"/>
      <c r="CH162" s="94"/>
      <c r="CJ162" s="94"/>
    </row>
    <row r="163" spans="34:88" x14ac:dyDescent="0.25">
      <c r="AH163" s="94"/>
      <c r="AU163" s="101"/>
      <c r="AV163" s="101"/>
      <c r="AW163" s="101"/>
      <c r="AX163" s="105"/>
      <c r="AZ163" s="197"/>
      <c r="BA163" s="197"/>
      <c r="BF163" s="94"/>
      <c r="BG163" s="94"/>
      <c r="BH163" s="94"/>
      <c r="BI163" s="94"/>
      <c r="BJ163" s="94"/>
      <c r="BL163" s="94"/>
      <c r="BM163" s="94"/>
      <c r="BN163" s="94"/>
      <c r="BO163" s="94"/>
      <c r="BP163" s="94"/>
      <c r="BR163" s="94"/>
      <c r="BS163" s="94"/>
      <c r="BT163" s="94"/>
      <c r="BU163" s="94"/>
      <c r="BV163" s="94"/>
      <c r="BX163" s="94"/>
      <c r="BY163" s="94"/>
      <c r="BZ163" s="94"/>
      <c r="CA163" s="94"/>
      <c r="CB163" s="94"/>
      <c r="CD163" s="94"/>
      <c r="CE163" s="94"/>
      <c r="CF163" s="94"/>
      <c r="CG163" s="94"/>
      <c r="CH163" s="94"/>
      <c r="CJ163" s="94"/>
    </row>
    <row r="164" spans="34:88" x14ac:dyDescent="0.25">
      <c r="AH164" s="94"/>
      <c r="AU164" s="101"/>
      <c r="AV164" s="101"/>
      <c r="AW164" s="101"/>
      <c r="AX164" s="105"/>
      <c r="AZ164" s="197"/>
      <c r="BA164" s="197"/>
      <c r="BF164" s="94"/>
      <c r="BG164" s="94"/>
      <c r="BH164" s="94"/>
      <c r="BI164" s="94"/>
      <c r="BJ164" s="94"/>
      <c r="BL164" s="94"/>
      <c r="BM164" s="94"/>
      <c r="BN164" s="94"/>
      <c r="BO164" s="94"/>
      <c r="BP164" s="94"/>
      <c r="BR164" s="94"/>
      <c r="BS164" s="94"/>
      <c r="BT164" s="94"/>
      <c r="BU164" s="94"/>
      <c r="BV164" s="94"/>
      <c r="BX164" s="94"/>
      <c r="BY164" s="94"/>
      <c r="BZ164" s="94"/>
      <c r="CA164" s="94"/>
      <c r="CB164" s="94"/>
      <c r="CD164" s="94"/>
      <c r="CE164" s="94"/>
      <c r="CF164" s="94"/>
      <c r="CG164" s="94"/>
      <c r="CH164" s="94"/>
      <c r="CJ164" s="94"/>
    </row>
    <row r="165" spans="34:88" x14ac:dyDescent="0.25">
      <c r="AH165" s="94"/>
      <c r="AU165" s="101"/>
      <c r="AV165" s="101"/>
      <c r="AW165" s="101"/>
      <c r="AX165" s="105"/>
      <c r="AZ165" s="197"/>
      <c r="BA165" s="197"/>
      <c r="BF165" s="94"/>
      <c r="BG165" s="94"/>
      <c r="BH165" s="94"/>
      <c r="BI165" s="94"/>
      <c r="BJ165" s="94"/>
      <c r="BL165" s="94"/>
      <c r="BM165" s="94"/>
      <c r="BN165" s="94"/>
      <c r="BO165" s="94"/>
      <c r="BP165" s="94"/>
      <c r="BR165" s="94"/>
      <c r="BS165" s="94"/>
      <c r="BT165" s="94"/>
      <c r="BU165" s="94"/>
      <c r="BV165" s="94"/>
      <c r="BX165" s="94"/>
      <c r="BY165" s="94"/>
      <c r="BZ165" s="94"/>
      <c r="CA165" s="94"/>
      <c r="CB165" s="94"/>
      <c r="CD165" s="94"/>
      <c r="CE165" s="94"/>
      <c r="CF165" s="94"/>
      <c r="CG165" s="94"/>
      <c r="CH165" s="94"/>
      <c r="CJ165" s="94"/>
    </row>
    <row r="166" spans="34:88" x14ac:dyDescent="0.25">
      <c r="AH166" s="94"/>
      <c r="AU166" s="101"/>
      <c r="AV166" s="101"/>
      <c r="AW166" s="101"/>
      <c r="AX166" s="105"/>
      <c r="AZ166" s="197"/>
      <c r="BA166" s="197"/>
      <c r="BF166" s="94"/>
      <c r="BG166" s="94"/>
      <c r="BH166" s="94"/>
      <c r="BI166" s="94"/>
      <c r="BJ166" s="94"/>
      <c r="BL166" s="94"/>
      <c r="BM166" s="94"/>
      <c r="BN166" s="94"/>
      <c r="BO166" s="94"/>
      <c r="BP166" s="94"/>
      <c r="BR166" s="94"/>
      <c r="BS166" s="94"/>
      <c r="BT166" s="94"/>
      <c r="BU166" s="94"/>
      <c r="BV166" s="94"/>
      <c r="BX166" s="94"/>
      <c r="BY166" s="94"/>
      <c r="BZ166" s="94"/>
      <c r="CA166" s="94"/>
      <c r="CB166" s="94"/>
      <c r="CD166" s="94"/>
      <c r="CE166" s="94"/>
      <c r="CF166" s="94"/>
      <c r="CG166" s="94"/>
      <c r="CH166" s="94"/>
      <c r="CJ166" s="94"/>
    </row>
    <row r="167" spans="34:88" x14ac:dyDescent="0.25">
      <c r="AH167" s="94"/>
      <c r="AU167" s="101"/>
      <c r="AV167" s="101"/>
      <c r="AW167" s="101"/>
      <c r="AX167" s="105"/>
      <c r="AZ167" s="197"/>
      <c r="BA167" s="197"/>
      <c r="BF167" s="94"/>
      <c r="BG167" s="94"/>
      <c r="BH167" s="94"/>
      <c r="BI167" s="94"/>
      <c r="BJ167" s="94"/>
      <c r="BL167" s="94"/>
      <c r="BM167" s="94"/>
      <c r="BN167" s="94"/>
      <c r="BO167" s="94"/>
      <c r="BP167" s="94"/>
      <c r="BR167" s="94"/>
      <c r="BS167" s="94"/>
      <c r="BT167" s="94"/>
      <c r="BU167" s="94"/>
      <c r="BV167" s="94"/>
      <c r="BX167" s="94"/>
      <c r="BY167" s="94"/>
      <c r="BZ167" s="94"/>
      <c r="CA167" s="94"/>
      <c r="CB167" s="94"/>
      <c r="CD167" s="94"/>
      <c r="CE167" s="94"/>
      <c r="CF167" s="94"/>
      <c r="CG167" s="94"/>
      <c r="CH167" s="94"/>
      <c r="CJ167" s="94"/>
    </row>
    <row r="168" spans="34:88" x14ac:dyDescent="0.25">
      <c r="AH168" s="94"/>
      <c r="AU168" s="101"/>
      <c r="AV168" s="101"/>
      <c r="AW168" s="101"/>
      <c r="AX168" s="105"/>
      <c r="AZ168" s="197"/>
      <c r="BA168" s="197"/>
      <c r="BB168" s="94"/>
      <c r="BC168" s="94"/>
      <c r="BD168" s="94"/>
      <c r="BF168" s="94"/>
      <c r="BG168" s="94"/>
      <c r="BH168" s="94"/>
      <c r="BI168" s="94"/>
      <c r="BJ168" s="94"/>
      <c r="BL168" s="94"/>
      <c r="BM168" s="94"/>
      <c r="BN168" s="94"/>
      <c r="BO168" s="94"/>
      <c r="BP168" s="94"/>
      <c r="BR168" s="94"/>
      <c r="BS168" s="94"/>
      <c r="BT168" s="94"/>
      <c r="BU168" s="94"/>
      <c r="BV168" s="94"/>
      <c r="BX168" s="94"/>
      <c r="BY168" s="94"/>
      <c r="BZ168" s="94"/>
      <c r="CA168" s="94"/>
      <c r="CB168" s="94"/>
      <c r="CD168" s="94"/>
      <c r="CE168" s="94"/>
      <c r="CF168" s="94"/>
      <c r="CG168" s="94"/>
      <c r="CH168" s="94"/>
      <c r="CJ168" s="94"/>
    </row>
    <row r="169" spans="34:88" x14ac:dyDescent="0.25">
      <c r="AH169" s="94"/>
      <c r="AU169" s="103"/>
      <c r="AV169" s="103"/>
      <c r="AW169" s="103"/>
      <c r="AX169" s="103"/>
      <c r="AZ169" s="197"/>
      <c r="BA169" s="197"/>
      <c r="BB169" s="94"/>
      <c r="BC169" s="94"/>
      <c r="BD169" s="94"/>
      <c r="BF169" s="94"/>
      <c r="BG169" s="94"/>
      <c r="BH169" s="94"/>
      <c r="BI169" s="94"/>
      <c r="BJ169" s="94"/>
      <c r="BL169" s="94"/>
      <c r="BM169" s="94"/>
      <c r="BN169" s="94"/>
      <c r="BO169" s="94"/>
      <c r="BP169" s="94"/>
      <c r="BR169" s="94"/>
      <c r="BS169" s="94"/>
      <c r="BT169" s="94"/>
      <c r="BU169" s="94"/>
      <c r="BV169" s="94"/>
      <c r="BX169" s="94"/>
      <c r="BY169" s="94"/>
      <c r="BZ169" s="94"/>
      <c r="CA169" s="94"/>
      <c r="CB169" s="94"/>
      <c r="CD169" s="94"/>
      <c r="CE169" s="94"/>
      <c r="CF169" s="94"/>
      <c r="CG169" s="94"/>
      <c r="CH169" s="94"/>
      <c r="CJ169" s="94"/>
    </row>
    <row r="170" spans="34:88" x14ac:dyDescent="0.25">
      <c r="AH170" s="94"/>
      <c r="AU170" s="103"/>
      <c r="AV170" s="103"/>
      <c r="AW170" s="103"/>
      <c r="AX170" s="103"/>
      <c r="AZ170" s="197"/>
      <c r="BA170" s="197"/>
      <c r="BB170" s="94"/>
      <c r="BC170" s="94"/>
      <c r="BD170" s="94"/>
      <c r="BF170" s="94"/>
      <c r="BG170" s="94"/>
      <c r="BH170" s="94"/>
      <c r="BI170" s="94"/>
      <c r="BJ170" s="94"/>
      <c r="BL170" s="94"/>
      <c r="BM170" s="94"/>
      <c r="BN170" s="94"/>
      <c r="BO170" s="94"/>
      <c r="BP170" s="94"/>
      <c r="BR170" s="94"/>
      <c r="BS170" s="94"/>
      <c r="BT170" s="94"/>
      <c r="BU170" s="94"/>
      <c r="BV170" s="94"/>
      <c r="BX170" s="94"/>
      <c r="BY170" s="94"/>
      <c r="BZ170" s="94"/>
      <c r="CA170" s="94"/>
      <c r="CB170" s="94"/>
      <c r="CD170" s="94"/>
      <c r="CE170" s="94"/>
      <c r="CF170" s="94"/>
      <c r="CG170" s="94"/>
      <c r="CH170" s="94"/>
      <c r="CJ170" s="94"/>
    </row>
    <row r="171" spans="34:88" x14ac:dyDescent="0.25">
      <c r="AH171" s="94"/>
      <c r="AU171" s="103"/>
      <c r="AV171" s="103"/>
      <c r="AW171" s="103"/>
      <c r="AX171" s="103"/>
      <c r="AZ171" s="197"/>
      <c r="BA171" s="197"/>
      <c r="BB171" s="94"/>
      <c r="BC171" s="94"/>
      <c r="BD171" s="94"/>
      <c r="BF171" s="94"/>
      <c r="BG171" s="94"/>
      <c r="BH171" s="94"/>
      <c r="BI171" s="94"/>
      <c r="BJ171" s="94"/>
      <c r="BL171" s="94"/>
      <c r="BM171" s="94"/>
      <c r="BN171" s="94"/>
      <c r="BO171" s="94"/>
      <c r="BP171" s="94"/>
      <c r="BR171" s="94"/>
      <c r="BS171" s="94"/>
      <c r="BT171" s="94"/>
      <c r="BU171" s="94"/>
      <c r="BV171" s="94"/>
      <c r="BX171" s="94"/>
      <c r="BY171" s="94"/>
      <c r="BZ171" s="94"/>
      <c r="CA171" s="94"/>
      <c r="CB171" s="94"/>
      <c r="CD171" s="94"/>
      <c r="CE171" s="94"/>
      <c r="CF171" s="94"/>
      <c r="CG171" s="94"/>
      <c r="CH171" s="94"/>
      <c r="CJ171" s="94"/>
    </row>
    <row r="172" spans="34:88" x14ac:dyDescent="0.25">
      <c r="AH172" s="94"/>
      <c r="AU172" s="103"/>
      <c r="AV172" s="103"/>
      <c r="AW172" s="103"/>
      <c r="AX172" s="103"/>
      <c r="AZ172" s="197"/>
      <c r="BA172" s="197"/>
      <c r="BB172" s="94"/>
      <c r="BC172" s="94"/>
      <c r="BD172" s="94"/>
      <c r="BF172" s="94"/>
      <c r="BG172" s="94"/>
      <c r="BH172" s="94"/>
      <c r="BI172" s="94"/>
      <c r="BJ172" s="94"/>
      <c r="BL172" s="94"/>
      <c r="BM172" s="94"/>
      <c r="BN172" s="94"/>
      <c r="BO172" s="94"/>
      <c r="BP172" s="94"/>
      <c r="BR172" s="94"/>
      <c r="BS172" s="94"/>
      <c r="BT172" s="94"/>
      <c r="BU172" s="94"/>
      <c r="BV172" s="94"/>
      <c r="BX172" s="94"/>
      <c r="BY172" s="94"/>
      <c r="BZ172" s="94"/>
      <c r="CA172" s="94"/>
      <c r="CB172" s="94"/>
      <c r="CD172" s="94"/>
      <c r="CE172" s="94"/>
      <c r="CF172" s="94"/>
      <c r="CG172" s="94"/>
      <c r="CH172" s="94"/>
      <c r="CJ172" s="94"/>
    </row>
    <row r="173" spans="34:88" x14ac:dyDescent="0.25">
      <c r="AH173" s="94"/>
      <c r="AZ173" s="197"/>
      <c r="BA173" s="197"/>
      <c r="BB173" s="94"/>
      <c r="BC173" s="94"/>
      <c r="BD173" s="94"/>
      <c r="BF173" s="94"/>
      <c r="BG173" s="94"/>
      <c r="BH173" s="94"/>
      <c r="BI173" s="94"/>
      <c r="BJ173" s="94"/>
      <c r="BL173" s="94"/>
      <c r="BM173" s="94"/>
      <c r="BN173" s="94"/>
      <c r="BO173" s="94"/>
      <c r="BP173" s="94"/>
      <c r="BR173" s="94"/>
      <c r="BS173" s="94"/>
      <c r="BT173" s="94"/>
      <c r="BU173" s="94"/>
      <c r="BV173" s="94"/>
      <c r="BX173" s="94"/>
      <c r="BY173" s="94"/>
      <c r="BZ173" s="94"/>
      <c r="CA173" s="94"/>
      <c r="CB173" s="94"/>
      <c r="CD173" s="94"/>
      <c r="CE173" s="94"/>
      <c r="CF173" s="94"/>
      <c r="CG173" s="94"/>
      <c r="CH173" s="94"/>
      <c r="CJ173" s="94"/>
    </row>
    <row r="174" spans="34:88" x14ac:dyDescent="0.25">
      <c r="AH174" s="94"/>
      <c r="AZ174" s="197"/>
      <c r="BA174" s="197"/>
      <c r="BB174" s="94"/>
      <c r="BC174" s="94"/>
      <c r="BD174" s="94"/>
      <c r="BF174" s="94"/>
      <c r="BG174" s="94"/>
      <c r="BH174" s="94"/>
      <c r="BI174" s="94"/>
      <c r="BJ174" s="94"/>
      <c r="BL174" s="94"/>
      <c r="BM174" s="94"/>
      <c r="BN174" s="94"/>
      <c r="BO174" s="94"/>
      <c r="BP174" s="94"/>
      <c r="BR174" s="94"/>
      <c r="BS174" s="94"/>
      <c r="BT174" s="94"/>
      <c r="BU174" s="94"/>
      <c r="BV174" s="94"/>
      <c r="BX174" s="94"/>
      <c r="BY174" s="94"/>
      <c r="BZ174" s="94"/>
      <c r="CA174" s="94"/>
      <c r="CB174" s="94"/>
      <c r="CD174" s="94"/>
      <c r="CE174" s="94"/>
      <c r="CF174" s="94"/>
      <c r="CG174" s="94"/>
      <c r="CH174" s="94"/>
      <c r="CJ174" s="94"/>
    </row>
    <row r="175" spans="34:88" x14ac:dyDescent="0.25">
      <c r="AH175" s="94"/>
      <c r="AZ175" s="197"/>
      <c r="BA175" s="197"/>
      <c r="BB175" s="94"/>
      <c r="BC175" s="94"/>
      <c r="BD175" s="94"/>
      <c r="BF175" s="94"/>
      <c r="BG175" s="94"/>
      <c r="BH175" s="94"/>
      <c r="BI175" s="94"/>
      <c r="BJ175" s="94"/>
      <c r="BL175" s="94"/>
      <c r="BM175" s="94"/>
      <c r="BN175" s="94"/>
      <c r="BO175" s="94"/>
      <c r="BP175" s="94"/>
      <c r="BR175" s="94"/>
      <c r="BS175" s="94"/>
      <c r="BT175" s="94"/>
      <c r="BU175" s="94"/>
      <c r="BV175" s="94"/>
      <c r="BX175" s="94"/>
      <c r="BY175" s="94"/>
      <c r="BZ175" s="94"/>
      <c r="CA175" s="94"/>
      <c r="CB175" s="94"/>
      <c r="CD175" s="94"/>
      <c r="CE175" s="94"/>
      <c r="CF175" s="94"/>
      <c r="CG175" s="94"/>
      <c r="CH175" s="94"/>
      <c r="CJ175" s="94"/>
    </row>
    <row r="176" spans="34:88" x14ac:dyDescent="0.25">
      <c r="AH176" s="94"/>
      <c r="AZ176" s="197"/>
      <c r="BA176" s="197"/>
      <c r="BB176" s="94"/>
      <c r="BC176" s="94"/>
      <c r="BD176" s="94"/>
      <c r="BF176" s="94"/>
      <c r="BG176" s="94"/>
      <c r="BH176" s="94"/>
      <c r="BI176" s="94"/>
      <c r="BJ176" s="94"/>
      <c r="BL176" s="94"/>
      <c r="BM176" s="94"/>
      <c r="BN176" s="94"/>
      <c r="BO176" s="94"/>
      <c r="BP176" s="94"/>
      <c r="BR176" s="94"/>
      <c r="BS176" s="94"/>
      <c r="BT176" s="94"/>
      <c r="BU176" s="94"/>
      <c r="BV176" s="94"/>
      <c r="BX176" s="94"/>
      <c r="BY176" s="94"/>
      <c r="BZ176" s="94"/>
      <c r="CA176" s="94"/>
      <c r="CB176" s="94"/>
      <c r="CD176" s="94"/>
      <c r="CE176" s="94"/>
      <c r="CF176" s="94"/>
      <c r="CG176" s="94"/>
      <c r="CH176" s="94"/>
      <c r="CJ176" s="94"/>
    </row>
    <row r="177" spans="34:88" x14ac:dyDescent="0.25">
      <c r="AH177" s="94"/>
      <c r="AZ177" s="197"/>
      <c r="BA177" s="197"/>
      <c r="BB177" s="94"/>
      <c r="BC177" s="94"/>
      <c r="BD177" s="94"/>
      <c r="BF177" s="94"/>
      <c r="BG177" s="94"/>
      <c r="BH177" s="94"/>
      <c r="BI177" s="94"/>
      <c r="BJ177" s="94"/>
      <c r="BL177" s="94"/>
      <c r="BM177" s="94"/>
      <c r="BN177" s="94"/>
      <c r="BO177" s="94"/>
      <c r="BP177" s="94"/>
      <c r="BR177" s="94"/>
      <c r="BS177" s="94"/>
      <c r="BT177" s="94"/>
      <c r="BU177" s="94"/>
      <c r="BV177" s="94"/>
      <c r="BX177" s="94"/>
      <c r="BY177" s="94"/>
      <c r="BZ177" s="94"/>
      <c r="CA177" s="94"/>
      <c r="CB177" s="94"/>
      <c r="CD177" s="94"/>
      <c r="CE177" s="94"/>
      <c r="CF177" s="94"/>
      <c r="CG177" s="94"/>
      <c r="CH177" s="94"/>
      <c r="CJ177" s="94"/>
    </row>
    <row r="178" spans="34:88" x14ac:dyDescent="0.25">
      <c r="AH178" s="94"/>
      <c r="AZ178" s="197"/>
      <c r="BA178" s="197"/>
      <c r="BB178" s="94"/>
      <c r="BC178" s="94"/>
      <c r="BD178" s="94"/>
      <c r="BF178" s="94"/>
      <c r="BG178" s="94"/>
      <c r="BH178" s="94"/>
      <c r="BI178" s="94"/>
      <c r="BJ178" s="94"/>
      <c r="BL178" s="94"/>
      <c r="BM178" s="94"/>
      <c r="BN178" s="94"/>
      <c r="BO178" s="94"/>
      <c r="BP178" s="94"/>
      <c r="BR178" s="94"/>
      <c r="BS178" s="94"/>
      <c r="BT178" s="94"/>
      <c r="BU178" s="94"/>
      <c r="BV178" s="94"/>
      <c r="BX178" s="94"/>
      <c r="BY178" s="94"/>
      <c r="BZ178" s="94"/>
      <c r="CA178" s="94"/>
      <c r="CB178" s="94"/>
      <c r="CD178" s="94"/>
      <c r="CE178" s="94"/>
      <c r="CF178" s="94"/>
      <c r="CG178" s="94"/>
      <c r="CH178" s="94"/>
      <c r="CJ178" s="94"/>
    </row>
    <row r="179" spans="34:88" x14ac:dyDescent="0.25">
      <c r="AH179" s="94"/>
      <c r="AZ179" s="197"/>
      <c r="BA179" s="197"/>
      <c r="BB179" s="94"/>
      <c r="BC179" s="94"/>
      <c r="BD179" s="94"/>
      <c r="BF179" s="94"/>
      <c r="BG179" s="94"/>
      <c r="BH179" s="94"/>
      <c r="BI179" s="94"/>
      <c r="BJ179" s="94"/>
      <c r="BL179" s="94"/>
      <c r="BM179" s="94"/>
      <c r="BN179" s="94"/>
      <c r="BO179" s="94"/>
      <c r="BP179" s="94"/>
      <c r="BR179" s="94"/>
      <c r="BS179" s="94"/>
      <c r="BT179" s="94"/>
      <c r="BU179" s="94"/>
      <c r="BV179" s="94"/>
      <c r="BX179" s="94"/>
      <c r="BY179" s="94"/>
      <c r="BZ179" s="94"/>
      <c r="CA179" s="94"/>
      <c r="CB179" s="94"/>
      <c r="CD179" s="94"/>
      <c r="CE179" s="94"/>
      <c r="CF179" s="94"/>
      <c r="CG179" s="94"/>
      <c r="CH179" s="94"/>
      <c r="CJ179" s="94"/>
    </row>
    <row r="180" spans="34:88" x14ac:dyDescent="0.25">
      <c r="AH180" s="94"/>
      <c r="AZ180" s="197"/>
      <c r="BA180" s="197"/>
      <c r="BB180" s="94"/>
      <c r="BC180" s="94"/>
      <c r="BD180" s="94"/>
      <c r="BF180" s="94"/>
      <c r="BG180" s="94"/>
      <c r="BH180" s="94"/>
      <c r="BI180" s="94"/>
      <c r="BJ180" s="94"/>
      <c r="BL180" s="94"/>
      <c r="BM180" s="94"/>
      <c r="BN180" s="94"/>
      <c r="BO180" s="94"/>
      <c r="BP180" s="94"/>
      <c r="BR180" s="94"/>
      <c r="BS180" s="94"/>
      <c r="BT180" s="94"/>
      <c r="BU180" s="94"/>
      <c r="BV180" s="94"/>
      <c r="BX180" s="94"/>
      <c r="BY180" s="94"/>
      <c r="BZ180" s="94"/>
      <c r="CA180" s="94"/>
      <c r="CB180" s="94"/>
      <c r="CD180" s="94"/>
      <c r="CE180" s="94"/>
      <c r="CF180" s="94"/>
      <c r="CG180" s="94"/>
      <c r="CH180" s="94"/>
      <c r="CJ180" s="94"/>
    </row>
    <row r="181" spans="34:88" x14ac:dyDescent="0.25">
      <c r="AH181" s="94"/>
      <c r="AZ181" s="197"/>
      <c r="BA181" s="197"/>
      <c r="BB181" s="94"/>
      <c r="BC181" s="94"/>
      <c r="BD181" s="94"/>
      <c r="BF181" s="94"/>
      <c r="BG181" s="94"/>
      <c r="BH181" s="94"/>
      <c r="BI181" s="94"/>
      <c r="BJ181" s="94"/>
      <c r="BL181" s="94"/>
      <c r="BM181" s="94"/>
      <c r="BN181" s="94"/>
      <c r="BO181" s="94"/>
      <c r="BP181" s="94"/>
      <c r="BR181" s="94"/>
      <c r="BS181" s="94"/>
      <c r="BT181" s="94"/>
      <c r="BU181" s="94"/>
      <c r="BV181" s="94"/>
      <c r="BX181" s="94"/>
      <c r="BY181" s="94"/>
      <c r="BZ181" s="94"/>
      <c r="CA181" s="94"/>
      <c r="CB181" s="94"/>
      <c r="CD181" s="94"/>
      <c r="CE181" s="94"/>
      <c r="CF181" s="94"/>
      <c r="CG181" s="94"/>
      <c r="CH181" s="94"/>
      <c r="CJ181" s="94"/>
    </row>
    <row r="182" spans="34:88" x14ac:dyDescent="0.25">
      <c r="AH182" s="94"/>
      <c r="AZ182" s="197"/>
      <c r="BA182" s="197"/>
      <c r="BB182" s="94"/>
      <c r="BC182" s="94"/>
      <c r="BD182" s="94"/>
      <c r="BF182" s="94"/>
      <c r="BG182" s="94"/>
      <c r="BH182" s="94"/>
      <c r="BI182" s="94"/>
      <c r="BJ182" s="94"/>
      <c r="BL182" s="94"/>
      <c r="BM182" s="94"/>
      <c r="BN182" s="94"/>
      <c r="BO182" s="94"/>
      <c r="BP182" s="94"/>
      <c r="BR182" s="94"/>
      <c r="BS182" s="94"/>
      <c r="BT182" s="94"/>
      <c r="BU182" s="94"/>
      <c r="BV182" s="94"/>
      <c r="BX182" s="94"/>
      <c r="BY182" s="94"/>
      <c r="BZ182" s="94"/>
      <c r="CA182" s="94"/>
      <c r="CB182" s="94"/>
      <c r="CD182" s="94"/>
      <c r="CE182" s="94"/>
      <c r="CF182" s="94"/>
      <c r="CG182" s="94"/>
      <c r="CH182" s="94"/>
      <c r="CJ182" s="94"/>
    </row>
    <row r="183" spans="34:88" x14ac:dyDescent="0.25">
      <c r="AH183" s="94"/>
      <c r="AZ183" s="197"/>
      <c r="BA183" s="197"/>
      <c r="BB183" s="94"/>
      <c r="BC183" s="94"/>
      <c r="BD183" s="94"/>
      <c r="BF183" s="94"/>
      <c r="BG183" s="94"/>
      <c r="BH183" s="94"/>
      <c r="BI183" s="94"/>
      <c r="BJ183" s="94"/>
      <c r="BL183" s="94"/>
      <c r="BM183" s="94"/>
      <c r="BN183" s="94"/>
      <c r="BO183" s="94"/>
      <c r="BP183" s="94"/>
      <c r="BR183" s="94"/>
      <c r="BS183" s="94"/>
      <c r="BT183" s="94"/>
      <c r="BU183" s="94"/>
      <c r="BV183" s="94"/>
      <c r="BX183" s="94"/>
      <c r="BY183" s="94"/>
      <c r="BZ183" s="94"/>
      <c r="CA183" s="94"/>
      <c r="CB183" s="94"/>
      <c r="CD183" s="94"/>
      <c r="CE183" s="94"/>
      <c r="CF183" s="94"/>
      <c r="CG183" s="94"/>
      <c r="CH183" s="94"/>
      <c r="CJ183" s="94"/>
    </row>
    <row r="184" spans="34:88" x14ac:dyDescent="0.25">
      <c r="AH184" s="94"/>
      <c r="AZ184" s="197"/>
      <c r="BA184" s="197"/>
      <c r="BR184" s="94"/>
      <c r="BS184" s="94"/>
      <c r="BT184" s="94"/>
      <c r="BU184" s="94"/>
      <c r="BV184" s="94"/>
      <c r="BX184" s="94"/>
      <c r="BY184" s="94"/>
      <c r="BZ184" s="94"/>
      <c r="CA184" s="94"/>
      <c r="CB184" s="94"/>
      <c r="CD184" s="94"/>
      <c r="CE184" s="94"/>
      <c r="CF184" s="94"/>
      <c r="CG184" s="94"/>
      <c r="CH184" s="94"/>
      <c r="CJ184" s="94"/>
    </row>
    <row r="185" spans="34:88" x14ac:dyDescent="0.25">
      <c r="AH185" s="94"/>
      <c r="AZ185" s="197"/>
      <c r="BA185" s="197"/>
      <c r="BR185" s="94"/>
      <c r="BS185" s="94"/>
      <c r="BT185" s="94"/>
      <c r="BU185" s="94"/>
      <c r="BV185" s="94"/>
      <c r="BX185" s="94"/>
      <c r="BY185" s="94"/>
      <c r="BZ185" s="94"/>
      <c r="CA185" s="94"/>
      <c r="CB185" s="94"/>
      <c r="CD185" s="94"/>
      <c r="CE185" s="94"/>
      <c r="CF185" s="94"/>
      <c r="CG185" s="94"/>
      <c r="CH185" s="94"/>
      <c r="CJ185" s="94"/>
    </row>
    <row r="186" spans="34:88" x14ac:dyDescent="0.25">
      <c r="AH186" s="94"/>
      <c r="AZ186" s="197"/>
      <c r="BA186" s="197"/>
      <c r="BR186" s="94"/>
      <c r="BS186" s="94"/>
      <c r="BT186" s="94"/>
      <c r="BU186" s="94"/>
      <c r="BV186" s="94"/>
      <c r="BX186" s="94"/>
      <c r="BY186" s="94"/>
      <c r="BZ186" s="94"/>
      <c r="CA186" s="94"/>
      <c r="CB186" s="94"/>
      <c r="CD186" s="94"/>
      <c r="CE186" s="94"/>
      <c r="CF186" s="94"/>
      <c r="CG186" s="94"/>
      <c r="CH186" s="94"/>
      <c r="CJ186" s="94"/>
    </row>
    <row r="187" spans="34:88" x14ac:dyDescent="0.25">
      <c r="AH187" s="94"/>
      <c r="AZ187" s="238"/>
      <c r="BA187" s="238"/>
      <c r="BB187" s="238"/>
      <c r="BC187" s="238"/>
      <c r="BD187" s="104"/>
      <c r="BR187" s="94"/>
      <c r="BS187" s="94"/>
      <c r="BT187" s="94"/>
      <c r="BU187" s="94"/>
      <c r="BV187" s="94"/>
      <c r="BX187" s="94"/>
      <c r="BY187" s="94"/>
      <c r="BZ187" s="94"/>
      <c r="CA187" s="94"/>
      <c r="CB187" s="94"/>
      <c r="CD187" s="94"/>
      <c r="CE187" s="94"/>
      <c r="CF187" s="94"/>
      <c r="CG187" s="94"/>
      <c r="CH187" s="94"/>
      <c r="CJ187" s="94"/>
    </row>
    <row r="188" spans="34:88" x14ac:dyDescent="0.25">
      <c r="AH188" s="94"/>
      <c r="AZ188" s="238"/>
      <c r="BA188" s="238"/>
      <c r="BB188" s="238"/>
      <c r="BC188" s="238"/>
      <c r="BD188" s="104"/>
      <c r="BR188" s="94"/>
      <c r="BS188" s="94"/>
      <c r="BT188" s="94"/>
      <c r="BU188" s="94"/>
      <c r="BV188" s="94"/>
      <c r="BX188" s="94"/>
      <c r="BY188" s="94"/>
      <c r="BZ188" s="94"/>
      <c r="CA188" s="94"/>
      <c r="CB188" s="94"/>
      <c r="CD188" s="94"/>
      <c r="CE188" s="94"/>
      <c r="CF188" s="94"/>
      <c r="CG188" s="94"/>
      <c r="CH188" s="94"/>
      <c r="CJ188" s="94"/>
    </row>
    <row r="190" spans="34:88" x14ac:dyDescent="0.25">
      <c r="AH190" s="94"/>
      <c r="AZ190" s="167"/>
      <c r="BD190" s="105"/>
      <c r="BR190" s="94"/>
      <c r="BS190" s="94"/>
      <c r="BT190" s="94"/>
      <c r="BU190" s="94"/>
      <c r="BV190" s="94"/>
      <c r="BX190" s="94"/>
      <c r="BY190" s="94"/>
      <c r="BZ190" s="94"/>
      <c r="CA190" s="94"/>
      <c r="CB190" s="94"/>
      <c r="CD190" s="94"/>
      <c r="CE190" s="94"/>
      <c r="CF190" s="94"/>
      <c r="CG190" s="94"/>
      <c r="CH190" s="94"/>
      <c r="CJ190" s="94"/>
    </row>
    <row r="191" spans="34:88" x14ac:dyDescent="0.25">
      <c r="AH191" s="94"/>
      <c r="AZ191" s="167"/>
      <c r="BD191" s="105"/>
      <c r="BR191" s="94"/>
      <c r="BS191" s="94"/>
      <c r="BT191" s="94"/>
      <c r="BU191" s="94"/>
      <c r="BV191" s="94"/>
      <c r="BX191" s="94"/>
      <c r="BY191" s="94"/>
      <c r="BZ191" s="94"/>
      <c r="CA191" s="94"/>
      <c r="CB191" s="94"/>
      <c r="CD191" s="94"/>
      <c r="CE191" s="94"/>
      <c r="CF191" s="94"/>
      <c r="CG191" s="94"/>
      <c r="CH191" s="94"/>
      <c r="CJ191" s="94"/>
    </row>
    <row r="192" spans="34:88" x14ac:dyDescent="0.25">
      <c r="AH192" s="94"/>
      <c r="AZ192" s="167"/>
      <c r="BD192" s="105"/>
      <c r="BR192" s="94"/>
      <c r="BS192" s="94"/>
      <c r="BT192" s="94"/>
      <c r="BU192" s="94"/>
      <c r="BV192" s="94"/>
      <c r="BX192" s="94"/>
      <c r="BY192" s="94"/>
      <c r="BZ192" s="94"/>
      <c r="CA192" s="94"/>
      <c r="CB192" s="94"/>
      <c r="CD192" s="94"/>
      <c r="CE192" s="94"/>
      <c r="CF192" s="94"/>
      <c r="CG192" s="94"/>
      <c r="CH192" s="94"/>
      <c r="CJ192" s="94"/>
    </row>
    <row r="193" spans="34:88" x14ac:dyDescent="0.25">
      <c r="AH193" s="94"/>
      <c r="AZ193" s="167"/>
      <c r="BD193" s="105"/>
      <c r="BR193" s="94"/>
      <c r="BS193" s="94"/>
      <c r="BT193" s="94"/>
      <c r="BU193" s="94"/>
      <c r="BV193" s="94"/>
      <c r="BX193" s="94"/>
      <c r="BY193" s="94"/>
      <c r="BZ193" s="94"/>
      <c r="CA193" s="94"/>
      <c r="CB193" s="94"/>
      <c r="CD193" s="94"/>
      <c r="CE193" s="94"/>
      <c r="CF193" s="94"/>
      <c r="CG193" s="94"/>
      <c r="CH193" s="94"/>
      <c r="CJ193" s="94"/>
    </row>
    <row r="194" spans="34:88" x14ac:dyDescent="0.25">
      <c r="AH194" s="94"/>
      <c r="AZ194" s="167"/>
      <c r="BD194" s="105"/>
      <c r="BR194" s="94"/>
      <c r="BS194" s="94"/>
      <c r="BT194" s="94"/>
      <c r="BU194" s="94"/>
      <c r="BV194" s="94"/>
      <c r="BX194" s="94"/>
      <c r="BY194" s="94"/>
      <c r="BZ194" s="94"/>
      <c r="CA194" s="94"/>
      <c r="CB194" s="94"/>
      <c r="CD194" s="94"/>
      <c r="CE194" s="94"/>
      <c r="CF194" s="94"/>
      <c r="CG194" s="94"/>
      <c r="CH194" s="94"/>
      <c r="CJ194" s="94"/>
    </row>
    <row r="195" spans="34:88" x14ac:dyDescent="0.25">
      <c r="AH195" s="94"/>
      <c r="AZ195" s="167"/>
      <c r="BD195" s="105"/>
      <c r="BR195" s="94"/>
      <c r="BS195" s="94"/>
      <c r="BT195" s="94"/>
      <c r="BU195" s="94"/>
      <c r="BV195" s="94"/>
      <c r="BX195" s="94"/>
      <c r="BY195" s="94"/>
      <c r="BZ195" s="94"/>
      <c r="CA195" s="94"/>
      <c r="CB195" s="94"/>
      <c r="CD195" s="94"/>
      <c r="CE195" s="94"/>
      <c r="CF195" s="94"/>
      <c r="CG195" s="94"/>
      <c r="CH195" s="94"/>
      <c r="CJ195" s="94"/>
    </row>
    <row r="196" spans="34:88" x14ac:dyDescent="0.25">
      <c r="AH196" s="94"/>
      <c r="AZ196" s="167"/>
      <c r="BD196" s="105"/>
      <c r="BR196" s="94"/>
      <c r="BS196" s="94"/>
      <c r="BT196" s="94"/>
      <c r="BU196" s="94"/>
      <c r="BV196" s="94"/>
      <c r="BX196" s="94"/>
      <c r="BY196" s="94"/>
      <c r="BZ196" s="94"/>
      <c r="CA196" s="94"/>
      <c r="CB196" s="94"/>
      <c r="CD196" s="94"/>
      <c r="CE196" s="94"/>
      <c r="CF196" s="94"/>
      <c r="CG196" s="94"/>
      <c r="CH196" s="94"/>
      <c r="CJ196" s="94"/>
    </row>
    <row r="197" spans="34:88" x14ac:dyDescent="0.25">
      <c r="AH197" s="94"/>
      <c r="AZ197" s="167"/>
      <c r="BD197" s="105"/>
      <c r="BR197" s="94"/>
      <c r="BS197" s="94"/>
      <c r="BT197" s="94"/>
      <c r="BU197" s="94"/>
      <c r="BV197" s="94"/>
      <c r="BX197" s="94"/>
      <c r="BY197" s="94"/>
      <c r="BZ197" s="94"/>
      <c r="CA197" s="94"/>
      <c r="CB197" s="94"/>
      <c r="CD197" s="94"/>
      <c r="CE197" s="94"/>
      <c r="CF197" s="94"/>
      <c r="CG197" s="94"/>
      <c r="CH197" s="94"/>
      <c r="CJ197" s="94"/>
    </row>
    <row r="198" spans="34:88" x14ac:dyDescent="0.25">
      <c r="AH198" s="94"/>
      <c r="AZ198" s="167"/>
      <c r="BD198" s="105"/>
      <c r="BR198" s="94"/>
      <c r="BS198" s="94"/>
      <c r="BT198" s="94"/>
      <c r="BU198" s="94"/>
      <c r="BV198" s="94"/>
      <c r="BX198" s="94"/>
      <c r="BY198" s="94"/>
      <c r="BZ198" s="94"/>
      <c r="CA198" s="94"/>
      <c r="CB198" s="94"/>
      <c r="CD198" s="94"/>
      <c r="CE198" s="94"/>
      <c r="CF198" s="94"/>
      <c r="CG198" s="94"/>
      <c r="CH198" s="94"/>
      <c r="CJ198" s="94"/>
    </row>
    <row r="199" spans="34:88" x14ac:dyDescent="0.25">
      <c r="AH199" s="94"/>
      <c r="AZ199" s="167"/>
      <c r="BD199" s="105"/>
      <c r="BP199" s="105"/>
      <c r="BR199" s="94"/>
      <c r="BS199" s="94"/>
      <c r="BT199" s="94"/>
      <c r="BU199" s="94"/>
      <c r="BV199" s="94"/>
      <c r="BX199" s="94"/>
      <c r="BY199" s="94"/>
      <c r="BZ199" s="94"/>
      <c r="CA199" s="94"/>
      <c r="CB199" s="94"/>
      <c r="CD199" s="94"/>
      <c r="CE199" s="94"/>
      <c r="CF199" s="94"/>
      <c r="CG199" s="94"/>
      <c r="CH199" s="94"/>
      <c r="CJ199" s="94"/>
    </row>
    <row r="200" spans="34:88" x14ac:dyDescent="0.25">
      <c r="AH200" s="94"/>
      <c r="AZ200" s="94"/>
      <c r="BA200" s="94"/>
      <c r="BB200" s="94"/>
      <c r="BC200" s="94"/>
      <c r="BD200" s="94"/>
      <c r="BF200" s="94"/>
      <c r="BG200" s="94"/>
      <c r="BH200" s="94"/>
      <c r="BI200" s="94"/>
      <c r="BJ200" s="94"/>
      <c r="BP200" s="105"/>
      <c r="BR200" s="94"/>
      <c r="BS200" s="94"/>
      <c r="BT200" s="94"/>
      <c r="BU200" s="94"/>
      <c r="BV200" s="94"/>
      <c r="BX200" s="94"/>
      <c r="BY200" s="94"/>
      <c r="BZ200" s="94"/>
      <c r="CA200" s="94"/>
      <c r="CB200" s="94"/>
      <c r="CD200" s="94"/>
      <c r="CE200" s="94"/>
      <c r="CF200" s="94"/>
      <c r="CG200" s="94"/>
      <c r="CH200" s="94"/>
      <c r="CJ200" s="94"/>
    </row>
    <row r="201" spans="34:88" x14ac:dyDescent="0.25">
      <c r="AH201" s="94"/>
      <c r="AZ201" s="94"/>
      <c r="BA201" s="94"/>
      <c r="BB201" s="94"/>
      <c r="BC201" s="94"/>
      <c r="BD201" s="94"/>
      <c r="BF201" s="94"/>
      <c r="BG201" s="94"/>
      <c r="BH201" s="94"/>
      <c r="BI201" s="94"/>
      <c r="BJ201" s="94"/>
      <c r="BP201" s="105"/>
      <c r="BR201" s="94"/>
      <c r="BS201" s="94"/>
      <c r="BT201" s="94"/>
      <c r="BU201" s="94"/>
      <c r="BV201" s="94"/>
      <c r="BX201" s="94"/>
      <c r="BY201" s="94"/>
      <c r="BZ201" s="94"/>
      <c r="CA201" s="94"/>
      <c r="CB201" s="94"/>
      <c r="CD201" s="94"/>
      <c r="CE201" s="94"/>
      <c r="CF201" s="94"/>
      <c r="CG201" s="94"/>
      <c r="CH201" s="94"/>
      <c r="CJ201" s="94"/>
    </row>
    <row r="202" spans="34:88" x14ac:dyDescent="0.25">
      <c r="AH202" s="94"/>
      <c r="AZ202" s="94"/>
      <c r="BA202" s="94"/>
      <c r="BB202" s="94"/>
      <c r="BC202" s="94"/>
      <c r="BD202" s="94"/>
      <c r="BF202" s="94"/>
      <c r="BG202" s="94"/>
      <c r="BH202" s="94"/>
      <c r="BI202" s="94"/>
      <c r="BJ202" s="94"/>
      <c r="BP202" s="105"/>
      <c r="BR202" s="94"/>
      <c r="BS202" s="94"/>
      <c r="BT202" s="94"/>
      <c r="BU202" s="94"/>
      <c r="BV202" s="94"/>
      <c r="BX202" s="94"/>
      <c r="BY202" s="94"/>
      <c r="BZ202" s="94"/>
      <c r="CA202" s="94"/>
      <c r="CB202" s="94"/>
      <c r="CD202" s="94"/>
      <c r="CE202" s="94"/>
      <c r="CF202" s="94"/>
      <c r="CG202" s="94"/>
      <c r="CH202" s="94"/>
      <c r="CJ202" s="94"/>
    </row>
    <row r="203" spans="34:88" x14ac:dyDescent="0.25">
      <c r="AH203" s="94"/>
      <c r="AZ203" s="94"/>
      <c r="BA203" s="94"/>
      <c r="BB203" s="94"/>
      <c r="BC203" s="94"/>
      <c r="BD203" s="94"/>
      <c r="BF203" s="94"/>
      <c r="BG203" s="94"/>
      <c r="BH203" s="94"/>
      <c r="BI203" s="94"/>
      <c r="BJ203" s="94"/>
      <c r="BP203" s="105"/>
      <c r="BR203" s="94"/>
      <c r="BS203" s="94"/>
      <c r="BT203" s="94"/>
      <c r="BU203" s="94"/>
      <c r="BV203" s="94"/>
      <c r="BX203" s="94"/>
      <c r="BY203" s="94"/>
      <c r="BZ203" s="94"/>
      <c r="CA203" s="94"/>
      <c r="CB203" s="94"/>
      <c r="CD203" s="94"/>
      <c r="CE203" s="94"/>
      <c r="CF203" s="94"/>
      <c r="CG203" s="94"/>
      <c r="CH203" s="94"/>
      <c r="CJ203" s="94"/>
    </row>
    <row r="204" spans="34:88" x14ac:dyDescent="0.25">
      <c r="AH204" s="94"/>
      <c r="AZ204" s="94"/>
      <c r="BA204" s="94"/>
      <c r="BB204" s="94"/>
      <c r="BC204" s="94"/>
      <c r="BD204" s="94"/>
      <c r="BF204" s="94"/>
      <c r="BG204" s="94"/>
      <c r="BH204" s="94"/>
      <c r="BI204" s="94"/>
      <c r="BJ204" s="94"/>
      <c r="BP204" s="105"/>
      <c r="BR204" s="94"/>
      <c r="BS204" s="94"/>
      <c r="BT204" s="94"/>
      <c r="BU204" s="94"/>
      <c r="BV204" s="94"/>
      <c r="BX204" s="94"/>
      <c r="BY204" s="94"/>
      <c r="BZ204" s="94"/>
      <c r="CA204" s="94"/>
      <c r="CB204" s="94"/>
      <c r="CD204" s="94"/>
      <c r="CE204" s="94"/>
      <c r="CF204" s="94"/>
      <c r="CG204" s="94"/>
      <c r="CH204" s="94"/>
      <c r="CJ204" s="94"/>
    </row>
    <row r="205" spans="34:88" x14ac:dyDescent="0.25">
      <c r="AH205" s="94"/>
      <c r="AZ205" s="94"/>
      <c r="BA205" s="94"/>
      <c r="BB205" s="94"/>
      <c r="BC205" s="94"/>
      <c r="BD205" s="94"/>
      <c r="BF205" s="94"/>
      <c r="BG205" s="94"/>
      <c r="BH205" s="94"/>
      <c r="BI205" s="94"/>
      <c r="BJ205" s="94"/>
      <c r="BP205" s="105"/>
      <c r="BR205" s="94"/>
      <c r="BS205" s="94"/>
      <c r="BT205" s="94"/>
      <c r="BU205" s="94"/>
      <c r="BV205" s="94"/>
      <c r="BX205" s="94"/>
      <c r="BY205" s="94"/>
      <c r="BZ205" s="94"/>
      <c r="CA205" s="94"/>
      <c r="CB205" s="94"/>
      <c r="CD205" s="94"/>
      <c r="CE205" s="94"/>
      <c r="CF205" s="94"/>
      <c r="CG205" s="94"/>
      <c r="CH205" s="94"/>
      <c r="CJ205" s="94"/>
    </row>
    <row r="206" spans="34:88" x14ac:dyDescent="0.25">
      <c r="AH206" s="94"/>
      <c r="AZ206" s="94"/>
      <c r="BA206" s="94"/>
      <c r="BB206" s="94"/>
      <c r="BC206" s="94"/>
      <c r="BD206" s="94"/>
      <c r="BF206" s="94"/>
      <c r="BG206" s="94"/>
      <c r="BH206" s="94"/>
      <c r="BI206" s="94"/>
      <c r="BJ206" s="94"/>
      <c r="BP206" s="105"/>
      <c r="BR206" s="94"/>
      <c r="BS206" s="94"/>
      <c r="BT206" s="94"/>
      <c r="BU206" s="94"/>
      <c r="BV206" s="94"/>
      <c r="BX206" s="94"/>
      <c r="BY206" s="94"/>
      <c r="BZ206" s="94"/>
      <c r="CA206" s="94"/>
      <c r="CB206" s="94"/>
      <c r="CD206" s="94"/>
      <c r="CE206" s="94"/>
      <c r="CF206" s="94"/>
      <c r="CG206" s="94"/>
      <c r="CH206" s="94"/>
      <c r="CJ206" s="94"/>
    </row>
    <row r="207" spans="34:88" x14ac:dyDescent="0.25">
      <c r="AH207" s="94"/>
      <c r="AZ207" s="94"/>
      <c r="BA207" s="94"/>
      <c r="BB207" s="94"/>
      <c r="BC207" s="94"/>
      <c r="BD207" s="94"/>
      <c r="BF207" s="94"/>
      <c r="BG207" s="94"/>
      <c r="BH207" s="94"/>
      <c r="BI207" s="94"/>
      <c r="BJ207" s="94"/>
      <c r="BP207" s="105"/>
      <c r="BR207" s="94"/>
      <c r="BS207" s="94"/>
      <c r="BT207" s="94"/>
      <c r="BU207" s="94"/>
      <c r="BV207" s="94"/>
      <c r="BX207" s="94"/>
      <c r="BY207" s="94"/>
      <c r="BZ207" s="94"/>
      <c r="CA207" s="94"/>
      <c r="CB207" s="94"/>
      <c r="CD207" s="94"/>
      <c r="CE207" s="94"/>
      <c r="CF207" s="94"/>
      <c r="CG207" s="94"/>
      <c r="CH207" s="94"/>
      <c r="CJ207" s="94"/>
    </row>
    <row r="208" spans="34:88" x14ac:dyDescent="0.25">
      <c r="AH208" s="94"/>
      <c r="AZ208" s="94"/>
      <c r="BA208" s="94"/>
      <c r="BB208" s="94"/>
      <c r="BC208" s="94"/>
      <c r="BD208" s="94"/>
      <c r="BF208" s="94"/>
      <c r="BG208" s="94"/>
      <c r="BH208" s="94"/>
      <c r="BI208" s="94"/>
      <c r="BJ208" s="94"/>
      <c r="BP208" s="105"/>
      <c r="BR208" s="94"/>
      <c r="BS208" s="94"/>
      <c r="BT208" s="94"/>
      <c r="BU208" s="94"/>
      <c r="BV208" s="94"/>
      <c r="BX208" s="94"/>
      <c r="BY208" s="94"/>
      <c r="BZ208" s="94"/>
      <c r="CA208" s="94"/>
      <c r="CB208" s="94"/>
      <c r="CD208" s="94"/>
      <c r="CE208" s="94"/>
      <c r="CF208" s="94"/>
      <c r="CG208" s="94"/>
      <c r="CH208" s="94"/>
      <c r="CJ208" s="94"/>
    </row>
    <row r="209" spans="34:88" x14ac:dyDescent="0.25">
      <c r="AH209" s="94"/>
      <c r="AZ209" s="94"/>
      <c r="BA209" s="94"/>
      <c r="BB209" s="94"/>
      <c r="BC209" s="94"/>
      <c r="BD209" s="94"/>
      <c r="BF209" s="94"/>
      <c r="BG209" s="94"/>
      <c r="BH209" s="94"/>
      <c r="BI209" s="94"/>
      <c r="BJ209" s="94"/>
      <c r="BP209" s="105"/>
      <c r="BR209" s="94"/>
      <c r="BS209" s="94"/>
      <c r="BT209" s="94"/>
      <c r="BU209" s="94"/>
      <c r="BV209" s="94"/>
      <c r="BX209" s="94"/>
      <c r="BY209" s="94"/>
      <c r="BZ209" s="94"/>
      <c r="CA209" s="94"/>
      <c r="CB209" s="94"/>
      <c r="CD209" s="94"/>
      <c r="CE209" s="94"/>
      <c r="CF209" s="94"/>
      <c r="CG209" s="94"/>
      <c r="CH209" s="94"/>
      <c r="CJ209" s="94"/>
    </row>
    <row r="210" spans="34:88" x14ac:dyDescent="0.25">
      <c r="AH210" s="94"/>
      <c r="AZ210" s="94"/>
      <c r="BA210" s="94"/>
      <c r="BB210" s="94"/>
      <c r="BC210" s="94"/>
      <c r="BD210" s="94"/>
      <c r="BF210" s="94"/>
      <c r="BG210" s="94"/>
      <c r="BH210" s="94"/>
      <c r="BI210" s="94"/>
      <c r="BJ210" s="94"/>
      <c r="BP210" s="105"/>
      <c r="BR210" s="94"/>
      <c r="BS210" s="94"/>
      <c r="BT210" s="94"/>
      <c r="BU210" s="94"/>
      <c r="BV210" s="94"/>
      <c r="BX210" s="94"/>
      <c r="BY210" s="94"/>
      <c r="BZ210" s="94"/>
      <c r="CA210" s="94"/>
      <c r="CB210" s="94"/>
      <c r="CD210" s="94"/>
      <c r="CE210" s="94"/>
      <c r="CF210" s="94"/>
      <c r="CG210" s="94"/>
      <c r="CH210" s="94"/>
      <c r="CJ210" s="94"/>
    </row>
    <row r="211" spans="34:88" x14ac:dyDescent="0.25">
      <c r="AH211" s="94"/>
      <c r="AZ211" s="94"/>
      <c r="BA211" s="94"/>
      <c r="BB211" s="94"/>
      <c r="BC211" s="94"/>
      <c r="BD211" s="94"/>
      <c r="BF211" s="94"/>
      <c r="BG211" s="94"/>
      <c r="BH211" s="94"/>
      <c r="BI211" s="94"/>
      <c r="BJ211" s="94"/>
      <c r="BP211" s="105"/>
      <c r="BR211" s="94"/>
      <c r="BS211" s="94"/>
      <c r="BT211" s="94"/>
      <c r="BU211" s="94"/>
      <c r="BV211" s="94"/>
      <c r="BX211" s="94"/>
      <c r="BY211" s="94"/>
      <c r="BZ211" s="94"/>
      <c r="CA211" s="94"/>
      <c r="CB211" s="94"/>
      <c r="CD211" s="94"/>
      <c r="CE211" s="94"/>
      <c r="CF211" s="94"/>
      <c r="CG211" s="94"/>
      <c r="CH211" s="94"/>
      <c r="CJ211" s="94"/>
    </row>
    <row r="212" spans="34:88" x14ac:dyDescent="0.25">
      <c r="AH212" s="94"/>
      <c r="AZ212" s="94"/>
      <c r="BA212" s="94"/>
      <c r="BB212" s="94"/>
      <c r="BC212" s="94"/>
      <c r="BD212" s="94"/>
      <c r="BF212" s="94"/>
      <c r="BG212" s="94"/>
      <c r="BH212" s="94"/>
      <c r="BI212" s="94"/>
      <c r="BJ212" s="94"/>
      <c r="BP212" s="105"/>
      <c r="BR212" s="94"/>
      <c r="BS212" s="94"/>
      <c r="BT212" s="94"/>
      <c r="BU212" s="94"/>
      <c r="BV212" s="94"/>
      <c r="BX212" s="94"/>
      <c r="BY212" s="94"/>
      <c r="BZ212" s="94"/>
      <c r="CA212" s="94"/>
      <c r="CB212" s="94"/>
      <c r="CD212" s="94"/>
      <c r="CE212" s="94"/>
      <c r="CF212" s="94"/>
      <c r="CG212" s="94"/>
      <c r="CH212" s="94"/>
      <c r="CJ212" s="94"/>
    </row>
    <row r="213" spans="34:88" x14ac:dyDescent="0.25">
      <c r="AH213" s="94"/>
      <c r="AZ213" s="94"/>
      <c r="BA213" s="94"/>
      <c r="BB213" s="94"/>
      <c r="BC213" s="94"/>
      <c r="BD213" s="94"/>
      <c r="BF213" s="94"/>
      <c r="BG213" s="94"/>
      <c r="BH213" s="94"/>
      <c r="BI213" s="94"/>
      <c r="BJ213" s="94"/>
      <c r="BP213" s="105"/>
      <c r="BR213" s="94"/>
      <c r="BS213" s="94"/>
      <c r="BT213" s="94"/>
      <c r="BU213" s="94"/>
      <c r="BV213" s="94"/>
      <c r="BX213" s="94"/>
      <c r="BY213" s="94"/>
      <c r="BZ213" s="94"/>
      <c r="CA213" s="94"/>
      <c r="CB213" s="94"/>
      <c r="CD213" s="94"/>
      <c r="CE213" s="94"/>
      <c r="CF213" s="94"/>
      <c r="CG213" s="94"/>
      <c r="CH213" s="94"/>
      <c r="CJ213" s="94"/>
    </row>
  </sheetData>
  <mergeCells count="137">
    <mergeCell ref="A23:D23"/>
    <mergeCell ref="Q18:T19"/>
    <mergeCell ref="U18:U19"/>
    <mergeCell ref="A7:C7"/>
    <mergeCell ref="AZ48:BA48"/>
    <mergeCell ref="BF23:BG23"/>
    <mergeCell ref="BF48:BG48"/>
    <mergeCell ref="Q15:T15"/>
    <mergeCell ref="W16:Z16"/>
    <mergeCell ref="A1:J1"/>
    <mergeCell ref="A2:D2"/>
    <mergeCell ref="L2:O2"/>
    <mergeCell ref="R2:U2"/>
    <mergeCell ref="A16:D16"/>
    <mergeCell ref="F16:I16"/>
    <mergeCell ref="A21:C21"/>
    <mergeCell ref="CJ2:CN2"/>
    <mergeCell ref="CP2:CU2"/>
    <mergeCell ref="CW2:DA2"/>
    <mergeCell ref="DC2:DG2"/>
    <mergeCell ref="DI2:DM2"/>
    <mergeCell ref="A9:D9"/>
    <mergeCell ref="A14:C14"/>
    <mergeCell ref="F2:I2"/>
    <mergeCell ref="F7:H7"/>
    <mergeCell ref="F9:I9"/>
    <mergeCell ref="F14:H14"/>
    <mergeCell ref="BG2:BJ2"/>
    <mergeCell ref="AD2:AG2"/>
    <mergeCell ref="AO2:AR2"/>
    <mergeCell ref="BA2:BD2"/>
    <mergeCell ref="BM2:BP2"/>
    <mergeCell ref="AU2:AX2"/>
    <mergeCell ref="X2:AA2"/>
    <mergeCell ref="AI2:AL2"/>
    <mergeCell ref="BS2:BV2"/>
    <mergeCell ref="BY2:CB2"/>
    <mergeCell ref="CE2:CH2"/>
    <mergeCell ref="AN23:AO23"/>
    <mergeCell ref="AZ23:BA23"/>
    <mergeCell ref="AN25:AO25"/>
    <mergeCell ref="F21:H21"/>
    <mergeCell ref="F23:I23"/>
    <mergeCell ref="W23:X23"/>
    <mergeCell ref="W25:X25"/>
    <mergeCell ref="Q20:T21"/>
    <mergeCell ref="U20:U21"/>
    <mergeCell ref="DX2:EA2"/>
    <mergeCell ref="ED2:EG2"/>
    <mergeCell ref="EJ2:EM2"/>
    <mergeCell ref="EO2:ER2"/>
    <mergeCell ref="EU2:EX2"/>
    <mergeCell ref="FA2:FD2"/>
    <mergeCell ref="FE2:FH2"/>
    <mergeCell ref="FJ2:FM2"/>
    <mergeCell ref="FO2:FR2"/>
    <mergeCell ref="FU2:FX2"/>
    <mergeCell ref="FZ2:GC2"/>
    <mergeCell ref="GF2:GI2"/>
    <mergeCell ref="GL2:GO2"/>
    <mergeCell ref="GP2:GS2"/>
    <mergeCell ref="EI4:EJ4"/>
    <mergeCell ref="EO4:EP4"/>
    <mergeCell ref="EU4:EV4"/>
    <mergeCell ref="FA4:FB4"/>
    <mergeCell ref="FJ4:FK4"/>
    <mergeCell ref="FZ4:GA4"/>
    <mergeCell ref="GL4:GM4"/>
    <mergeCell ref="GP4:GQ4"/>
    <mergeCell ref="FE5:FF5"/>
    <mergeCell ref="FE6:FF6"/>
    <mergeCell ref="FE13:FF13"/>
    <mergeCell ref="FE14:FF14"/>
    <mergeCell ref="BX26:CA26"/>
    <mergeCell ref="CD26:CG26"/>
    <mergeCell ref="DD26:DF26"/>
    <mergeCell ref="AT31:AU31"/>
    <mergeCell ref="DW31:DX31"/>
    <mergeCell ref="A66:C66"/>
    <mergeCell ref="F66:H66"/>
    <mergeCell ref="AI66:AK66"/>
    <mergeCell ref="A68:D68"/>
    <mergeCell ref="F68:I68"/>
    <mergeCell ref="A78:C78"/>
    <mergeCell ref="F78:H78"/>
    <mergeCell ref="A80:D80"/>
    <mergeCell ref="F80:I80"/>
    <mergeCell ref="K80:N80"/>
    <mergeCell ref="AC80:AF80"/>
    <mergeCell ref="AN80:AQ80"/>
    <mergeCell ref="CP80:CS80"/>
    <mergeCell ref="DD80:DF80"/>
    <mergeCell ref="W81:Z81"/>
    <mergeCell ref="BL81:BO81"/>
    <mergeCell ref="BR81:BU81"/>
    <mergeCell ref="W82:Z82"/>
    <mergeCell ref="BR82:BU82"/>
    <mergeCell ref="W83:Z83"/>
    <mergeCell ref="BR83:BU83"/>
    <mergeCell ref="A85:C85"/>
    <mergeCell ref="F85:H85"/>
    <mergeCell ref="A87:D87"/>
    <mergeCell ref="F87:I87"/>
    <mergeCell ref="Q88:R88"/>
    <mergeCell ref="W88:X88"/>
    <mergeCell ref="AT88:AU88"/>
    <mergeCell ref="BR88:BS88"/>
    <mergeCell ref="DW88:DX88"/>
    <mergeCell ref="A92:C92"/>
    <mergeCell ref="F92:H92"/>
    <mergeCell ref="A94:D94"/>
    <mergeCell ref="A99:C99"/>
    <mergeCell ref="A101:D101"/>
    <mergeCell ref="Q101:R101"/>
    <mergeCell ref="AT101:AU101"/>
    <mergeCell ref="BR101:BS101"/>
    <mergeCell ref="DW101:DX101"/>
    <mergeCell ref="K106:N106"/>
    <mergeCell ref="AC106:AF106"/>
    <mergeCell ref="BL106:BO106"/>
    <mergeCell ref="CW106:CZ106"/>
    <mergeCell ref="DI106:DL106"/>
    <mergeCell ref="K107:N107"/>
    <mergeCell ref="AC107:AF107"/>
    <mergeCell ref="BL107:BO107"/>
    <mergeCell ref="DI107:DL107"/>
    <mergeCell ref="AZ187:BC187"/>
    <mergeCell ref="AZ188:BC188"/>
    <mergeCell ref="A108:C108"/>
    <mergeCell ref="DI108:DL108"/>
    <mergeCell ref="AV116:AW116"/>
    <mergeCell ref="AT117:AW117"/>
    <mergeCell ref="AT118:AW118"/>
    <mergeCell ref="AT119:AW119"/>
    <mergeCell ref="AT120:AW121"/>
    <mergeCell ref="AX120:AX121"/>
    <mergeCell ref="CK129:CM12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0" fitToWidth="100" orientation="portrait" horizontalDpi="0" verticalDpi="0" r:id="rId1"/>
  <headerFooter>
    <oddFooter>&amp;L&amp;10RESPONSÁVEL TÉCNICO: LÚCIO LAURO BARBOSA    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42"/>
  <sheetViews>
    <sheetView showGridLines="0" topLeftCell="A40" zoomScale="115" zoomScaleNormal="115" zoomScaleSheetLayoutView="130" workbookViewId="0">
      <selection activeCell="E43" sqref="E43:E48"/>
    </sheetView>
  </sheetViews>
  <sheetFormatPr defaultRowHeight="15" x14ac:dyDescent="0.25"/>
  <cols>
    <col min="1" max="1" width="6.5" style="26" customWidth="1"/>
    <col min="2" max="2" width="43.375" style="26" customWidth="1"/>
    <col min="3" max="3" width="8.75" style="26" customWidth="1"/>
    <col min="4" max="4" width="6.5" style="26" customWidth="1"/>
    <col min="5" max="6" width="8.75" style="26" customWidth="1"/>
    <col min="7" max="9" width="8.75" style="26" hidden="1" customWidth="1"/>
    <col min="10" max="10" width="8.75" style="26" customWidth="1"/>
    <col min="11" max="11" width="8.625" style="26" customWidth="1"/>
    <col min="12" max="13" width="8" style="26" hidden="1" customWidth="1"/>
    <col min="14" max="14" width="8.75" style="26" hidden="1" customWidth="1"/>
    <col min="15" max="15" width="8" style="26" hidden="1" customWidth="1"/>
    <col min="16" max="16384" width="9" style="26"/>
  </cols>
  <sheetData>
    <row r="1" spans="1:17" ht="8.25" customHeight="1" x14ac:dyDescent="0.25"/>
    <row r="2" spans="1:17" ht="24.95" customHeight="1" x14ac:dyDescent="0.25">
      <c r="A2" s="262" t="s">
        <v>54</v>
      </c>
      <c r="B2" s="263"/>
      <c r="C2" s="263"/>
      <c r="D2" s="263"/>
      <c r="E2" s="263"/>
      <c r="F2" s="263"/>
      <c r="G2" s="263"/>
      <c r="H2" s="263"/>
      <c r="I2" s="263"/>
      <c r="J2" s="263"/>
      <c r="K2" s="264"/>
    </row>
    <row r="3" spans="1:17" ht="15" customHeight="1" x14ac:dyDescent="0.25">
      <c r="A3" s="27"/>
      <c r="B3" s="265" t="s">
        <v>55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1:17" ht="15" customHeight="1" x14ac:dyDescent="0.25">
      <c r="A4" s="28"/>
      <c r="B4" s="266" t="s">
        <v>25</v>
      </c>
      <c r="C4" s="265"/>
      <c r="D4" s="265"/>
      <c r="E4" s="265"/>
      <c r="F4" s="265"/>
      <c r="G4" s="265"/>
      <c r="H4" s="265"/>
      <c r="I4" s="265"/>
      <c r="J4" s="265"/>
      <c r="K4" s="265"/>
    </row>
    <row r="5" spans="1:17" ht="18" hidden="1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 t="s">
        <v>56</v>
      </c>
      <c r="K5" s="30">
        <v>0.27350000000000002</v>
      </c>
    </row>
    <row r="6" spans="1:17" ht="12" customHeight="1" x14ac:dyDescent="0.25">
      <c r="A6" s="267" t="s">
        <v>57</v>
      </c>
      <c r="B6" s="267" t="s">
        <v>58</v>
      </c>
      <c r="C6" s="267" t="s">
        <v>59</v>
      </c>
      <c r="D6" s="267" t="s">
        <v>60</v>
      </c>
      <c r="E6" s="267" t="s">
        <v>61</v>
      </c>
      <c r="F6" s="267" t="s">
        <v>62</v>
      </c>
      <c r="G6" s="267"/>
      <c r="H6" s="268"/>
      <c r="I6" s="268"/>
      <c r="J6" s="268"/>
      <c r="K6" s="267" t="s">
        <v>63</v>
      </c>
      <c r="L6" s="31">
        <v>0.97499999999999998</v>
      </c>
    </row>
    <row r="7" spans="1:17" ht="9.9499999999999993" customHeight="1" x14ac:dyDescent="0.25">
      <c r="A7" s="268"/>
      <c r="B7" s="268"/>
      <c r="C7" s="268"/>
      <c r="D7" s="268"/>
      <c r="E7" s="268"/>
      <c r="F7" s="32" t="s">
        <v>64</v>
      </c>
      <c r="G7" s="32"/>
      <c r="H7" s="32" t="s">
        <v>65</v>
      </c>
      <c r="I7" s="32"/>
      <c r="J7" s="32" t="s">
        <v>66</v>
      </c>
      <c r="K7" s="268"/>
      <c r="N7" s="32" t="s">
        <v>64</v>
      </c>
    </row>
    <row r="8" spans="1:17" ht="20.100000000000001" customHeight="1" x14ac:dyDescent="0.25">
      <c r="A8" s="33" t="s">
        <v>67</v>
      </c>
      <c r="B8" s="260"/>
      <c r="C8" s="260"/>
      <c r="D8" s="260"/>
      <c r="E8" s="261"/>
      <c r="F8" s="34"/>
      <c r="G8" s="35">
        <f>SUM(G9:G19)</f>
        <v>15366.330000000002</v>
      </c>
      <c r="H8" s="34"/>
      <c r="I8" s="35">
        <f>SUM(I9:I19)</f>
        <v>4197.24</v>
      </c>
      <c r="J8" s="34"/>
      <c r="K8" s="35">
        <f>SUM(K9:K19)</f>
        <v>19563.57</v>
      </c>
    </row>
    <row r="9" spans="1:17" x14ac:dyDescent="0.25">
      <c r="A9" s="36" t="s">
        <v>27</v>
      </c>
      <c r="B9" s="36" t="s">
        <v>28</v>
      </c>
      <c r="C9" s="37" t="s">
        <v>68</v>
      </c>
      <c r="D9" s="37" t="s">
        <v>49</v>
      </c>
      <c r="E9" s="38">
        <v>4</v>
      </c>
      <c r="F9" s="39">
        <f>O9</f>
        <v>86.96</v>
      </c>
      <c r="G9" s="38">
        <f>ROUND(E9*F9,2)</f>
        <v>347.84</v>
      </c>
      <c r="H9" s="38">
        <f>ROUND(F9*$K$5,2)</f>
        <v>23.78</v>
      </c>
      <c r="I9" s="38">
        <f>ROUND(E9*H9,2)</f>
        <v>95.12</v>
      </c>
      <c r="J9" s="38">
        <f>F9+H9</f>
        <v>110.74</v>
      </c>
      <c r="K9" s="38">
        <f>ROUND(E9*J9,2)</f>
        <v>442.96</v>
      </c>
      <c r="L9" s="40"/>
      <c r="N9" s="39" t="s">
        <v>69</v>
      </c>
      <c r="O9" s="26">
        <f>ROUND(N9*$L$6,2)</f>
        <v>86.96</v>
      </c>
      <c r="Q9" s="41"/>
    </row>
    <row r="10" spans="1:17" ht="18" x14ac:dyDescent="0.25">
      <c r="A10" s="36" t="s">
        <v>29</v>
      </c>
      <c r="B10" s="36" t="s">
        <v>30</v>
      </c>
      <c r="C10" s="37" t="s">
        <v>70</v>
      </c>
      <c r="D10" s="37" t="s">
        <v>50</v>
      </c>
      <c r="E10" s="38">
        <v>88.390000000000995</v>
      </c>
      <c r="F10" s="39">
        <f t="shared" ref="F10:F30" si="0">O10</f>
        <v>2.2799999999999998</v>
      </c>
      <c r="G10" s="38">
        <f t="shared" ref="G10:G30" si="1">ROUND(E10*F10,2)</f>
        <v>201.53</v>
      </c>
      <c r="H10" s="38">
        <f t="shared" ref="H10:H19" si="2">ROUND(F10*$K$5,2)</f>
        <v>0.62</v>
      </c>
      <c r="I10" s="38">
        <f t="shared" ref="I10:I19" si="3">ROUND(E10*H10,2)</f>
        <v>54.8</v>
      </c>
      <c r="J10" s="38">
        <f t="shared" ref="J10:J19" si="4">F10+H10</f>
        <v>2.9</v>
      </c>
      <c r="K10" s="38">
        <f t="shared" ref="K10:K19" si="5">ROUND(E10*J10,2)</f>
        <v>256.33</v>
      </c>
      <c r="L10" s="42"/>
      <c r="N10" s="39" t="s">
        <v>71</v>
      </c>
      <c r="O10" s="26">
        <f t="shared" ref="O10:O73" si="6">ROUND(N10*$L$6,2)</f>
        <v>2.2799999999999998</v>
      </c>
    </row>
    <row r="11" spans="1:17" ht="18" x14ac:dyDescent="0.25">
      <c r="A11" s="36" t="s">
        <v>31</v>
      </c>
      <c r="B11" s="36" t="s">
        <v>32</v>
      </c>
      <c r="C11" s="37" t="s">
        <v>70</v>
      </c>
      <c r="D11" s="37" t="s">
        <v>50</v>
      </c>
      <c r="E11" s="38">
        <v>88.390000000000995</v>
      </c>
      <c r="F11" s="39">
        <f t="shared" si="0"/>
        <v>4.8899999999999997</v>
      </c>
      <c r="G11" s="38">
        <f t="shared" si="1"/>
        <v>432.23</v>
      </c>
      <c r="H11" s="38">
        <f t="shared" si="2"/>
        <v>1.34</v>
      </c>
      <c r="I11" s="38">
        <f t="shared" si="3"/>
        <v>118.44</v>
      </c>
      <c r="J11" s="38">
        <f t="shared" si="4"/>
        <v>6.2299999999999995</v>
      </c>
      <c r="K11" s="38">
        <f t="shared" si="5"/>
        <v>550.66999999999996</v>
      </c>
      <c r="N11" s="39" t="s">
        <v>72</v>
      </c>
      <c r="O11" s="26">
        <f t="shared" si="6"/>
        <v>4.8899999999999997</v>
      </c>
    </row>
    <row r="12" spans="1:17" ht="18" x14ac:dyDescent="0.25">
      <c r="A12" s="36" t="s">
        <v>33</v>
      </c>
      <c r="B12" s="36" t="s">
        <v>34</v>
      </c>
      <c r="C12" s="37" t="s">
        <v>70</v>
      </c>
      <c r="D12" s="37" t="s">
        <v>51</v>
      </c>
      <c r="E12" s="38">
        <v>4</v>
      </c>
      <c r="F12" s="39">
        <f t="shared" si="0"/>
        <v>54.3</v>
      </c>
      <c r="G12" s="38">
        <f t="shared" si="1"/>
        <v>217.2</v>
      </c>
      <c r="H12" s="38">
        <f t="shared" si="2"/>
        <v>14.85</v>
      </c>
      <c r="I12" s="38">
        <f t="shared" si="3"/>
        <v>59.4</v>
      </c>
      <c r="J12" s="38">
        <f t="shared" si="4"/>
        <v>69.149999999999991</v>
      </c>
      <c r="K12" s="38">
        <f t="shared" si="5"/>
        <v>276.60000000000002</v>
      </c>
      <c r="N12" s="39" t="s">
        <v>73</v>
      </c>
      <c r="O12" s="26">
        <f t="shared" si="6"/>
        <v>54.3</v>
      </c>
    </row>
    <row r="13" spans="1:17" ht="18" x14ac:dyDescent="0.25">
      <c r="A13" s="36" t="s">
        <v>35</v>
      </c>
      <c r="B13" s="36" t="s">
        <v>36</v>
      </c>
      <c r="C13" s="37" t="s">
        <v>70</v>
      </c>
      <c r="D13" s="37" t="s">
        <v>52</v>
      </c>
      <c r="E13" s="38">
        <v>16.18</v>
      </c>
      <c r="F13" s="39">
        <f t="shared" si="0"/>
        <v>41.03</v>
      </c>
      <c r="G13" s="38">
        <f t="shared" si="1"/>
        <v>663.87</v>
      </c>
      <c r="H13" s="38">
        <f t="shared" si="2"/>
        <v>11.22</v>
      </c>
      <c r="I13" s="38">
        <f t="shared" si="3"/>
        <v>181.54</v>
      </c>
      <c r="J13" s="38">
        <f t="shared" si="4"/>
        <v>52.25</v>
      </c>
      <c r="K13" s="38">
        <f t="shared" si="5"/>
        <v>845.41</v>
      </c>
      <c r="N13" s="39" t="s">
        <v>74</v>
      </c>
      <c r="O13" s="26">
        <f t="shared" si="6"/>
        <v>41.03</v>
      </c>
    </row>
    <row r="14" spans="1:17" ht="18" x14ac:dyDescent="0.25">
      <c r="A14" s="36" t="s">
        <v>37</v>
      </c>
      <c r="B14" s="36" t="s">
        <v>38</v>
      </c>
      <c r="C14" s="37" t="s">
        <v>70</v>
      </c>
      <c r="D14" s="37" t="s">
        <v>52</v>
      </c>
      <c r="E14" s="38">
        <v>6.89</v>
      </c>
      <c r="F14" s="39">
        <f t="shared" si="0"/>
        <v>180.8</v>
      </c>
      <c r="G14" s="38">
        <f t="shared" si="1"/>
        <v>1245.71</v>
      </c>
      <c r="H14" s="38">
        <f t="shared" si="2"/>
        <v>49.45</v>
      </c>
      <c r="I14" s="38">
        <f t="shared" si="3"/>
        <v>340.71</v>
      </c>
      <c r="J14" s="38">
        <f t="shared" si="4"/>
        <v>230.25</v>
      </c>
      <c r="K14" s="38">
        <f t="shared" si="5"/>
        <v>1586.42</v>
      </c>
      <c r="N14" s="39" t="s">
        <v>75</v>
      </c>
      <c r="O14" s="26">
        <f t="shared" si="6"/>
        <v>180.8</v>
      </c>
    </row>
    <row r="15" spans="1:17" ht="18" x14ac:dyDescent="0.25">
      <c r="A15" s="36" t="s">
        <v>39</v>
      </c>
      <c r="B15" s="36" t="s">
        <v>40</v>
      </c>
      <c r="C15" s="37" t="s">
        <v>70</v>
      </c>
      <c r="D15" s="37" t="s">
        <v>52</v>
      </c>
      <c r="E15" s="38">
        <v>2.1000000000010002</v>
      </c>
      <c r="F15" s="39">
        <f t="shared" si="0"/>
        <v>76.930000000000007</v>
      </c>
      <c r="G15" s="38">
        <f t="shared" si="1"/>
        <v>161.55000000000001</v>
      </c>
      <c r="H15" s="38">
        <f t="shared" si="2"/>
        <v>21.04</v>
      </c>
      <c r="I15" s="38">
        <f t="shared" si="3"/>
        <v>44.18</v>
      </c>
      <c r="J15" s="38">
        <f t="shared" si="4"/>
        <v>97.97</v>
      </c>
      <c r="K15" s="38">
        <f t="shared" si="5"/>
        <v>205.74</v>
      </c>
      <c r="N15" s="39" t="s">
        <v>76</v>
      </c>
      <c r="O15" s="26">
        <f t="shared" si="6"/>
        <v>76.930000000000007</v>
      </c>
    </row>
    <row r="16" spans="1:17" ht="18" x14ac:dyDescent="0.25">
      <c r="A16" s="36" t="s">
        <v>41</v>
      </c>
      <c r="B16" s="36" t="s">
        <v>42</v>
      </c>
      <c r="C16" s="37" t="s">
        <v>68</v>
      </c>
      <c r="D16" s="37" t="s">
        <v>53</v>
      </c>
      <c r="E16" s="38">
        <v>697.9</v>
      </c>
      <c r="F16" s="39">
        <f t="shared" si="0"/>
        <v>8.24</v>
      </c>
      <c r="G16" s="38">
        <f t="shared" si="1"/>
        <v>5750.7</v>
      </c>
      <c r="H16" s="38">
        <f t="shared" si="2"/>
        <v>2.25</v>
      </c>
      <c r="I16" s="38">
        <f t="shared" si="3"/>
        <v>1570.28</v>
      </c>
      <c r="J16" s="38">
        <f t="shared" si="4"/>
        <v>10.49</v>
      </c>
      <c r="K16" s="38">
        <f t="shared" si="5"/>
        <v>7320.97</v>
      </c>
      <c r="N16" s="39" t="s">
        <v>77</v>
      </c>
      <c r="O16" s="26">
        <f t="shared" si="6"/>
        <v>8.24</v>
      </c>
    </row>
    <row r="17" spans="1:15" x14ac:dyDescent="0.25">
      <c r="A17" s="36" t="s">
        <v>43</v>
      </c>
      <c r="B17" s="36" t="s">
        <v>44</v>
      </c>
      <c r="C17" s="37" t="s">
        <v>78</v>
      </c>
      <c r="D17" s="37" t="s">
        <v>52</v>
      </c>
      <c r="E17" s="38">
        <v>10.990000000001</v>
      </c>
      <c r="F17" s="39">
        <f t="shared" si="0"/>
        <v>62.51</v>
      </c>
      <c r="G17" s="38">
        <f t="shared" si="1"/>
        <v>686.98</v>
      </c>
      <c r="H17" s="38">
        <f t="shared" si="2"/>
        <v>17.100000000000001</v>
      </c>
      <c r="I17" s="38">
        <f t="shared" si="3"/>
        <v>187.93</v>
      </c>
      <c r="J17" s="38">
        <f t="shared" si="4"/>
        <v>79.61</v>
      </c>
      <c r="K17" s="38">
        <f t="shared" si="5"/>
        <v>874.91</v>
      </c>
      <c r="N17" s="39" t="s">
        <v>79</v>
      </c>
      <c r="O17" s="26">
        <f t="shared" si="6"/>
        <v>62.51</v>
      </c>
    </row>
    <row r="18" spans="1:15" x14ac:dyDescent="0.25">
      <c r="A18" s="36" t="s">
        <v>45</v>
      </c>
      <c r="B18" s="36" t="s">
        <v>46</v>
      </c>
      <c r="C18" s="37" t="s">
        <v>80</v>
      </c>
      <c r="D18" s="37" t="s">
        <v>50</v>
      </c>
      <c r="E18" s="38">
        <v>613.04999999999995</v>
      </c>
      <c r="F18" s="39">
        <f t="shared" si="0"/>
        <v>5.94</v>
      </c>
      <c r="G18" s="38">
        <f t="shared" si="1"/>
        <v>3641.52</v>
      </c>
      <c r="H18" s="38">
        <f t="shared" si="2"/>
        <v>1.62</v>
      </c>
      <c r="I18" s="38">
        <f t="shared" si="3"/>
        <v>993.14</v>
      </c>
      <c r="J18" s="38">
        <f t="shared" si="4"/>
        <v>7.5600000000000005</v>
      </c>
      <c r="K18" s="38">
        <f t="shared" si="5"/>
        <v>4634.66</v>
      </c>
      <c r="N18" s="39" t="s">
        <v>81</v>
      </c>
      <c r="O18" s="26">
        <f t="shared" si="6"/>
        <v>5.94</v>
      </c>
    </row>
    <row r="19" spans="1:15" x14ac:dyDescent="0.25">
      <c r="A19" s="36" t="s">
        <v>47</v>
      </c>
      <c r="B19" s="36" t="s">
        <v>48</v>
      </c>
      <c r="C19" s="37" t="s">
        <v>68</v>
      </c>
      <c r="D19" s="37" t="s">
        <v>53</v>
      </c>
      <c r="E19" s="38">
        <v>6</v>
      </c>
      <c r="F19" s="39">
        <f t="shared" si="0"/>
        <v>336.2</v>
      </c>
      <c r="G19" s="38">
        <f t="shared" si="1"/>
        <v>2017.2</v>
      </c>
      <c r="H19" s="38">
        <f t="shared" si="2"/>
        <v>91.95</v>
      </c>
      <c r="I19" s="38">
        <f t="shared" si="3"/>
        <v>551.70000000000005</v>
      </c>
      <c r="J19" s="38">
        <f t="shared" si="4"/>
        <v>428.15</v>
      </c>
      <c r="K19" s="38">
        <f t="shared" si="5"/>
        <v>2568.9</v>
      </c>
      <c r="N19" s="39" t="s">
        <v>82</v>
      </c>
      <c r="O19" s="26">
        <f t="shared" si="6"/>
        <v>336.2</v>
      </c>
    </row>
    <row r="20" spans="1:15" ht="20.100000000000001" customHeight="1" x14ac:dyDescent="0.25">
      <c r="A20" s="33" t="s">
        <v>83</v>
      </c>
      <c r="B20" s="260"/>
      <c r="C20" s="260"/>
      <c r="D20" s="260"/>
      <c r="E20" s="261"/>
      <c r="F20" s="34"/>
      <c r="G20" s="35">
        <f>SUM(G21:G30)</f>
        <v>42626.689999999988</v>
      </c>
      <c r="H20" s="34"/>
      <c r="I20" s="35">
        <f>SUM(I21:I30)</f>
        <v>11658.829999999998</v>
      </c>
      <c r="J20" s="34"/>
      <c r="K20" s="35">
        <f>SUM(K21:K30)</f>
        <v>54285.5</v>
      </c>
      <c r="O20" s="26">
        <f t="shared" si="6"/>
        <v>0</v>
      </c>
    </row>
    <row r="21" spans="1:15" ht="18" x14ac:dyDescent="0.25">
      <c r="A21" s="36" t="s">
        <v>84</v>
      </c>
      <c r="B21" s="36" t="s">
        <v>85</v>
      </c>
      <c r="C21" s="37" t="s">
        <v>70</v>
      </c>
      <c r="D21" s="37" t="s">
        <v>52</v>
      </c>
      <c r="E21" s="38">
        <v>120.33</v>
      </c>
      <c r="F21" s="39">
        <f t="shared" si="0"/>
        <v>31.92</v>
      </c>
      <c r="G21" s="38">
        <f t="shared" si="1"/>
        <v>3840.93</v>
      </c>
      <c r="H21" s="38">
        <f t="shared" ref="H21:H30" si="7">ROUND(F21*$K$5,2)</f>
        <v>8.73</v>
      </c>
      <c r="I21" s="38">
        <f t="shared" ref="I21:I30" si="8">ROUND(E21*H21,2)</f>
        <v>1050.48</v>
      </c>
      <c r="J21" s="38">
        <f t="shared" ref="J21:J30" si="9">F21+H21</f>
        <v>40.650000000000006</v>
      </c>
      <c r="K21" s="38">
        <f t="shared" ref="K21:K30" si="10">ROUND(E21*J21,2)</f>
        <v>4891.41</v>
      </c>
      <c r="N21" s="39" t="s">
        <v>86</v>
      </c>
      <c r="O21" s="26">
        <f t="shared" si="6"/>
        <v>31.92</v>
      </c>
    </row>
    <row r="22" spans="1:15" ht="18" x14ac:dyDescent="0.25">
      <c r="A22" s="36" t="s">
        <v>87</v>
      </c>
      <c r="B22" s="36" t="s">
        <v>88</v>
      </c>
      <c r="C22" s="37" t="s">
        <v>70</v>
      </c>
      <c r="D22" s="37" t="s">
        <v>52</v>
      </c>
      <c r="E22" s="38">
        <v>70.22</v>
      </c>
      <c r="F22" s="39">
        <f t="shared" si="0"/>
        <v>61.87</v>
      </c>
      <c r="G22" s="38">
        <f t="shared" si="1"/>
        <v>4344.51</v>
      </c>
      <c r="H22" s="38">
        <f t="shared" si="7"/>
        <v>16.920000000000002</v>
      </c>
      <c r="I22" s="38">
        <f t="shared" si="8"/>
        <v>1188.1199999999999</v>
      </c>
      <c r="J22" s="38">
        <f t="shared" si="9"/>
        <v>78.789999999999992</v>
      </c>
      <c r="K22" s="38">
        <f t="shared" si="10"/>
        <v>5532.63</v>
      </c>
      <c r="N22" s="39" t="s">
        <v>89</v>
      </c>
      <c r="O22" s="26">
        <f t="shared" si="6"/>
        <v>61.87</v>
      </c>
    </row>
    <row r="23" spans="1:15" ht="18" x14ac:dyDescent="0.25">
      <c r="A23" s="36" t="s">
        <v>90</v>
      </c>
      <c r="B23" s="36" t="s">
        <v>91</v>
      </c>
      <c r="C23" s="37" t="s">
        <v>70</v>
      </c>
      <c r="D23" s="37" t="s">
        <v>52</v>
      </c>
      <c r="E23" s="38">
        <v>52.030000000001003</v>
      </c>
      <c r="F23" s="39">
        <f t="shared" si="0"/>
        <v>20.16</v>
      </c>
      <c r="G23" s="38">
        <f t="shared" si="1"/>
        <v>1048.92</v>
      </c>
      <c r="H23" s="38">
        <f t="shared" si="7"/>
        <v>5.51</v>
      </c>
      <c r="I23" s="38">
        <f t="shared" si="8"/>
        <v>286.69</v>
      </c>
      <c r="J23" s="38">
        <f t="shared" si="9"/>
        <v>25.67</v>
      </c>
      <c r="K23" s="38">
        <f t="shared" si="10"/>
        <v>1335.61</v>
      </c>
      <c r="N23" s="39" t="s">
        <v>92</v>
      </c>
      <c r="O23" s="26">
        <f t="shared" si="6"/>
        <v>20.16</v>
      </c>
    </row>
    <row r="24" spans="1:15" ht="18" x14ac:dyDescent="0.25">
      <c r="A24" s="36" t="s">
        <v>93</v>
      </c>
      <c r="B24" s="36" t="s">
        <v>94</v>
      </c>
      <c r="C24" s="37" t="s">
        <v>70</v>
      </c>
      <c r="D24" s="37" t="s">
        <v>50</v>
      </c>
      <c r="E24" s="38">
        <v>46.810000000000997</v>
      </c>
      <c r="F24" s="39">
        <f t="shared" si="0"/>
        <v>21.3</v>
      </c>
      <c r="G24" s="38">
        <f t="shared" si="1"/>
        <v>997.05</v>
      </c>
      <c r="H24" s="38">
        <f t="shared" si="7"/>
        <v>5.83</v>
      </c>
      <c r="I24" s="38">
        <f t="shared" si="8"/>
        <v>272.89999999999998</v>
      </c>
      <c r="J24" s="38">
        <f t="shared" si="9"/>
        <v>27.130000000000003</v>
      </c>
      <c r="K24" s="38">
        <f t="shared" si="10"/>
        <v>1269.96</v>
      </c>
      <c r="N24" s="39" t="s">
        <v>95</v>
      </c>
      <c r="O24" s="26">
        <f t="shared" si="6"/>
        <v>21.3</v>
      </c>
    </row>
    <row r="25" spans="1:15" ht="18" x14ac:dyDescent="0.25">
      <c r="A25" s="36" t="s">
        <v>96</v>
      </c>
      <c r="B25" s="36" t="s">
        <v>97</v>
      </c>
      <c r="C25" s="37" t="s">
        <v>80</v>
      </c>
      <c r="D25" s="37" t="s">
        <v>52</v>
      </c>
      <c r="E25" s="38">
        <v>9.6</v>
      </c>
      <c r="F25" s="39">
        <f t="shared" si="0"/>
        <v>596.70000000000005</v>
      </c>
      <c r="G25" s="38">
        <f t="shared" si="1"/>
        <v>5728.32</v>
      </c>
      <c r="H25" s="38">
        <f t="shared" si="7"/>
        <v>163.19999999999999</v>
      </c>
      <c r="I25" s="38">
        <f t="shared" si="8"/>
        <v>1566.72</v>
      </c>
      <c r="J25" s="38">
        <f t="shared" si="9"/>
        <v>759.90000000000009</v>
      </c>
      <c r="K25" s="38">
        <f t="shared" si="10"/>
        <v>7295.04</v>
      </c>
      <c r="N25" s="39" t="s">
        <v>98</v>
      </c>
      <c r="O25" s="26">
        <f t="shared" si="6"/>
        <v>596.70000000000005</v>
      </c>
    </row>
    <row r="26" spans="1:15" x14ac:dyDescent="0.25">
      <c r="A26" s="36" t="s">
        <v>99</v>
      </c>
      <c r="B26" s="36" t="s">
        <v>100</v>
      </c>
      <c r="C26" s="37" t="s">
        <v>68</v>
      </c>
      <c r="D26" s="37" t="s">
        <v>53</v>
      </c>
      <c r="E26" s="38">
        <v>64.099999999999994</v>
      </c>
      <c r="F26" s="39">
        <f t="shared" si="0"/>
        <v>64.89</v>
      </c>
      <c r="G26" s="38">
        <f t="shared" si="1"/>
        <v>4159.45</v>
      </c>
      <c r="H26" s="38">
        <f t="shared" si="7"/>
        <v>17.75</v>
      </c>
      <c r="I26" s="38">
        <f t="shared" si="8"/>
        <v>1137.78</v>
      </c>
      <c r="J26" s="38">
        <f t="shared" si="9"/>
        <v>82.64</v>
      </c>
      <c r="K26" s="38">
        <f t="shared" si="10"/>
        <v>5297.22</v>
      </c>
      <c r="N26" s="39" t="s">
        <v>101</v>
      </c>
      <c r="O26" s="26">
        <f t="shared" si="6"/>
        <v>64.89</v>
      </c>
    </row>
    <row r="27" spans="1:15" ht="18" x14ac:dyDescent="0.25">
      <c r="A27" s="36" t="s">
        <v>102</v>
      </c>
      <c r="B27" s="36" t="s">
        <v>103</v>
      </c>
      <c r="C27" s="37" t="s">
        <v>70</v>
      </c>
      <c r="D27" s="37" t="s">
        <v>104</v>
      </c>
      <c r="E27" s="38">
        <v>597.64</v>
      </c>
      <c r="F27" s="39">
        <f t="shared" si="0"/>
        <v>15.73</v>
      </c>
      <c r="G27" s="38">
        <f t="shared" si="1"/>
        <v>9400.8799999999992</v>
      </c>
      <c r="H27" s="38">
        <f t="shared" si="7"/>
        <v>4.3</v>
      </c>
      <c r="I27" s="38">
        <f t="shared" si="8"/>
        <v>2569.85</v>
      </c>
      <c r="J27" s="38">
        <f t="shared" si="9"/>
        <v>20.03</v>
      </c>
      <c r="K27" s="38">
        <f t="shared" si="10"/>
        <v>11970.73</v>
      </c>
      <c r="N27" s="39" t="s">
        <v>105</v>
      </c>
      <c r="O27" s="26">
        <f t="shared" si="6"/>
        <v>15.73</v>
      </c>
    </row>
    <row r="28" spans="1:15" ht="27" x14ac:dyDescent="0.25">
      <c r="A28" s="36" t="s">
        <v>106</v>
      </c>
      <c r="B28" s="36" t="s">
        <v>107</v>
      </c>
      <c r="C28" s="37" t="s">
        <v>70</v>
      </c>
      <c r="D28" s="37" t="s">
        <v>52</v>
      </c>
      <c r="E28" s="38">
        <v>11.7</v>
      </c>
      <c r="F28" s="39">
        <f t="shared" si="0"/>
        <v>349.11</v>
      </c>
      <c r="G28" s="38">
        <f t="shared" si="1"/>
        <v>4084.59</v>
      </c>
      <c r="H28" s="38">
        <f t="shared" si="7"/>
        <v>95.48</v>
      </c>
      <c r="I28" s="38">
        <f t="shared" si="8"/>
        <v>1117.1199999999999</v>
      </c>
      <c r="J28" s="38">
        <f t="shared" si="9"/>
        <v>444.59000000000003</v>
      </c>
      <c r="K28" s="38">
        <f t="shared" si="10"/>
        <v>5201.7</v>
      </c>
      <c r="N28" s="39" t="s">
        <v>108</v>
      </c>
      <c r="O28" s="26">
        <f t="shared" si="6"/>
        <v>349.11</v>
      </c>
    </row>
    <row r="29" spans="1:15" ht="18" x14ac:dyDescent="0.25">
      <c r="A29" s="36" t="s">
        <v>109</v>
      </c>
      <c r="B29" s="36" t="s">
        <v>110</v>
      </c>
      <c r="C29" s="37" t="s">
        <v>70</v>
      </c>
      <c r="D29" s="37" t="s">
        <v>52</v>
      </c>
      <c r="E29" s="38">
        <v>11.7</v>
      </c>
      <c r="F29" s="39">
        <f t="shared" si="0"/>
        <v>139.58000000000001</v>
      </c>
      <c r="G29" s="38">
        <f t="shared" si="1"/>
        <v>1633.09</v>
      </c>
      <c r="H29" s="38">
        <f t="shared" si="7"/>
        <v>38.18</v>
      </c>
      <c r="I29" s="38">
        <f t="shared" si="8"/>
        <v>446.71</v>
      </c>
      <c r="J29" s="38">
        <f t="shared" si="9"/>
        <v>177.76000000000002</v>
      </c>
      <c r="K29" s="38">
        <f t="shared" si="10"/>
        <v>2079.79</v>
      </c>
      <c r="N29" s="39" t="s">
        <v>111</v>
      </c>
      <c r="O29" s="26">
        <f t="shared" si="6"/>
        <v>139.58000000000001</v>
      </c>
    </row>
    <row r="30" spans="1:15" ht="18" x14ac:dyDescent="0.25">
      <c r="A30" s="36" t="s">
        <v>112</v>
      </c>
      <c r="B30" s="36" t="s">
        <v>113</v>
      </c>
      <c r="C30" s="37" t="s">
        <v>68</v>
      </c>
      <c r="D30" s="37" t="s">
        <v>53</v>
      </c>
      <c r="E30" s="38">
        <v>348.7</v>
      </c>
      <c r="F30" s="39">
        <f t="shared" si="0"/>
        <v>21.19</v>
      </c>
      <c r="G30" s="38">
        <f t="shared" si="1"/>
        <v>7388.95</v>
      </c>
      <c r="H30" s="38">
        <f t="shared" si="7"/>
        <v>5.8</v>
      </c>
      <c r="I30" s="38">
        <f t="shared" si="8"/>
        <v>2022.46</v>
      </c>
      <c r="J30" s="38">
        <f t="shared" si="9"/>
        <v>26.990000000000002</v>
      </c>
      <c r="K30" s="38">
        <f t="shared" si="10"/>
        <v>9411.41</v>
      </c>
      <c r="N30" s="39" t="s">
        <v>114</v>
      </c>
      <c r="O30" s="26">
        <f t="shared" si="6"/>
        <v>21.19</v>
      </c>
    </row>
    <row r="31" spans="1:15" ht="20.100000000000001" customHeight="1" x14ac:dyDescent="0.25">
      <c r="A31" s="33" t="s">
        <v>115</v>
      </c>
      <c r="B31" s="269"/>
      <c r="C31" s="269"/>
      <c r="D31" s="269"/>
      <c r="E31" s="269"/>
      <c r="F31" s="270"/>
      <c r="G31" s="35">
        <f>G32+G40+G42</f>
        <v>156986.28000000003</v>
      </c>
      <c r="H31" s="34"/>
      <c r="I31" s="35">
        <f>I32+I40+I42</f>
        <v>42932.32</v>
      </c>
      <c r="J31" s="34"/>
      <c r="K31" s="35">
        <f>K32+K40+K42</f>
        <v>199918.58999999997</v>
      </c>
      <c r="O31" s="26">
        <f t="shared" si="6"/>
        <v>0</v>
      </c>
    </row>
    <row r="32" spans="1:15" ht="20.100000000000001" customHeight="1" x14ac:dyDescent="0.25">
      <c r="A32" s="43" t="s">
        <v>116</v>
      </c>
      <c r="B32" s="271"/>
      <c r="C32" s="271"/>
      <c r="D32" s="271"/>
      <c r="E32" s="271"/>
      <c r="F32" s="271"/>
      <c r="G32" s="44">
        <f>SUM(G33:G39)</f>
        <v>148641.68000000002</v>
      </c>
      <c r="H32" s="34"/>
      <c r="I32" s="35">
        <f>SUM(I33:I39)</f>
        <v>40649.94</v>
      </c>
      <c r="J32" s="34"/>
      <c r="K32" s="35">
        <f>SUM(K33:K39)</f>
        <v>189291.61999999997</v>
      </c>
      <c r="O32" s="26">
        <f t="shared" si="6"/>
        <v>0</v>
      </c>
    </row>
    <row r="33" spans="1:15" ht="27" x14ac:dyDescent="0.25">
      <c r="A33" s="36" t="s">
        <v>117</v>
      </c>
      <c r="B33" s="45" t="s">
        <v>118</v>
      </c>
      <c r="C33" s="46" t="s">
        <v>70</v>
      </c>
      <c r="D33" s="46" t="s">
        <v>104</v>
      </c>
      <c r="E33" s="47">
        <v>1117.4600000000009</v>
      </c>
      <c r="F33" s="48">
        <f t="shared" ref="F33:F39" si="11">O33</f>
        <v>18.37</v>
      </c>
      <c r="G33" s="38">
        <f t="shared" ref="G33:G39" si="12">ROUND(E33*F33,2)</f>
        <v>20527.740000000002</v>
      </c>
      <c r="H33" s="38">
        <f t="shared" ref="H33:H39" si="13">ROUND(F33*$K$5,2)</f>
        <v>5.0199999999999996</v>
      </c>
      <c r="I33" s="38">
        <f t="shared" ref="I33:I39" si="14">ROUND(E33*H33,2)</f>
        <v>5609.65</v>
      </c>
      <c r="J33" s="38">
        <f t="shared" ref="J33:J39" si="15">F33+H33</f>
        <v>23.39</v>
      </c>
      <c r="K33" s="38">
        <f t="shared" ref="K33:K39" si="16">ROUND(E33*J33,2)</f>
        <v>26137.39</v>
      </c>
      <c r="N33" s="39" t="s">
        <v>119</v>
      </c>
      <c r="O33" s="26">
        <f t="shared" si="6"/>
        <v>18.37</v>
      </c>
    </row>
    <row r="34" spans="1:15" ht="27" x14ac:dyDescent="0.25">
      <c r="A34" s="36" t="s">
        <v>120</v>
      </c>
      <c r="B34" s="36" t="s">
        <v>121</v>
      </c>
      <c r="C34" s="37" t="s">
        <v>70</v>
      </c>
      <c r="D34" s="37" t="s">
        <v>104</v>
      </c>
      <c r="E34" s="38">
        <v>91.180000000001002</v>
      </c>
      <c r="F34" s="39">
        <f t="shared" si="11"/>
        <v>18.010000000000002</v>
      </c>
      <c r="G34" s="38">
        <f t="shared" si="12"/>
        <v>1642.15</v>
      </c>
      <c r="H34" s="38">
        <f t="shared" si="13"/>
        <v>4.93</v>
      </c>
      <c r="I34" s="38">
        <f t="shared" si="14"/>
        <v>449.52</v>
      </c>
      <c r="J34" s="38">
        <f t="shared" si="15"/>
        <v>22.94</v>
      </c>
      <c r="K34" s="38">
        <f t="shared" si="16"/>
        <v>2091.67</v>
      </c>
      <c r="N34" s="39" t="s">
        <v>122</v>
      </c>
      <c r="O34" s="26">
        <f t="shared" si="6"/>
        <v>18.010000000000002</v>
      </c>
    </row>
    <row r="35" spans="1:15" ht="27" x14ac:dyDescent="0.25">
      <c r="A35" s="36" t="s">
        <v>123</v>
      </c>
      <c r="B35" s="36" t="s">
        <v>124</v>
      </c>
      <c r="C35" s="37" t="s">
        <v>70</v>
      </c>
      <c r="D35" s="37" t="s">
        <v>104</v>
      </c>
      <c r="E35" s="38">
        <v>3353.18</v>
      </c>
      <c r="F35" s="39">
        <f t="shared" si="11"/>
        <v>15.69</v>
      </c>
      <c r="G35" s="38">
        <f t="shared" si="12"/>
        <v>52611.39</v>
      </c>
      <c r="H35" s="38">
        <f t="shared" si="13"/>
        <v>4.29</v>
      </c>
      <c r="I35" s="38">
        <f t="shared" si="14"/>
        <v>14385.14</v>
      </c>
      <c r="J35" s="38">
        <f t="shared" si="15"/>
        <v>19.98</v>
      </c>
      <c r="K35" s="38">
        <f t="shared" si="16"/>
        <v>66996.539999999994</v>
      </c>
      <c r="N35" s="39" t="s">
        <v>125</v>
      </c>
      <c r="O35" s="26">
        <f t="shared" si="6"/>
        <v>15.69</v>
      </c>
    </row>
    <row r="36" spans="1:15" ht="27" x14ac:dyDescent="0.25">
      <c r="A36" s="36" t="s">
        <v>126</v>
      </c>
      <c r="B36" s="36" t="s">
        <v>127</v>
      </c>
      <c r="C36" s="37" t="s">
        <v>70</v>
      </c>
      <c r="D36" s="37" t="s">
        <v>104</v>
      </c>
      <c r="E36" s="38">
        <v>210.090000000001</v>
      </c>
      <c r="F36" s="39">
        <f t="shared" si="11"/>
        <v>13.34</v>
      </c>
      <c r="G36" s="38">
        <f t="shared" si="12"/>
        <v>2802.6</v>
      </c>
      <c r="H36" s="38">
        <f t="shared" si="13"/>
        <v>3.65</v>
      </c>
      <c r="I36" s="38">
        <f t="shared" si="14"/>
        <v>766.83</v>
      </c>
      <c r="J36" s="38">
        <f t="shared" si="15"/>
        <v>16.989999999999998</v>
      </c>
      <c r="K36" s="38">
        <f t="shared" si="16"/>
        <v>3569.43</v>
      </c>
      <c r="N36" s="39" t="s">
        <v>128</v>
      </c>
      <c r="O36" s="26">
        <f t="shared" si="6"/>
        <v>13.34</v>
      </c>
    </row>
    <row r="37" spans="1:15" ht="18" x14ac:dyDescent="0.25">
      <c r="A37" s="36" t="s">
        <v>129</v>
      </c>
      <c r="B37" s="36" t="s">
        <v>130</v>
      </c>
      <c r="C37" s="37" t="s">
        <v>68</v>
      </c>
      <c r="D37" s="37" t="s">
        <v>53</v>
      </c>
      <c r="E37" s="38">
        <v>1045.700000000001</v>
      </c>
      <c r="F37" s="39">
        <f t="shared" si="11"/>
        <v>38.229999999999997</v>
      </c>
      <c r="G37" s="38">
        <f t="shared" si="12"/>
        <v>39977.11</v>
      </c>
      <c r="H37" s="38">
        <f t="shared" si="13"/>
        <v>10.46</v>
      </c>
      <c r="I37" s="38">
        <f t="shared" si="14"/>
        <v>10938.02</v>
      </c>
      <c r="J37" s="38">
        <f t="shared" si="15"/>
        <v>48.69</v>
      </c>
      <c r="K37" s="38">
        <f t="shared" si="16"/>
        <v>50915.13</v>
      </c>
      <c r="N37" s="39" t="s">
        <v>131</v>
      </c>
      <c r="O37" s="26">
        <f t="shared" si="6"/>
        <v>38.229999999999997</v>
      </c>
    </row>
    <row r="38" spans="1:15" ht="27" x14ac:dyDescent="0.25">
      <c r="A38" s="36" t="s">
        <v>132</v>
      </c>
      <c r="B38" s="36" t="s">
        <v>107</v>
      </c>
      <c r="C38" s="37" t="s">
        <v>70</v>
      </c>
      <c r="D38" s="37" t="s">
        <v>52</v>
      </c>
      <c r="E38" s="38">
        <v>63.600000000001003</v>
      </c>
      <c r="F38" s="39">
        <f t="shared" si="11"/>
        <v>349.11</v>
      </c>
      <c r="G38" s="38">
        <f t="shared" si="12"/>
        <v>22203.4</v>
      </c>
      <c r="H38" s="38">
        <f t="shared" si="13"/>
        <v>95.48</v>
      </c>
      <c r="I38" s="38">
        <f t="shared" si="14"/>
        <v>6072.53</v>
      </c>
      <c r="J38" s="38">
        <f t="shared" si="15"/>
        <v>444.59000000000003</v>
      </c>
      <c r="K38" s="38">
        <f t="shared" si="16"/>
        <v>28275.919999999998</v>
      </c>
      <c r="N38" s="39" t="s">
        <v>108</v>
      </c>
      <c r="O38" s="26">
        <f t="shared" si="6"/>
        <v>349.11</v>
      </c>
    </row>
    <row r="39" spans="1:15" ht="18" x14ac:dyDescent="0.25">
      <c r="A39" s="36" t="s">
        <v>133</v>
      </c>
      <c r="B39" s="49" t="s">
        <v>110</v>
      </c>
      <c r="C39" s="50" t="s">
        <v>70</v>
      </c>
      <c r="D39" s="50" t="s">
        <v>52</v>
      </c>
      <c r="E39" s="51">
        <v>63.600000000001003</v>
      </c>
      <c r="F39" s="52">
        <f t="shared" si="11"/>
        <v>139.58000000000001</v>
      </c>
      <c r="G39" s="38">
        <f t="shared" si="12"/>
        <v>8877.2900000000009</v>
      </c>
      <c r="H39" s="38">
        <f t="shared" si="13"/>
        <v>38.18</v>
      </c>
      <c r="I39" s="38">
        <f t="shared" si="14"/>
        <v>2428.25</v>
      </c>
      <c r="J39" s="38">
        <f t="shared" si="15"/>
        <v>177.76000000000002</v>
      </c>
      <c r="K39" s="38">
        <f t="shared" si="16"/>
        <v>11305.54</v>
      </c>
      <c r="N39" s="39" t="s">
        <v>111</v>
      </c>
      <c r="O39" s="26">
        <f t="shared" si="6"/>
        <v>139.58000000000001</v>
      </c>
    </row>
    <row r="40" spans="1:15" ht="20.100000000000001" customHeight="1" x14ac:dyDescent="0.25">
      <c r="A40" s="43" t="s">
        <v>134</v>
      </c>
      <c r="B40" s="271"/>
      <c r="C40" s="271"/>
      <c r="D40" s="271"/>
      <c r="E40" s="271"/>
      <c r="F40" s="271"/>
      <c r="G40" s="44">
        <f>G41</f>
        <v>7621.69</v>
      </c>
      <c r="H40" s="34"/>
      <c r="I40" s="35">
        <f>I41</f>
        <v>2084.6799999999998</v>
      </c>
      <c r="J40" s="34"/>
      <c r="K40" s="35">
        <f>K41</f>
        <v>9706.36</v>
      </c>
      <c r="O40" s="26">
        <f t="shared" si="6"/>
        <v>0</v>
      </c>
    </row>
    <row r="41" spans="1:15" ht="27" x14ac:dyDescent="0.25">
      <c r="A41" s="36" t="s">
        <v>135</v>
      </c>
      <c r="B41" s="45" t="s">
        <v>136</v>
      </c>
      <c r="C41" s="46" t="s">
        <v>70</v>
      </c>
      <c r="D41" s="46" t="s">
        <v>50</v>
      </c>
      <c r="E41" s="47">
        <v>51.070000000001002</v>
      </c>
      <c r="F41" s="48">
        <f t="shared" ref="F41" si="17">O41</f>
        <v>149.24</v>
      </c>
      <c r="G41" s="38">
        <f t="shared" ref="G41" si="18">ROUND(E41*F41,2)</f>
        <v>7621.69</v>
      </c>
      <c r="H41" s="38">
        <f>ROUND(F41*$K$5,2)</f>
        <v>40.82</v>
      </c>
      <c r="I41" s="38">
        <f>ROUND(E41*H41,2)</f>
        <v>2084.6799999999998</v>
      </c>
      <c r="J41" s="38">
        <f>F41+H41</f>
        <v>190.06</v>
      </c>
      <c r="K41" s="38">
        <f>ROUND(E41*J41,2)</f>
        <v>9706.36</v>
      </c>
      <c r="N41" s="39" t="s">
        <v>137</v>
      </c>
      <c r="O41" s="26">
        <f t="shared" si="6"/>
        <v>149.24</v>
      </c>
    </row>
    <row r="42" spans="1:15" ht="20.100000000000001" customHeight="1" x14ac:dyDescent="0.25">
      <c r="A42" s="33" t="s">
        <v>138</v>
      </c>
      <c r="B42" s="260"/>
      <c r="C42" s="260"/>
      <c r="D42" s="260"/>
      <c r="E42" s="260"/>
      <c r="F42" s="261"/>
      <c r="G42" s="35">
        <f>SUM(G43:G48)</f>
        <v>722.91000000000008</v>
      </c>
      <c r="H42" s="34"/>
      <c r="I42" s="35">
        <f>SUM(I43:I48)</f>
        <v>197.7</v>
      </c>
      <c r="J42" s="34"/>
      <c r="K42" s="35">
        <f>SUM(K43:K48)</f>
        <v>920.61000000000013</v>
      </c>
      <c r="O42" s="26">
        <f t="shared" si="6"/>
        <v>0</v>
      </c>
    </row>
    <row r="43" spans="1:15" ht="18" x14ac:dyDescent="0.25">
      <c r="A43" s="36" t="s">
        <v>139</v>
      </c>
      <c r="B43" s="36" t="s">
        <v>140</v>
      </c>
      <c r="C43" s="37" t="s">
        <v>70</v>
      </c>
      <c r="D43" s="37" t="s">
        <v>141</v>
      </c>
      <c r="E43" s="38">
        <v>10</v>
      </c>
      <c r="F43" s="39">
        <f t="shared" ref="F43:F48" si="19">O43</f>
        <v>29.33</v>
      </c>
      <c r="G43" s="38">
        <f t="shared" ref="G43:G48" si="20">ROUND(E43*F43,2)</f>
        <v>293.3</v>
      </c>
      <c r="H43" s="38">
        <f t="shared" ref="H43:H48" si="21">ROUND(F43*$K$5,2)</f>
        <v>8.02</v>
      </c>
      <c r="I43" s="38">
        <f t="shared" ref="I43:I48" si="22">ROUND(E43*H43,2)</f>
        <v>80.2</v>
      </c>
      <c r="J43" s="38">
        <f t="shared" ref="J43:J48" si="23">F43+H43</f>
        <v>37.349999999999994</v>
      </c>
      <c r="K43" s="38">
        <f t="shared" ref="K43:K48" si="24">ROUND(E43*J43,2)</f>
        <v>373.5</v>
      </c>
      <c r="N43" s="39" t="s">
        <v>142</v>
      </c>
      <c r="O43" s="26">
        <f t="shared" si="6"/>
        <v>29.33</v>
      </c>
    </row>
    <row r="44" spans="1:15" ht="18" x14ac:dyDescent="0.25">
      <c r="A44" s="36" t="s">
        <v>143</v>
      </c>
      <c r="B44" s="36" t="s">
        <v>144</v>
      </c>
      <c r="C44" s="37" t="s">
        <v>70</v>
      </c>
      <c r="D44" s="37" t="s">
        <v>141</v>
      </c>
      <c r="E44" s="38">
        <v>2</v>
      </c>
      <c r="F44" s="39">
        <f t="shared" si="19"/>
        <v>51.82</v>
      </c>
      <c r="G44" s="38">
        <f t="shared" si="20"/>
        <v>103.64</v>
      </c>
      <c r="H44" s="38">
        <f t="shared" si="21"/>
        <v>14.17</v>
      </c>
      <c r="I44" s="38">
        <f t="shared" si="22"/>
        <v>28.34</v>
      </c>
      <c r="J44" s="38">
        <f t="shared" si="23"/>
        <v>65.989999999999995</v>
      </c>
      <c r="K44" s="38">
        <f t="shared" si="24"/>
        <v>131.97999999999999</v>
      </c>
      <c r="N44" s="39" t="s">
        <v>145</v>
      </c>
      <c r="O44" s="26">
        <f t="shared" si="6"/>
        <v>51.82</v>
      </c>
    </row>
    <row r="45" spans="1:15" ht="18" x14ac:dyDescent="0.25">
      <c r="A45" s="36" t="s">
        <v>146</v>
      </c>
      <c r="B45" s="36" t="s">
        <v>147</v>
      </c>
      <c r="C45" s="37" t="s">
        <v>70</v>
      </c>
      <c r="D45" s="37" t="s">
        <v>141</v>
      </c>
      <c r="E45" s="38">
        <v>0.95</v>
      </c>
      <c r="F45" s="39">
        <f t="shared" si="19"/>
        <v>40.25</v>
      </c>
      <c r="G45" s="38">
        <f t="shared" si="20"/>
        <v>38.24</v>
      </c>
      <c r="H45" s="38">
        <f t="shared" si="21"/>
        <v>11.01</v>
      </c>
      <c r="I45" s="38">
        <f t="shared" si="22"/>
        <v>10.46</v>
      </c>
      <c r="J45" s="38">
        <f t="shared" si="23"/>
        <v>51.26</v>
      </c>
      <c r="K45" s="38">
        <f t="shared" si="24"/>
        <v>48.7</v>
      </c>
      <c r="N45" s="39" t="s">
        <v>148</v>
      </c>
      <c r="O45" s="26">
        <f t="shared" si="6"/>
        <v>40.25</v>
      </c>
    </row>
    <row r="46" spans="1:15" ht="18" x14ac:dyDescent="0.25">
      <c r="A46" s="36" t="s">
        <v>149</v>
      </c>
      <c r="B46" s="36" t="s">
        <v>150</v>
      </c>
      <c r="C46" s="37" t="s">
        <v>70</v>
      </c>
      <c r="D46" s="37" t="s">
        <v>141</v>
      </c>
      <c r="E46" s="38">
        <v>2.5</v>
      </c>
      <c r="F46" s="39">
        <f t="shared" si="19"/>
        <v>52.5</v>
      </c>
      <c r="G46" s="38">
        <f t="shared" si="20"/>
        <v>131.25</v>
      </c>
      <c r="H46" s="38">
        <f t="shared" si="21"/>
        <v>14.36</v>
      </c>
      <c r="I46" s="38">
        <f t="shared" si="22"/>
        <v>35.9</v>
      </c>
      <c r="J46" s="38">
        <f t="shared" si="23"/>
        <v>66.86</v>
      </c>
      <c r="K46" s="38">
        <f t="shared" si="24"/>
        <v>167.15</v>
      </c>
      <c r="N46" s="39" t="s">
        <v>151</v>
      </c>
      <c r="O46" s="26">
        <f t="shared" si="6"/>
        <v>52.5</v>
      </c>
    </row>
    <row r="47" spans="1:15" ht="18" x14ac:dyDescent="0.25">
      <c r="A47" s="36" t="s">
        <v>152</v>
      </c>
      <c r="B47" s="36" t="s">
        <v>153</v>
      </c>
      <c r="C47" s="37" t="s">
        <v>70</v>
      </c>
      <c r="D47" s="37" t="s">
        <v>141</v>
      </c>
      <c r="E47" s="38">
        <v>0.95</v>
      </c>
      <c r="F47" s="39">
        <f t="shared" si="19"/>
        <v>39.450000000000003</v>
      </c>
      <c r="G47" s="38">
        <f t="shared" si="20"/>
        <v>37.479999999999997</v>
      </c>
      <c r="H47" s="38">
        <f t="shared" si="21"/>
        <v>10.79</v>
      </c>
      <c r="I47" s="38">
        <f t="shared" si="22"/>
        <v>10.25</v>
      </c>
      <c r="J47" s="38">
        <f t="shared" si="23"/>
        <v>50.24</v>
      </c>
      <c r="K47" s="38">
        <f t="shared" si="24"/>
        <v>47.73</v>
      </c>
      <c r="N47" s="39" t="s">
        <v>154</v>
      </c>
      <c r="O47" s="26">
        <f t="shared" si="6"/>
        <v>39.450000000000003</v>
      </c>
    </row>
    <row r="48" spans="1:15" ht="18" x14ac:dyDescent="0.25">
      <c r="A48" s="36" t="s">
        <v>155</v>
      </c>
      <c r="B48" s="36" t="s">
        <v>156</v>
      </c>
      <c r="C48" s="37" t="s">
        <v>70</v>
      </c>
      <c r="D48" s="37" t="s">
        <v>141</v>
      </c>
      <c r="E48" s="38">
        <v>2.5</v>
      </c>
      <c r="F48" s="39">
        <f t="shared" si="19"/>
        <v>47.6</v>
      </c>
      <c r="G48" s="38">
        <f t="shared" si="20"/>
        <v>119</v>
      </c>
      <c r="H48" s="38">
        <f t="shared" si="21"/>
        <v>13.02</v>
      </c>
      <c r="I48" s="38">
        <f t="shared" si="22"/>
        <v>32.549999999999997</v>
      </c>
      <c r="J48" s="38">
        <f t="shared" si="23"/>
        <v>60.620000000000005</v>
      </c>
      <c r="K48" s="38">
        <f t="shared" si="24"/>
        <v>151.55000000000001</v>
      </c>
      <c r="N48" s="39" t="s">
        <v>157</v>
      </c>
      <c r="O48" s="26">
        <f t="shared" si="6"/>
        <v>47.6</v>
      </c>
    </row>
    <row r="49" spans="1:15" ht="20.100000000000001" customHeight="1" x14ac:dyDescent="0.25">
      <c r="A49" s="33" t="s">
        <v>158</v>
      </c>
      <c r="B49" s="260"/>
      <c r="C49" s="260"/>
      <c r="D49" s="260"/>
      <c r="E49" s="260"/>
      <c r="F49" s="261"/>
      <c r="G49" s="35">
        <f>SUM(G50:G51)</f>
        <v>41298.53</v>
      </c>
      <c r="H49" s="34"/>
      <c r="I49" s="35">
        <f>SUM(I50:I51)</f>
        <v>11297.310000000001</v>
      </c>
      <c r="J49" s="34"/>
      <c r="K49" s="35">
        <f>SUM(K50:K51)</f>
        <v>52595.839999999997</v>
      </c>
      <c r="O49" s="26">
        <f t="shared" si="6"/>
        <v>0</v>
      </c>
    </row>
    <row r="50" spans="1:15" ht="36" x14ac:dyDescent="0.25">
      <c r="A50" s="36" t="s">
        <v>159</v>
      </c>
      <c r="B50" s="36" t="s">
        <v>160</v>
      </c>
      <c r="C50" s="37" t="s">
        <v>70</v>
      </c>
      <c r="D50" s="37" t="s">
        <v>50</v>
      </c>
      <c r="E50" s="38">
        <v>560.11000000000104</v>
      </c>
      <c r="F50" s="39">
        <f t="shared" ref="F50:F51" si="25">O50</f>
        <v>55.23</v>
      </c>
      <c r="G50" s="38">
        <f t="shared" ref="G50:G51" si="26">ROUND(E50*F50,2)</f>
        <v>30934.880000000001</v>
      </c>
      <c r="H50" s="38">
        <f t="shared" ref="H50:H51" si="27">ROUND(F50*$K$5,2)</f>
        <v>15.11</v>
      </c>
      <c r="I50" s="38">
        <f t="shared" ref="I50:I51" si="28">ROUND(E50*H50,2)</f>
        <v>8463.26</v>
      </c>
      <c r="J50" s="38">
        <f t="shared" ref="J50:J51" si="29">F50+H50</f>
        <v>70.34</v>
      </c>
      <c r="K50" s="38">
        <f t="shared" ref="K50:K51" si="30">ROUND(E50*J50,2)</f>
        <v>39398.14</v>
      </c>
      <c r="N50" s="39" t="s">
        <v>161</v>
      </c>
      <c r="O50" s="26">
        <f t="shared" si="6"/>
        <v>55.23</v>
      </c>
    </row>
    <row r="51" spans="1:15" ht="27" x14ac:dyDescent="0.25">
      <c r="A51" s="36" t="s">
        <v>162</v>
      </c>
      <c r="B51" s="36" t="s">
        <v>163</v>
      </c>
      <c r="C51" s="37" t="s">
        <v>78</v>
      </c>
      <c r="D51" s="37" t="s">
        <v>50</v>
      </c>
      <c r="E51" s="38">
        <v>146.69</v>
      </c>
      <c r="F51" s="39">
        <f t="shared" si="25"/>
        <v>70.650000000000006</v>
      </c>
      <c r="G51" s="38">
        <f t="shared" si="26"/>
        <v>10363.65</v>
      </c>
      <c r="H51" s="38">
        <f t="shared" si="27"/>
        <v>19.32</v>
      </c>
      <c r="I51" s="38">
        <f t="shared" si="28"/>
        <v>2834.05</v>
      </c>
      <c r="J51" s="38">
        <f t="shared" si="29"/>
        <v>89.97</v>
      </c>
      <c r="K51" s="38">
        <f t="shared" si="30"/>
        <v>13197.7</v>
      </c>
      <c r="N51" s="39" t="s">
        <v>164</v>
      </c>
      <c r="O51" s="26">
        <f t="shared" si="6"/>
        <v>70.650000000000006</v>
      </c>
    </row>
    <row r="52" spans="1:15" ht="20.100000000000001" customHeight="1" x14ac:dyDescent="0.25">
      <c r="A52" s="33" t="s">
        <v>165</v>
      </c>
      <c r="B52" s="260"/>
      <c r="C52" s="260"/>
      <c r="D52" s="260"/>
      <c r="E52" s="260"/>
      <c r="F52" s="261"/>
      <c r="G52" s="35">
        <f>SUM(G53:G63)</f>
        <v>147216.78000000003</v>
      </c>
      <c r="H52" s="34"/>
      <c r="I52" s="35">
        <f>SUM(I53:I63)</f>
        <v>40261.71</v>
      </c>
      <c r="J52" s="34"/>
      <c r="K52" s="35">
        <f>SUM(K53:K63)</f>
        <v>187478.45</v>
      </c>
      <c r="O52" s="26">
        <f t="shared" si="6"/>
        <v>0</v>
      </c>
    </row>
    <row r="53" spans="1:15" ht="18" x14ac:dyDescent="0.25">
      <c r="A53" s="36" t="s">
        <v>166</v>
      </c>
      <c r="B53" s="36" t="s">
        <v>167</v>
      </c>
      <c r="C53" s="37" t="s">
        <v>78</v>
      </c>
      <c r="D53" s="37" t="s">
        <v>50</v>
      </c>
      <c r="E53" s="38">
        <v>498.66000000000099</v>
      </c>
      <c r="F53" s="39">
        <f t="shared" ref="F53:F63" si="31">O53</f>
        <v>112.95</v>
      </c>
      <c r="G53" s="38">
        <f t="shared" ref="G53:G63" si="32">ROUND(E53*F53,2)</f>
        <v>56323.65</v>
      </c>
      <c r="H53" s="38">
        <f t="shared" ref="H53:H63" si="33">ROUND(F53*$K$5,2)</f>
        <v>30.89</v>
      </c>
      <c r="I53" s="38">
        <f t="shared" ref="I53:I63" si="34">ROUND(E53*H53,2)</f>
        <v>15403.61</v>
      </c>
      <c r="J53" s="38">
        <f t="shared" ref="J53:J63" si="35">F53+H53</f>
        <v>143.84</v>
      </c>
      <c r="K53" s="38">
        <f t="shared" ref="K53:K63" si="36">ROUND(E53*J53,2)</f>
        <v>71727.25</v>
      </c>
      <c r="N53" s="39" t="s">
        <v>168</v>
      </c>
      <c r="O53" s="26">
        <f t="shared" si="6"/>
        <v>112.95</v>
      </c>
    </row>
    <row r="54" spans="1:15" x14ac:dyDescent="0.25">
      <c r="A54" s="36" t="s">
        <v>169</v>
      </c>
      <c r="B54" s="36" t="s">
        <v>170</v>
      </c>
      <c r="C54" s="37" t="s">
        <v>80</v>
      </c>
      <c r="D54" s="37" t="s">
        <v>50</v>
      </c>
      <c r="E54" s="38">
        <v>223.80000000000101</v>
      </c>
      <c r="F54" s="39">
        <f t="shared" si="31"/>
        <v>126.65</v>
      </c>
      <c r="G54" s="38">
        <f t="shared" si="32"/>
        <v>28344.27</v>
      </c>
      <c r="H54" s="38">
        <f t="shared" si="33"/>
        <v>34.64</v>
      </c>
      <c r="I54" s="38">
        <f t="shared" si="34"/>
        <v>7752.43</v>
      </c>
      <c r="J54" s="38">
        <f t="shared" si="35"/>
        <v>161.29000000000002</v>
      </c>
      <c r="K54" s="38">
        <f t="shared" si="36"/>
        <v>36096.699999999997</v>
      </c>
      <c r="N54" s="39" t="s">
        <v>171</v>
      </c>
      <c r="O54" s="26">
        <f t="shared" si="6"/>
        <v>126.65</v>
      </c>
    </row>
    <row r="55" spans="1:15" x14ac:dyDescent="0.25">
      <c r="A55" s="36" t="s">
        <v>172</v>
      </c>
      <c r="B55" s="36" t="s">
        <v>173</v>
      </c>
      <c r="C55" s="37" t="s">
        <v>80</v>
      </c>
      <c r="D55" s="37" t="s">
        <v>50</v>
      </c>
      <c r="E55" s="38">
        <v>274.86000000000098</v>
      </c>
      <c r="F55" s="39">
        <f t="shared" si="31"/>
        <v>59.56</v>
      </c>
      <c r="G55" s="38">
        <f t="shared" si="32"/>
        <v>16370.66</v>
      </c>
      <c r="H55" s="38">
        <f t="shared" si="33"/>
        <v>16.29</v>
      </c>
      <c r="I55" s="38">
        <f t="shared" si="34"/>
        <v>4477.47</v>
      </c>
      <c r="J55" s="38">
        <f t="shared" si="35"/>
        <v>75.849999999999994</v>
      </c>
      <c r="K55" s="38">
        <f t="shared" si="36"/>
        <v>20848.13</v>
      </c>
      <c r="N55" s="39" t="s">
        <v>174</v>
      </c>
      <c r="O55" s="26">
        <f t="shared" si="6"/>
        <v>59.56</v>
      </c>
    </row>
    <row r="56" spans="1:15" ht="18" x14ac:dyDescent="0.25">
      <c r="A56" s="36" t="s">
        <v>175</v>
      </c>
      <c r="B56" s="36" t="s">
        <v>176</v>
      </c>
      <c r="C56" s="37" t="s">
        <v>70</v>
      </c>
      <c r="D56" s="37" t="s">
        <v>50</v>
      </c>
      <c r="E56" s="38">
        <v>52.560000000000997</v>
      </c>
      <c r="F56" s="39">
        <f t="shared" si="31"/>
        <v>28.44</v>
      </c>
      <c r="G56" s="38">
        <f t="shared" si="32"/>
        <v>1494.81</v>
      </c>
      <c r="H56" s="38">
        <f t="shared" si="33"/>
        <v>7.78</v>
      </c>
      <c r="I56" s="38">
        <f t="shared" si="34"/>
        <v>408.92</v>
      </c>
      <c r="J56" s="38">
        <f t="shared" si="35"/>
        <v>36.22</v>
      </c>
      <c r="K56" s="38">
        <f t="shared" si="36"/>
        <v>1903.72</v>
      </c>
      <c r="N56" s="39" t="s">
        <v>177</v>
      </c>
      <c r="O56" s="26">
        <f t="shared" si="6"/>
        <v>28.44</v>
      </c>
    </row>
    <row r="57" spans="1:15" x14ac:dyDescent="0.25">
      <c r="A57" s="36" t="s">
        <v>178</v>
      </c>
      <c r="B57" s="36" t="s">
        <v>179</v>
      </c>
      <c r="C57" s="37" t="s">
        <v>68</v>
      </c>
      <c r="D57" s="37" t="s">
        <v>180</v>
      </c>
      <c r="E57" s="38">
        <v>27.49</v>
      </c>
      <c r="F57" s="39">
        <f t="shared" si="31"/>
        <v>86.38</v>
      </c>
      <c r="G57" s="38">
        <f t="shared" si="32"/>
        <v>2374.59</v>
      </c>
      <c r="H57" s="38">
        <f t="shared" si="33"/>
        <v>23.62</v>
      </c>
      <c r="I57" s="38">
        <f t="shared" si="34"/>
        <v>649.30999999999995</v>
      </c>
      <c r="J57" s="38">
        <f t="shared" si="35"/>
        <v>110</v>
      </c>
      <c r="K57" s="38">
        <f t="shared" si="36"/>
        <v>3023.9</v>
      </c>
      <c r="N57" s="39" t="s">
        <v>181</v>
      </c>
      <c r="O57" s="26">
        <f t="shared" si="6"/>
        <v>86.38</v>
      </c>
    </row>
    <row r="58" spans="1:15" x14ac:dyDescent="0.25">
      <c r="A58" s="36" t="s">
        <v>182</v>
      </c>
      <c r="B58" s="36" t="s">
        <v>183</v>
      </c>
      <c r="C58" s="37" t="s">
        <v>80</v>
      </c>
      <c r="D58" s="37" t="s">
        <v>141</v>
      </c>
      <c r="E58" s="38">
        <v>26.38</v>
      </c>
      <c r="F58" s="39">
        <f t="shared" si="31"/>
        <v>59.83</v>
      </c>
      <c r="G58" s="38">
        <f t="shared" si="32"/>
        <v>1578.32</v>
      </c>
      <c r="H58" s="38">
        <f t="shared" si="33"/>
        <v>16.36</v>
      </c>
      <c r="I58" s="38">
        <f t="shared" si="34"/>
        <v>431.58</v>
      </c>
      <c r="J58" s="38">
        <f t="shared" si="35"/>
        <v>76.19</v>
      </c>
      <c r="K58" s="38">
        <f t="shared" si="36"/>
        <v>2009.89</v>
      </c>
      <c r="N58" s="39" t="s">
        <v>184</v>
      </c>
      <c r="O58" s="26">
        <f t="shared" si="6"/>
        <v>59.83</v>
      </c>
    </row>
    <row r="59" spans="1:15" x14ac:dyDescent="0.25">
      <c r="A59" s="36" t="s">
        <v>185</v>
      </c>
      <c r="B59" s="36" t="s">
        <v>186</v>
      </c>
      <c r="C59" s="37" t="s">
        <v>68</v>
      </c>
      <c r="D59" s="37" t="s">
        <v>180</v>
      </c>
      <c r="E59" s="38">
        <v>42.030000000001003</v>
      </c>
      <c r="F59" s="39">
        <f t="shared" si="31"/>
        <v>35.06</v>
      </c>
      <c r="G59" s="38">
        <f t="shared" si="32"/>
        <v>1473.57</v>
      </c>
      <c r="H59" s="38">
        <f t="shared" si="33"/>
        <v>9.59</v>
      </c>
      <c r="I59" s="38">
        <f t="shared" si="34"/>
        <v>403.07</v>
      </c>
      <c r="J59" s="38">
        <f t="shared" si="35"/>
        <v>44.650000000000006</v>
      </c>
      <c r="K59" s="38">
        <f t="shared" si="36"/>
        <v>1876.64</v>
      </c>
      <c r="N59" s="39" t="s">
        <v>187</v>
      </c>
      <c r="O59" s="26">
        <f t="shared" si="6"/>
        <v>35.06</v>
      </c>
    </row>
    <row r="60" spans="1:15" ht="18" x14ac:dyDescent="0.25">
      <c r="A60" s="36" t="s">
        <v>188</v>
      </c>
      <c r="B60" s="36" t="s">
        <v>189</v>
      </c>
      <c r="C60" s="37" t="s">
        <v>70</v>
      </c>
      <c r="D60" s="37" t="s">
        <v>141</v>
      </c>
      <c r="E60" s="38">
        <v>9.0299999999999994</v>
      </c>
      <c r="F60" s="39">
        <f t="shared" si="31"/>
        <v>54.78</v>
      </c>
      <c r="G60" s="38">
        <f t="shared" si="32"/>
        <v>494.66</v>
      </c>
      <c r="H60" s="38">
        <f t="shared" si="33"/>
        <v>14.98</v>
      </c>
      <c r="I60" s="38">
        <f t="shared" si="34"/>
        <v>135.27000000000001</v>
      </c>
      <c r="J60" s="38">
        <f t="shared" si="35"/>
        <v>69.760000000000005</v>
      </c>
      <c r="K60" s="38">
        <f t="shared" si="36"/>
        <v>629.92999999999995</v>
      </c>
      <c r="N60" s="39" t="s">
        <v>190</v>
      </c>
      <c r="O60" s="26">
        <f t="shared" si="6"/>
        <v>54.78</v>
      </c>
    </row>
    <row r="61" spans="1:15" ht="27" x14ac:dyDescent="0.25">
      <c r="A61" s="36" t="s">
        <v>191</v>
      </c>
      <c r="B61" s="36" t="s">
        <v>192</v>
      </c>
      <c r="C61" s="37" t="s">
        <v>70</v>
      </c>
      <c r="D61" s="37" t="s">
        <v>141</v>
      </c>
      <c r="E61" s="38">
        <v>52.76</v>
      </c>
      <c r="F61" s="39">
        <f t="shared" si="31"/>
        <v>158.55000000000001</v>
      </c>
      <c r="G61" s="38">
        <f t="shared" si="32"/>
        <v>8365.1</v>
      </c>
      <c r="H61" s="38">
        <f t="shared" si="33"/>
        <v>43.36</v>
      </c>
      <c r="I61" s="38">
        <f t="shared" si="34"/>
        <v>2287.67</v>
      </c>
      <c r="J61" s="38">
        <f t="shared" si="35"/>
        <v>201.91000000000003</v>
      </c>
      <c r="K61" s="38">
        <f t="shared" si="36"/>
        <v>10652.77</v>
      </c>
      <c r="N61" s="39" t="s">
        <v>193</v>
      </c>
      <c r="O61" s="26">
        <f t="shared" si="6"/>
        <v>158.55000000000001</v>
      </c>
    </row>
    <row r="62" spans="1:15" ht="18" x14ac:dyDescent="0.25">
      <c r="A62" s="36" t="s">
        <v>194</v>
      </c>
      <c r="B62" s="36" t="s">
        <v>195</v>
      </c>
      <c r="C62" s="37" t="s">
        <v>70</v>
      </c>
      <c r="D62" s="37" t="s">
        <v>50</v>
      </c>
      <c r="E62" s="38">
        <v>338.69</v>
      </c>
      <c r="F62" s="39">
        <f t="shared" si="31"/>
        <v>69.3</v>
      </c>
      <c r="G62" s="38">
        <f t="shared" si="32"/>
        <v>23471.22</v>
      </c>
      <c r="H62" s="38">
        <f t="shared" si="33"/>
        <v>18.95</v>
      </c>
      <c r="I62" s="38">
        <f t="shared" si="34"/>
        <v>6418.18</v>
      </c>
      <c r="J62" s="38">
        <f t="shared" si="35"/>
        <v>88.25</v>
      </c>
      <c r="K62" s="38">
        <f t="shared" si="36"/>
        <v>29889.39</v>
      </c>
      <c r="N62" s="39" t="s">
        <v>196</v>
      </c>
      <c r="O62" s="26">
        <f t="shared" si="6"/>
        <v>69.3</v>
      </c>
    </row>
    <row r="63" spans="1:15" ht="27" x14ac:dyDescent="0.25">
      <c r="A63" s="36" t="s">
        <v>197</v>
      </c>
      <c r="B63" s="36" t="s">
        <v>198</v>
      </c>
      <c r="C63" s="37" t="s">
        <v>70</v>
      </c>
      <c r="D63" s="37" t="s">
        <v>50</v>
      </c>
      <c r="E63" s="38">
        <v>51.25</v>
      </c>
      <c r="F63" s="39">
        <f t="shared" si="31"/>
        <v>135.13999999999999</v>
      </c>
      <c r="G63" s="38">
        <f t="shared" si="32"/>
        <v>6925.93</v>
      </c>
      <c r="H63" s="38">
        <f t="shared" si="33"/>
        <v>36.96</v>
      </c>
      <c r="I63" s="38">
        <f t="shared" si="34"/>
        <v>1894.2</v>
      </c>
      <c r="J63" s="38">
        <f t="shared" si="35"/>
        <v>172.1</v>
      </c>
      <c r="K63" s="38">
        <f t="shared" si="36"/>
        <v>8820.1299999999992</v>
      </c>
      <c r="N63" s="39" t="s">
        <v>199</v>
      </c>
      <c r="O63" s="26">
        <f t="shared" si="6"/>
        <v>135.13999999999999</v>
      </c>
    </row>
    <row r="64" spans="1:15" ht="20.100000000000001" customHeight="1" x14ac:dyDescent="0.25">
      <c r="A64" s="33" t="s">
        <v>200</v>
      </c>
      <c r="B64" s="260"/>
      <c r="C64" s="260"/>
      <c r="D64" s="260"/>
      <c r="E64" s="260"/>
      <c r="F64" s="261"/>
      <c r="G64" s="35">
        <f>G65+G77</f>
        <v>146732.18</v>
      </c>
      <c r="H64" s="34"/>
      <c r="I64" s="35">
        <f>I65+I77</f>
        <v>40137.660000000003</v>
      </c>
      <c r="J64" s="34"/>
      <c r="K64" s="35">
        <f>K65+K77</f>
        <v>186869.84000000003</v>
      </c>
      <c r="O64" s="26">
        <f t="shared" si="6"/>
        <v>0</v>
      </c>
    </row>
    <row r="65" spans="1:15" ht="20.100000000000001" customHeight="1" x14ac:dyDescent="0.25">
      <c r="A65" s="33" t="s">
        <v>201</v>
      </c>
      <c r="B65" s="260"/>
      <c r="C65" s="260"/>
      <c r="D65" s="260"/>
      <c r="E65" s="260"/>
      <c r="F65" s="261"/>
      <c r="G65" s="35">
        <f>SUM(G66:G76)</f>
        <v>66519.86</v>
      </c>
      <c r="H65" s="34"/>
      <c r="I65" s="35">
        <f>SUM(I66:I76)</f>
        <v>18194.8</v>
      </c>
      <c r="J65" s="34"/>
      <c r="K65" s="35">
        <f>SUM(K66:K76)</f>
        <v>84714.66</v>
      </c>
      <c r="O65" s="26">
        <f t="shared" si="6"/>
        <v>0</v>
      </c>
    </row>
    <row r="66" spans="1:15" ht="27" x14ac:dyDescent="0.25">
      <c r="A66" s="36" t="s">
        <v>202</v>
      </c>
      <c r="B66" s="36" t="s">
        <v>203</v>
      </c>
      <c r="C66" s="37" t="s">
        <v>70</v>
      </c>
      <c r="D66" s="37" t="s">
        <v>50</v>
      </c>
      <c r="E66" s="38">
        <v>56.12</v>
      </c>
      <c r="F66" s="39">
        <f t="shared" ref="F66:F76" si="37">O66</f>
        <v>44.34</v>
      </c>
      <c r="G66" s="38">
        <f t="shared" ref="G66:G76" si="38">ROUND(E66*F66,2)</f>
        <v>2488.36</v>
      </c>
      <c r="H66" s="38">
        <f t="shared" ref="H66:H76" si="39">ROUND(F66*$K$5,2)</f>
        <v>12.13</v>
      </c>
      <c r="I66" s="38">
        <f t="shared" ref="I66:I76" si="40">ROUND(E66*H66,2)</f>
        <v>680.74</v>
      </c>
      <c r="J66" s="38">
        <f t="shared" ref="J66:J76" si="41">F66+H66</f>
        <v>56.470000000000006</v>
      </c>
      <c r="K66" s="38">
        <f t="shared" ref="K66:K76" si="42">ROUND(E66*J66,2)</f>
        <v>3169.1</v>
      </c>
      <c r="N66" s="39" t="s">
        <v>204</v>
      </c>
      <c r="O66" s="26">
        <f t="shared" si="6"/>
        <v>44.34</v>
      </c>
    </row>
    <row r="67" spans="1:15" ht="27" x14ac:dyDescent="0.25">
      <c r="A67" s="36" t="s">
        <v>205</v>
      </c>
      <c r="B67" s="36" t="s">
        <v>206</v>
      </c>
      <c r="C67" s="37" t="s">
        <v>70</v>
      </c>
      <c r="D67" s="37" t="s">
        <v>50</v>
      </c>
      <c r="E67" s="38">
        <v>60.640000000001002</v>
      </c>
      <c r="F67" s="39">
        <f t="shared" si="37"/>
        <v>39.69</v>
      </c>
      <c r="G67" s="38">
        <f t="shared" si="38"/>
        <v>2406.8000000000002</v>
      </c>
      <c r="H67" s="38">
        <f t="shared" si="39"/>
        <v>10.86</v>
      </c>
      <c r="I67" s="38">
        <f t="shared" si="40"/>
        <v>658.55</v>
      </c>
      <c r="J67" s="38">
        <f t="shared" si="41"/>
        <v>50.55</v>
      </c>
      <c r="K67" s="38">
        <f t="shared" si="42"/>
        <v>3065.35</v>
      </c>
      <c r="N67" s="39" t="s">
        <v>207</v>
      </c>
      <c r="O67" s="26">
        <f t="shared" si="6"/>
        <v>39.69</v>
      </c>
    </row>
    <row r="68" spans="1:15" ht="18" x14ac:dyDescent="0.25">
      <c r="A68" s="36" t="s">
        <v>208</v>
      </c>
      <c r="B68" s="36" t="s">
        <v>209</v>
      </c>
      <c r="C68" s="37" t="s">
        <v>70</v>
      </c>
      <c r="D68" s="37" t="s">
        <v>50</v>
      </c>
      <c r="E68" s="38">
        <v>596.91</v>
      </c>
      <c r="F68" s="39">
        <f t="shared" si="37"/>
        <v>49.14</v>
      </c>
      <c r="G68" s="38">
        <f t="shared" si="38"/>
        <v>29332.16</v>
      </c>
      <c r="H68" s="38">
        <f t="shared" si="39"/>
        <v>13.44</v>
      </c>
      <c r="I68" s="38">
        <f t="shared" si="40"/>
        <v>8022.47</v>
      </c>
      <c r="J68" s="38">
        <f t="shared" si="41"/>
        <v>62.58</v>
      </c>
      <c r="K68" s="38">
        <f t="shared" si="42"/>
        <v>37354.629999999997</v>
      </c>
      <c r="N68" s="39" t="s">
        <v>210</v>
      </c>
      <c r="O68" s="26">
        <f t="shared" si="6"/>
        <v>49.14</v>
      </c>
    </row>
    <row r="69" spans="1:15" ht="27" x14ac:dyDescent="0.25">
      <c r="A69" s="36" t="s">
        <v>211</v>
      </c>
      <c r="B69" s="36" t="s">
        <v>212</v>
      </c>
      <c r="C69" s="37" t="s">
        <v>68</v>
      </c>
      <c r="D69" s="37" t="s">
        <v>53</v>
      </c>
      <c r="E69" s="38">
        <v>107.170000000001</v>
      </c>
      <c r="F69" s="39">
        <f t="shared" si="37"/>
        <v>138.97999999999999</v>
      </c>
      <c r="G69" s="38">
        <f t="shared" si="38"/>
        <v>14894.49</v>
      </c>
      <c r="H69" s="38">
        <f t="shared" si="39"/>
        <v>38.01</v>
      </c>
      <c r="I69" s="38">
        <f t="shared" si="40"/>
        <v>4073.53</v>
      </c>
      <c r="J69" s="38">
        <f t="shared" si="41"/>
        <v>176.98999999999998</v>
      </c>
      <c r="K69" s="38">
        <f t="shared" si="42"/>
        <v>18968.02</v>
      </c>
      <c r="N69" s="39" t="s">
        <v>213</v>
      </c>
      <c r="O69" s="26">
        <f t="shared" si="6"/>
        <v>138.97999999999999</v>
      </c>
    </row>
    <row r="70" spans="1:15" x14ac:dyDescent="0.25">
      <c r="A70" s="36" t="s">
        <v>214</v>
      </c>
      <c r="B70" s="36" t="s">
        <v>215</v>
      </c>
      <c r="C70" s="37" t="s">
        <v>70</v>
      </c>
      <c r="D70" s="37" t="s">
        <v>50</v>
      </c>
      <c r="E70" s="38">
        <v>91.370000000000999</v>
      </c>
      <c r="F70" s="39">
        <f t="shared" si="37"/>
        <v>12.17</v>
      </c>
      <c r="G70" s="38">
        <f t="shared" si="38"/>
        <v>1111.97</v>
      </c>
      <c r="H70" s="38">
        <f t="shared" si="39"/>
        <v>3.33</v>
      </c>
      <c r="I70" s="38">
        <f t="shared" si="40"/>
        <v>304.26</v>
      </c>
      <c r="J70" s="38">
        <f t="shared" si="41"/>
        <v>15.5</v>
      </c>
      <c r="K70" s="38">
        <f t="shared" si="42"/>
        <v>1416.24</v>
      </c>
      <c r="N70" s="39" t="s">
        <v>216</v>
      </c>
      <c r="O70" s="26">
        <f t="shared" si="6"/>
        <v>12.17</v>
      </c>
    </row>
    <row r="71" spans="1:15" ht="27" x14ac:dyDescent="0.25">
      <c r="A71" s="36" t="s">
        <v>217</v>
      </c>
      <c r="B71" s="36" t="s">
        <v>218</v>
      </c>
      <c r="C71" s="37" t="s">
        <v>68</v>
      </c>
      <c r="D71" s="37" t="s">
        <v>53</v>
      </c>
      <c r="E71" s="38">
        <v>46.04</v>
      </c>
      <c r="F71" s="39">
        <f t="shared" si="37"/>
        <v>80.28</v>
      </c>
      <c r="G71" s="38">
        <f t="shared" si="38"/>
        <v>3696.09</v>
      </c>
      <c r="H71" s="38">
        <f t="shared" si="39"/>
        <v>21.96</v>
      </c>
      <c r="I71" s="38">
        <f t="shared" si="40"/>
        <v>1011.04</v>
      </c>
      <c r="J71" s="38">
        <f t="shared" si="41"/>
        <v>102.24000000000001</v>
      </c>
      <c r="K71" s="38">
        <f t="shared" si="42"/>
        <v>4707.13</v>
      </c>
      <c r="N71" s="39" t="s">
        <v>219</v>
      </c>
      <c r="O71" s="26">
        <f t="shared" si="6"/>
        <v>80.28</v>
      </c>
    </row>
    <row r="72" spans="1:15" ht="27" x14ac:dyDescent="0.25">
      <c r="A72" s="36" t="s">
        <v>220</v>
      </c>
      <c r="B72" s="36" t="s">
        <v>221</v>
      </c>
      <c r="C72" s="37" t="s">
        <v>68</v>
      </c>
      <c r="D72" s="37" t="s">
        <v>49</v>
      </c>
      <c r="E72" s="38">
        <v>1</v>
      </c>
      <c r="F72" s="39">
        <f t="shared" si="37"/>
        <v>364.32</v>
      </c>
      <c r="G72" s="38">
        <f t="shared" si="38"/>
        <v>364.32</v>
      </c>
      <c r="H72" s="38">
        <f t="shared" si="39"/>
        <v>99.64</v>
      </c>
      <c r="I72" s="38">
        <f t="shared" si="40"/>
        <v>99.64</v>
      </c>
      <c r="J72" s="38">
        <f t="shared" si="41"/>
        <v>463.96</v>
      </c>
      <c r="K72" s="38">
        <f t="shared" si="42"/>
        <v>463.96</v>
      </c>
      <c r="N72" s="39" t="s">
        <v>222</v>
      </c>
      <c r="O72" s="26">
        <f t="shared" si="6"/>
        <v>364.32</v>
      </c>
    </row>
    <row r="73" spans="1:15" ht="36" x14ac:dyDescent="0.25">
      <c r="A73" s="36" t="s">
        <v>223</v>
      </c>
      <c r="B73" s="36" t="s">
        <v>224</v>
      </c>
      <c r="C73" s="37" t="s">
        <v>70</v>
      </c>
      <c r="D73" s="37" t="s">
        <v>141</v>
      </c>
      <c r="E73" s="38">
        <v>118.530000000001</v>
      </c>
      <c r="F73" s="39">
        <f t="shared" si="37"/>
        <v>45.92</v>
      </c>
      <c r="G73" s="38">
        <f t="shared" si="38"/>
        <v>5442.9</v>
      </c>
      <c r="H73" s="38">
        <f t="shared" si="39"/>
        <v>12.56</v>
      </c>
      <c r="I73" s="38">
        <f t="shared" si="40"/>
        <v>1488.74</v>
      </c>
      <c r="J73" s="38">
        <f t="shared" si="41"/>
        <v>58.480000000000004</v>
      </c>
      <c r="K73" s="38">
        <f t="shared" si="42"/>
        <v>6931.63</v>
      </c>
      <c r="N73" s="39" t="s">
        <v>225</v>
      </c>
      <c r="O73" s="26">
        <f t="shared" si="6"/>
        <v>45.92</v>
      </c>
    </row>
    <row r="74" spans="1:15" ht="27" x14ac:dyDescent="0.25">
      <c r="A74" s="36" t="s">
        <v>226</v>
      </c>
      <c r="B74" s="36" t="s">
        <v>227</v>
      </c>
      <c r="C74" s="37" t="s">
        <v>70</v>
      </c>
      <c r="D74" s="37" t="s">
        <v>52</v>
      </c>
      <c r="E74" s="38">
        <v>1.41</v>
      </c>
      <c r="F74" s="39">
        <f t="shared" si="37"/>
        <v>563.20000000000005</v>
      </c>
      <c r="G74" s="38">
        <f t="shared" si="38"/>
        <v>794.11</v>
      </c>
      <c r="H74" s="38">
        <f t="shared" si="39"/>
        <v>154.04</v>
      </c>
      <c r="I74" s="38">
        <f t="shared" si="40"/>
        <v>217.2</v>
      </c>
      <c r="J74" s="38">
        <f t="shared" si="41"/>
        <v>717.24</v>
      </c>
      <c r="K74" s="38">
        <f t="shared" si="42"/>
        <v>1011.31</v>
      </c>
      <c r="N74" s="39" t="s">
        <v>228</v>
      </c>
      <c r="O74" s="26">
        <f t="shared" ref="O74:O137" si="43">ROUND(N74*$L$6,2)</f>
        <v>563.20000000000005</v>
      </c>
    </row>
    <row r="75" spans="1:15" ht="18" x14ac:dyDescent="0.25">
      <c r="A75" s="36" t="s">
        <v>229</v>
      </c>
      <c r="B75" s="36" t="s">
        <v>94</v>
      </c>
      <c r="C75" s="37" t="s">
        <v>70</v>
      </c>
      <c r="D75" s="37" t="s">
        <v>50</v>
      </c>
      <c r="E75" s="38">
        <v>107.170000000001</v>
      </c>
      <c r="F75" s="39">
        <f t="shared" si="37"/>
        <v>21.3</v>
      </c>
      <c r="G75" s="38">
        <f t="shared" si="38"/>
        <v>2282.7199999999998</v>
      </c>
      <c r="H75" s="38">
        <f t="shared" si="39"/>
        <v>5.83</v>
      </c>
      <c r="I75" s="38">
        <f t="shared" si="40"/>
        <v>624.79999999999995</v>
      </c>
      <c r="J75" s="38">
        <f t="shared" si="41"/>
        <v>27.130000000000003</v>
      </c>
      <c r="K75" s="38">
        <f t="shared" si="42"/>
        <v>2907.52</v>
      </c>
      <c r="N75" s="39" t="s">
        <v>95</v>
      </c>
      <c r="O75" s="26">
        <f t="shared" si="43"/>
        <v>21.3</v>
      </c>
    </row>
    <row r="76" spans="1:15" ht="18" x14ac:dyDescent="0.25">
      <c r="A76" s="36" t="s">
        <v>230</v>
      </c>
      <c r="B76" s="36" t="s">
        <v>231</v>
      </c>
      <c r="C76" s="37" t="s">
        <v>68</v>
      </c>
      <c r="D76" s="37" t="s">
        <v>53</v>
      </c>
      <c r="E76" s="38">
        <v>107.170000000001</v>
      </c>
      <c r="F76" s="39">
        <f t="shared" si="37"/>
        <v>34.58</v>
      </c>
      <c r="G76" s="38">
        <f t="shared" si="38"/>
        <v>3705.94</v>
      </c>
      <c r="H76" s="38">
        <f t="shared" si="39"/>
        <v>9.4600000000000009</v>
      </c>
      <c r="I76" s="38">
        <f t="shared" si="40"/>
        <v>1013.83</v>
      </c>
      <c r="J76" s="38">
        <f t="shared" si="41"/>
        <v>44.04</v>
      </c>
      <c r="K76" s="38">
        <f t="shared" si="42"/>
        <v>4719.7700000000004</v>
      </c>
      <c r="N76" s="39" t="s">
        <v>232</v>
      </c>
      <c r="O76" s="26">
        <f t="shared" si="43"/>
        <v>34.58</v>
      </c>
    </row>
    <row r="77" spans="1:15" ht="20.100000000000001" customHeight="1" x14ac:dyDescent="0.25">
      <c r="A77" s="33" t="s">
        <v>233</v>
      </c>
      <c r="B77" s="260"/>
      <c r="C77" s="260"/>
      <c r="D77" s="260"/>
      <c r="E77" s="260"/>
      <c r="F77" s="261"/>
      <c r="G77" s="35">
        <f>SUM(G78:G86)</f>
        <v>80212.320000000007</v>
      </c>
      <c r="H77" s="53"/>
      <c r="I77" s="35">
        <f>SUM(I78:I86)</f>
        <v>21942.86</v>
      </c>
      <c r="J77" s="53"/>
      <c r="K77" s="35">
        <f>SUM(K78:K86)</f>
        <v>102155.18000000001</v>
      </c>
      <c r="O77" s="26">
        <f t="shared" si="43"/>
        <v>0</v>
      </c>
    </row>
    <row r="78" spans="1:15" ht="18" x14ac:dyDescent="0.25">
      <c r="A78" s="36" t="s">
        <v>234</v>
      </c>
      <c r="B78" s="36" t="s">
        <v>235</v>
      </c>
      <c r="C78" s="37" t="s">
        <v>70</v>
      </c>
      <c r="D78" s="37" t="s">
        <v>50</v>
      </c>
      <c r="E78" s="38">
        <v>447.41000000000099</v>
      </c>
      <c r="F78" s="39">
        <f t="shared" ref="F78:F86" si="44">O78</f>
        <v>2.2200000000000002</v>
      </c>
      <c r="G78" s="38">
        <f t="shared" ref="G78:G86" si="45">ROUND(E78*F78,2)</f>
        <v>993.25</v>
      </c>
      <c r="H78" s="38">
        <f t="shared" ref="H78:H86" si="46">ROUND(F78*$K$5,2)</f>
        <v>0.61</v>
      </c>
      <c r="I78" s="38">
        <f t="shared" ref="I78:I86" si="47">ROUND(E78*H78,2)</f>
        <v>272.92</v>
      </c>
      <c r="J78" s="38">
        <f t="shared" ref="J78:J86" si="48">F78+H78</f>
        <v>2.83</v>
      </c>
      <c r="K78" s="38">
        <f t="shared" ref="K78:K86" si="49">ROUND(E78*J78,2)</f>
        <v>1266.17</v>
      </c>
      <c r="N78" s="39" t="s">
        <v>236</v>
      </c>
      <c r="O78" s="26">
        <f t="shared" si="43"/>
        <v>2.2200000000000002</v>
      </c>
    </row>
    <row r="79" spans="1:15" ht="18" x14ac:dyDescent="0.25">
      <c r="A79" s="36" t="s">
        <v>237</v>
      </c>
      <c r="B79" s="36" t="s">
        <v>94</v>
      </c>
      <c r="C79" s="37" t="s">
        <v>70</v>
      </c>
      <c r="D79" s="37" t="s">
        <v>50</v>
      </c>
      <c r="E79" s="38">
        <v>447.41000000000099</v>
      </c>
      <c r="F79" s="39">
        <f t="shared" si="44"/>
        <v>21.3</v>
      </c>
      <c r="G79" s="38">
        <f t="shared" si="45"/>
        <v>9529.83</v>
      </c>
      <c r="H79" s="38">
        <f t="shared" si="46"/>
        <v>5.83</v>
      </c>
      <c r="I79" s="38">
        <f t="shared" si="47"/>
        <v>2608.4</v>
      </c>
      <c r="J79" s="38">
        <f t="shared" si="48"/>
        <v>27.130000000000003</v>
      </c>
      <c r="K79" s="38">
        <f t="shared" si="49"/>
        <v>12138.23</v>
      </c>
      <c r="N79" s="39" t="s">
        <v>95</v>
      </c>
      <c r="O79" s="26">
        <f t="shared" si="43"/>
        <v>21.3</v>
      </c>
    </row>
    <row r="80" spans="1:15" ht="18" x14ac:dyDescent="0.25">
      <c r="A80" s="36" t="s">
        <v>238</v>
      </c>
      <c r="B80" s="36" t="s">
        <v>231</v>
      </c>
      <c r="C80" s="37" t="s">
        <v>68</v>
      </c>
      <c r="D80" s="37" t="s">
        <v>53</v>
      </c>
      <c r="E80" s="38">
        <v>447.41000000000099</v>
      </c>
      <c r="F80" s="39">
        <f t="shared" si="44"/>
        <v>34.58</v>
      </c>
      <c r="G80" s="38">
        <f t="shared" si="45"/>
        <v>15471.44</v>
      </c>
      <c r="H80" s="38">
        <f t="shared" si="46"/>
        <v>9.4600000000000009</v>
      </c>
      <c r="I80" s="38">
        <f t="shared" si="47"/>
        <v>4232.5</v>
      </c>
      <c r="J80" s="38">
        <f t="shared" si="48"/>
        <v>44.04</v>
      </c>
      <c r="K80" s="38">
        <f t="shared" si="49"/>
        <v>19703.939999999999</v>
      </c>
      <c r="N80" s="39" t="s">
        <v>232</v>
      </c>
      <c r="O80" s="26">
        <f t="shared" si="43"/>
        <v>34.58</v>
      </c>
    </row>
    <row r="81" spans="1:15" ht="36" x14ac:dyDescent="0.25">
      <c r="A81" s="36" t="s">
        <v>239</v>
      </c>
      <c r="B81" s="36" t="s">
        <v>240</v>
      </c>
      <c r="C81" s="37" t="s">
        <v>70</v>
      </c>
      <c r="D81" s="37" t="s">
        <v>50</v>
      </c>
      <c r="E81" s="38">
        <v>447.41000000000099</v>
      </c>
      <c r="F81" s="39">
        <f t="shared" si="44"/>
        <v>26.2</v>
      </c>
      <c r="G81" s="38">
        <f t="shared" si="45"/>
        <v>11722.14</v>
      </c>
      <c r="H81" s="38">
        <f t="shared" si="46"/>
        <v>7.17</v>
      </c>
      <c r="I81" s="38">
        <f t="shared" si="47"/>
        <v>3207.93</v>
      </c>
      <c r="J81" s="38">
        <f t="shared" si="48"/>
        <v>33.369999999999997</v>
      </c>
      <c r="K81" s="38">
        <f t="shared" si="49"/>
        <v>14930.07</v>
      </c>
      <c r="N81" s="39" t="s">
        <v>241</v>
      </c>
      <c r="O81" s="26">
        <f t="shared" si="43"/>
        <v>26.2</v>
      </c>
    </row>
    <row r="82" spans="1:15" ht="18" x14ac:dyDescent="0.25">
      <c r="A82" s="36" t="s">
        <v>242</v>
      </c>
      <c r="B82" s="36" t="s">
        <v>243</v>
      </c>
      <c r="C82" s="37" t="s">
        <v>78</v>
      </c>
      <c r="D82" s="37" t="s">
        <v>50</v>
      </c>
      <c r="E82" s="38">
        <v>295.41000000000099</v>
      </c>
      <c r="F82" s="39">
        <f t="shared" si="44"/>
        <v>60.12</v>
      </c>
      <c r="G82" s="38">
        <f t="shared" si="45"/>
        <v>17760.05</v>
      </c>
      <c r="H82" s="38">
        <f t="shared" si="46"/>
        <v>16.440000000000001</v>
      </c>
      <c r="I82" s="38">
        <f t="shared" si="47"/>
        <v>4856.54</v>
      </c>
      <c r="J82" s="38">
        <f t="shared" si="48"/>
        <v>76.56</v>
      </c>
      <c r="K82" s="38">
        <f t="shared" si="49"/>
        <v>22616.59</v>
      </c>
      <c r="N82" s="39" t="s">
        <v>244</v>
      </c>
      <c r="O82" s="26">
        <f t="shared" si="43"/>
        <v>60.12</v>
      </c>
    </row>
    <row r="83" spans="1:15" ht="18" x14ac:dyDescent="0.25">
      <c r="A83" s="36" t="s">
        <v>245</v>
      </c>
      <c r="B83" s="36" t="s">
        <v>246</v>
      </c>
      <c r="C83" s="37" t="s">
        <v>70</v>
      </c>
      <c r="D83" s="37" t="s">
        <v>141</v>
      </c>
      <c r="E83" s="38">
        <v>75</v>
      </c>
      <c r="F83" s="39">
        <f t="shared" si="44"/>
        <v>15.94</v>
      </c>
      <c r="G83" s="38">
        <f t="shared" si="45"/>
        <v>1195.5</v>
      </c>
      <c r="H83" s="38">
        <f t="shared" si="46"/>
        <v>4.3600000000000003</v>
      </c>
      <c r="I83" s="38">
        <f t="shared" si="47"/>
        <v>327</v>
      </c>
      <c r="J83" s="38">
        <f t="shared" si="48"/>
        <v>20.3</v>
      </c>
      <c r="K83" s="38">
        <f t="shared" si="49"/>
        <v>1522.5</v>
      </c>
      <c r="N83" s="39" t="s">
        <v>247</v>
      </c>
      <c r="O83" s="26">
        <f t="shared" si="43"/>
        <v>15.94</v>
      </c>
    </row>
    <row r="84" spans="1:15" x14ac:dyDescent="0.25">
      <c r="A84" s="36" t="s">
        <v>248</v>
      </c>
      <c r="B84" s="36" t="s">
        <v>249</v>
      </c>
      <c r="C84" s="37" t="s">
        <v>70</v>
      </c>
      <c r="D84" s="37" t="s">
        <v>141</v>
      </c>
      <c r="E84" s="38">
        <v>22.800000000000999</v>
      </c>
      <c r="F84" s="39">
        <f t="shared" si="44"/>
        <v>72.430000000000007</v>
      </c>
      <c r="G84" s="38">
        <f t="shared" si="45"/>
        <v>1651.4</v>
      </c>
      <c r="H84" s="38">
        <f t="shared" si="46"/>
        <v>19.809999999999999</v>
      </c>
      <c r="I84" s="38">
        <f t="shared" si="47"/>
        <v>451.67</v>
      </c>
      <c r="J84" s="38">
        <f t="shared" si="48"/>
        <v>92.240000000000009</v>
      </c>
      <c r="K84" s="38">
        <f t="shared" si="49"/>
        <v>2103.0700000000002</v>
      </c>
      <c r="N84" s="39" t="s">
        <v>250</v>
      </c>
      <c r="O84" s="26">
        <f t="shared" si="43"/>
        <v>72.430000000000007</v>
      </c>
    </row>
    <row r="85" spans="1:15" ht="18" x14ac:dyDescent="0.25">
      <c r="A85" s="36" t="s">
        <v>251</v>
      </c>
      <c r="B85" s="36" t="s">
        <v>252</v>
      </c>
      <c r="C85" s="37" t="s">
        <v>70</v>
      </c>
      <c r="D85" s="37" t="s">
        <v>50</v>
      </c>
      <c r="E85" s="38">
        <v>8.4100000000010002</v>
      </c>
      <c r="F85" s="39">
        <f t="shared" si="44"/>
        <v>286.98</v>
      </c>
      <c r="G85" s="38">
        <f t="shared" si="45"/>
        <v>2413.5</v>
      </c>
      <c r="H85" s="38">
        <f t="shared" si="46"/>
        <v>78.489999999999995</v>
      </c>
      <c r="I85" s="38">
        <f t="shared" si="47"/>
        <v>660.1</v>
      </c>
      <c r="J85" s="38">
        <f t="shared" si="48"/>
        <v>365.47</v>
      </c>
      <c r="K85" s="38">
        <f t="shared" si="49"/>
        <v>3073.6</v>
      </c>
      <c r="N85" s="39" t="s">
        <v>253</v>
      </c>
      <c r="O85" s="26">
        <f t="shared" si="43"/>
        <v>286.98</v>
      </c>
    </row>
    <row r="86" spans="1:15" x14ac:dyDescent="0.25">
      <c r="A86" s="36" t="s">
        <v>254</v>
      </c>
      <c r="B86" s="36" t="s">
        <v>255</v>
      </c>
      <c r="C86" s="37" t="s">
        <v>70</v>
      </c>
      <c r="D86" s="37" t="s">
        <v>50</v>
      </c>
      <c r="E86" s="38">
        <v>159.79</v>
      </c>
      <c r="F86" s="39">
        <f t="shared" si="44"/>
        <v>121.88</v>
      </c>
      <c r="G86" s="38">
        <f t="shared" si="45"/>
        <v>19475.21</v>
      </c>
      <c r="H86" s="38">
        <f t="shared" si="46"/>
        <v>33.33</v>
      </c>
      <c r="I86" s="38">
        <f t="shared" si="47"/>
        <v>5325.8</v>
      </c>
      <c r="J86" s="38">
        <f t="shared" si="48"/>
        <v>155.20999999999998</v>
      </c>
      <c r="K86" s="38">
        <f t="shared" si="49"/>
        <v>24801.01</v>
      </c>
      <c r="N86" s="39" t="s">
        <v>256</v>
      </c>
      <c r="O86" s="26">
        <f t="shared" si="43"/>
        <v>121.88</v>
      </c>
    </row>
    <row r="87" spans="1:15" ht="20.100000000000001" customHeight="1" x14ac:dyDescent="0.25">
      <c r="A87" s="33" t="s">
        <v>257</v>
      </c>
      <c r="B87" s="260"/>
      <c r="C87" s="260"/>
      <c r="D87" s="260"/>
      <c r="E87" s="260"/>
      <c r="F87" s="261"/>
      <c r="G87" s="35">
        <f>SUM(G88:G94)</f>
        <v>85818.38</v>
      </c>
      <c r="H87" s="34"/>
      <c r="I87" s="35">
        <f>SUM(I88:I94)</f>
        <v>23475.35</v>
      </c>
      <c r="J87" s="34"/>
      <c r="K87" s="35">
        <f>SUM(K88:K94)</f>
        <v>109293.70999999999</v>
      </c>
      <c r="O87" s="26">
        <f t="shared" si="43"/>
        <v>0</v>
      </c>
    </row>
    <row r="88" spans="1:15" ht="27" x14ac:dyDescent="0.25">
      <c r="A88" s="36" t="s">
        <v>258</v>
      </c>
      <c r="B88" s="36" t="s">
        <v>259</v>
      </c>
      <c r="C88" s="37" t="s">
        <v>70</v>
      </c>
      <c r="D88" s="37" t="s">
        <v>50</v>
      </c>
      <c r="E88" s="38">
        <v>1226</v>
      </c>
      <c r="F88" s="39">
        <f t="shared" ref="F88:F94" si="50">O88</f>
        <v>2.81</v>
      </c>
      <c r="G88" s="38">
        <f t="shared" ref="G88:G94" si="51">ROUND(E88*F88,2)</f>
        <v>3445.06</v>
      </c>
      <c r="H88" s="38">
        <f t="shared" ref="H88:H94" si="52">ROUND(F88*$K$5,2)</f>
        <v>0.77</v>
      </c>
      <c r="I88" s="38">
        <f t="shared" ref="I88:I94" si="53">ROUND(E88*H88,2)</f>
        <v>944.02</v>
      </c>
      <c r="J88" s="38">
        <f t="shared" ref="J88:J94" si="54">F88+H88</f>
        <v>3.58</v>
      </c>
      <c r="K88" s="38">
        <f t="shared" ref="K88:K94" si="55">ROUND(E88*J88,2)</f>
        <v>4389.08</v>
      </c>
      <c r="N88" s="39" t="s">
        <v>260</v>
      </c>
      <c r="O88" s="26">
        <f t="shared" si="43"/>
        <v>2.81</v>
      </c>
    </row>
    <row r="89" spans="1:15" ht="36" x14ac:dyDescent="0.25">
      <c r="A89" s="36" t="s">
        <v>261</v>
      </c>
      <c r="B89" s="36" t="s">
        <v>262</v>
      </c>
      <c r="C89" s="37" t="s">
        <v>70</v>
      </c>
      <c r="D89" s="37" t="s">
        <v>50</v>
      </c>
      <c r="E89" s="38">
        <v>1029.680000000001</v>
      </c>
      <c r="F89" s="39">
        <f t="shared" si="50"/>
        <v>23.57</v>
      </c>
      <c r="G89" s="38">
        <f t="shared" si="51"/>
        <v>24269.56</v>
      </c>
      <c r="H89" s="38">
        <f t="shared" si="52"/>
        <v>6.45</v>
      </c>
      <c r="I89" s="38">
        <f t="shared" si="53"/>
        <v>6641.44</v>
      </c>
      <c r="J89" s="38">
        <f t="shared" si="54"/>
        <v>30.02</v>
      </c>
      <c r="K89" s="38">
        <f t="shared" si="55"/>
        <v>30910.99</v>
      </c>
      <c r="N89" s="39" t="s">
        <v>263</v>
      </c>
      <c r="O89" s="26">
        <f t="shared" si="43"/>
        <v>23.57</v>
      </c>
    </row>
    <row r="90" spans="1:15" ht="36" x14ac:dyDescent="0.25">
      <c r="A90" s="36" t="s">
        <v>264</v>
      </c>
      <c r="B90" s="36" t="s">
        <v>265</v>
      </c>
      <c r="C90" s="37" t="s">
        <v>70</v>
      </c>
      <c r="D90" s="37" t="s">
        <v>50</v>
      </c>
      <c r="E90" s="38">
        <v>146</v>
      </c>
      <c r="F90" s="39">
        <f t="shared" si="50"/>
        <v>43.04</v>
      </c>
      <c r="G90" s="38">
        <f t="shared" si="51"/>
        <v>6283.84</v>
      </c>
      <c r="H90" s="38">
        <f t="shared" si="52"/>
        <v>11.77</v>
      </c>
      <c r="I90" s="38">
        <f t="shared" si="53"/>
        <v>1718.42</v>
      </c>
      <c r="J90" s="38">
        <f t="shared" si="54"/>
        <v>54.81</v>
      </c>
      <c r="K90" s="38">
        <f t="shared" si="55"/>
        <v>8002.26</v>
      </c>
      <c r="N90" s="39" t="s">
        <v>266</v>
      </c>
      <c r="O90" s="26">
        <f t="shared" si="43"/>
        <v>43.04</v>
      </c>
    </row>
    <row r="91" spans="1:15" ht="45" x14ac:dyDescent="0.25">
      <c r="A91" s="36" t="s">
        <v>267</v>
      </c>
      <c r="B91" s="36" t="s">
        <v>268</v>
      </c>
      <c r="C91" s="37" t="s">
        <v>70</v>
      </c>
      <c r="D91" s="37" t="s">
        <v>50</v>
      </c>
      <c r="E91" s="38">
        <v>50.320000000001002</v>
      </c>
      <c r="F91" s="39">
        <f t="shared" si="50"/>
        <v>22.71</v>
      </c>
      <c r="G91" s="38">
        <f t="shared" si="51"/>
        <v>1142.77</v>
      </c>
      <c r="H91" s="38">
        <f t="shared" si="52"/>
        <v>6.21</v>
      </c>
      <c r="I91" s="38">
        <f t="shared" si="53"/>
        <v>312.49</v>
      </c>
      <c r="J91" s="38">
        <f t="shared" si="54"/>
        <v>28.92</v>
      </c>
      <c r="K91" s="38">
        <f t="shared" si="55"/>
        <v>1455.25</v>
      </c>
      <c r="N91" s="39" t="s">
        <v>269</v>
      </c>
      <c r="O91" s="26">
        <f t="shared" si="43"/>
        <v>22.71</v>
      </c>
    </row>
    <row r="92" spans="1:15" ht="36" x14ac:dyDescent="0.25">
      <c r="A92" s="36" t="s">
        <v>270</v>
      </c>
      <c r="B92" s="36" t="s">
        <v>271</v>
      </c>
      <c r="C92" s="37" t="s">
        <v>70</v>
      </c>
      <c r="D92" s="37" t="s">
        <v>50</v>
      </c>
      <c r="E92" s="38">
        <v>50.320000000001002</v>
      </c>
      <c r="F92" s="39">
        <f t="shared" si="50"/>
        <v>64.41</v>
      </c>
      <c r="G92" s="38">
        <f t="shared" si="51"/>
        <v>3241.11</v>
      </c>
      <c r="H92" s="38">
        <f t="shared" si="52"/>
        <v>17.62</v>
      </c>
      <c r="I92" s="38">
        <f t="shared" si="53"/>
        <v>886.64</v>
      </c>
      <c r="J92" s="38">
        <f t="shared" si="54"/>
        <v>82.03</v>
      </c>
      <c r="K92" s="38">
        <f t="shared" si="55"/>
        <v>4127.75</v>
      </c>
      <c r="N92" s="39" t="s">
        <v>272</v>
      </c>
      <c r="O92" s="26">
        <f t="shared" si="43"/>
        <v>64.41</v>
      </c>
    </row>
    <row r="93" spans="1:15" ht="27" x14ac:dyDescent="0.25">
      <c r="A93" s="36" t="s">
        <v>273</v>
      </c>
      <c r="B93" s="36" t="s">
        <v>274</v>
      </c>
      <c r="C93" s="37" t="s">
        <v>68</v>
      </c>
      <c r="D93" s="37" t="s">
        <v>53</v>
      </c>
      <c r="E93" s="38">
        <v>266.86000000000098</v>
      </c>
      <c r="F93" s="39">
        <f t="shared" si="50"/>
        <v>71.56</v>
      </c>
      <c r="G93" s="38">
        <f t="shared" si="51"/>
        <v>19096.5</v>
      </c>
      <c r="H93" s="38">
        <f t="shared" si="52"/>
        <v>19.57</v>
      </c>
      <c r="I93" s="38">
        <f t="shared" si="53"/>
        <v>5222.45</v>
      </c>
      <c r="J93" s="38">
        <f t="shared" si="54"/>
        <v>91.13</v>
      </c>
      <c r="K93" s="38">
        <f t="shared" si="55"/>
        <v>24318.95</v>
      </c>
      <c r="N93" s="39" t="s">
        <v>275</v>
      </c>
      <c r="O93" s="26">
        <f t="shared" si="43"/>
        <v>71.56</v>
      </c>
    </row>
    <row r="94" spans="1:15" ht="18" x14ac:dyDescent="0.25">
      <c r="A94" s="36" t="s">
        <v>276</v>
      </c>
      <c r="B94" s="36" t="s">
        <v>277</v>
      </c>
      <c r="C94" s="37" t="s">
        <v>70</v>
      </c>
      <c r="D94" s="37" t="s">
        <v>50</v>
      </c>
      <c r="E94" s="38">
        <v>232.520000000001</v>
      </c>
      <c r="F94" s="39">
        <f t="shared" si="50"/>
        <v>121.88</v>
      </c>
      <c r="G94" s="38">
        <f t="shared" si="51"/>
        <v>28339.54</v>
      </c>
      <c r="H94" s="38">
        <f t="shared" si="52"/>
        <v>33.33</v>
      </c>
      <c r="I94" s="38">
        <f t="shared" si="53"/>
        <v>7749.89</v>
      </c>
      <c r="J94" s="38">
        <f t="shared" si="54"/>
        <v>155.20999999999998</v>
      </c>
      <c r="K94" s="38">
        <f t="shared" si="55"/>
        <v>36089.43</v>
      </c>
      <c r="N94" s="39" t="s">
        <v>256</v>
      </c>
      <c r="O94" s="26">
        <f t="shared" si="43"/>
        <v>121.88</v>
      </c>
    </row>
    <row r="95" spans="1:15" ht="20.100000000000001" customHeight="1" x14ac:dyDescent="0.25">
      <c r="A95" s="33" t="s">
        <v>278</v>
      </c>
      <c r="B95" s="260"/>
      <c r="C95" s="260"/>
      <c r="D95" s="260"/>
      <c r="E95" s="260"/>
      <c r="F95" s="261"/>
      <c r="G95" s="35">
        <f>SUM(G96:G106)</f>
        <v>30704.61</v>
      </c>
      <c r="H95" s="34"/>
      <c r="I95" s="35">
        <f>SUM(I96:I106)</f>
        <v>8398.6600000000017</v>
      </c>
      <c r="J95" s="34"/>
      <c r="K95" s="35">
        <f>SUM(K96:K106)</f>
        <v>39103.269999999997</v>
      </c>
      <c r="O95" s="26">
        <f t="shared" si="43"/>
        <v>0</v>
      </c>
    </row>
    <row r="96" spans="1:15" ht="18" x14ac:dyDescent="0.25">
      <c r="A96" s="36" t="s">
        <v>279</v>
      </c>
      <c r="B96" s="36" t="s">
        <v>280</v>
      </c>
      <c r="C96" s="37" t="s">
        <v>70</v>
      </c>
      <c r="D96" s="37" t="s">
        <v>50</v>
      </c>
      <c r="E96" s="38">
        <v>797.16</v>
      </c>
      <c r="F96" s="39">
        <f t="shared" ref="F96:F106" si="56">O96</f>
        <v>2.0499999999999998</v>
      </c>
      <c r="G96" s="38">
        <f t="shared" ref="G96:G106" si="57">ROUND(E96*F96,2)</f>
        <v>1634.18</v>
      </c>
      <c r="H96" s="38">
        <f t="shared" ref="H96:H106" si="58">ROUND(F96*$K$5,2)</f>
        <v>0.56000000000000005</v>
      </c>
      <c r="I96" s="38">
        <f t="shared" ref="I96:I106" si="59">ROUND(E96*H96,2)</f>
        <v>446.41</v>
      </c>
      <c r="J96" s="38">
        <f t="shared" ref="J96:J106" si="60">F96+H96</f>
        <v>2.61</v>
      </c>
      <c r="K96" s="38">
        <f t="shared" ref="K96:K106" si="61">ROUND(E96*J96,2)</f>
        <v>2080.59</v>
      </c>
      <c r="N96" s="39" t="s">
        <v>281</v>
      </c>
      <c r="O96" s="26">
        <f t="shared" si="43"/>
        <v>2.0499999999999998</v>
      </c>
    </row>
    <row r="97" spans="1:15" ht="18" x14ac:dyDescent="0.25">
      <c r="A97" s="36" t="s">
        <v>282</v>
      </c>
      <c r="B97" s="36" t="s">
        <v>283</v>
      </c>
      <c r="C97" s="37" t="s">
        <v>70</v>
      </c>
      <c r="D97" s="37" t="s">
        <v>50</v>
      </c>
      <c r="E97" s="38">
        <v>338.69</v>
      </c>
      <c r="F97" s="39">
        <f t="shared" si="56"/>
        <v>2.33</v>
      </c>
      <c r="G97" s="38">
        <f t="shared" si="57"/>
        <v>789.15</v>
      </c>
      <c r="H97" s="38">
        <f t="shared" si="58"/>
        <v>0.64</v>
      </c>
      <c r="I97" s="38">
        <f t="shared" si="59"/>
        <v>216.76</v>
      </c>
      <c r="J97" s="38">
        <f t="shared" si="60"/>
        <v>2.97</v>
      </c>
      <c r="K97" s="38">
        <f t="shared" si="61"/>
        <v>1005.91</v>
      </c>
      <c r="N97" s="39" t="s">
        <v>284</v>
      </c>
      <c r="O97" s="26">
        <f t="shared" si="43"/>
        <v>2.33</v>
      </c>
    </row>
    <row r="98" spans="1:15" ht="18" x14ac:dyDescent="0.25">
      <c r="A98" s="36" t="s">
        <v>285</v>
      </c>
      <c r="B98" s="36" t="s">
        <v>286</v>
      </c>
      <c r="C98" s="37" t="s">
        <v>68</v>
      </c>
      <c r="D98" s="37" t="s">
        <v>53</v>
      </c>
      <c r="E98" s="38">
        <v>364.06000000000103</v>
      </c>
      <c r="F98" s="39">
        <f t="shared" si="56"/>
        <v>14.4</v>
      </c>
      <c r="G98" s="38">
        <f t="shared" si="57"/>
        <v>5242.46</v>
      </c>
      <c r="H98" s="38">
        <f t="shared" si="58"/>
        <v>3.94</v>
      </c>
      <c r="I98" s="38">
        <f t="shared" si="59"/>
        <v>1434.4</v>
      </c>
      <c r="J98" s="38">
        <f t="shared" si="60"/>
        <v>18.34</v>
      </c>
      <c r="K98" s="38">
        <f t="shared" si="61"/>
        <v>6676.86</v>
      </c>
      <c r="N98" s="39" t="s">
        <v>287</v>
      </c>
      <c r="O98" s="26">
        <f t="shared" si="43"/>
        <v>14.4</v>
      </c>
    </row>
    <row r="99" spans="1:15" ht="18" x14ac:dyDescent="0.25">
      <c r="A99" s="36" t="s">
        <v>288</v>
      </c>
      <c r="B99" s="36" t="s">
        <v>289</v>
      </c>
      <c r="C99" s="37" t="s">
        <v>70</v>
      </c>
      <c r="D99" s="37" t="s">
        <v>50</v>
      </c>
      <c r="E99" s="38">
        <v>433.10000000000099</v>
      </c>
      <c r="F99" s="39">
        <f t="shared" si="56"/>
        <v>10.27</v>
      </c>
      <c r="G99" s="38">
        <f t="shared" si="57"/>
        <v>4447.9399999999996</v>
      </c>
      <c r="H99" s="38">
        <f t="shared" si="58"/>
        <v>2.81</v>
      </c>
      <c r="I99" s="38">
        <f t="shared" si="59"/>
        <v>1217.01</v>
      </c>
      <c r="J99" s="38">
        <f t="shared" si="60"/>
        <v>13.08</v>
      </c>
      <c r="K99" s="38">
        <f t="shared" si="61"/>
        <v>5664.95</v>
      </c>
      <c r="N99" s="39" t="s">
        <v>290</v>
      </c>
      <c r="O99" s="26">
        <f t="shared" si="43"/>
        <v>10.27</v>
      </c>
    </row>
    <row r="100" spans="1:15" ht="18" x14ac:dyDescent="0.25">
      <c r="A100" s="36" t="s">
        <v>291</v>
      </c>
      <c r="B100" s="36" t="s">
        <v>292</v>
      </c>
      <c r="C100" s="37" t="s">
        <v>70</v>
      </c>
      <c r="D100" s="37" t="s">
        <v>50</v>
      </c>
      <c r="E100" s="38">
        <v>338.69</v>
      </c>
      <c r="F100" s="39">
        <f t="shared" si="56"/>
        <v>13.69</v>
      </c>
      <c r="G100" s="38">
        <f t="shared" si="57"/>
        <v>4636.67</v>
      </c>
      <c r="H100" s="38">
        <f t="shared" si="58"/>
        <v>3.74</v>
      </c>
      <c r="I100" s="38">
        <f t="shared" si="59"/>
        <v>1266.7</v>
      </c>
      <c r="J100" s="38">
        <f t="shared" si="60"/>
        <v>17.43</v>
      </c>
      <c r="K100" s="38">
        <f t="shared" si="61"/>
        <v>5903.37</v>
      </c>
      <c r="N100" s="39" t="s">
        <v>293</v>
      </c>
      <c r="O100" s="26">
        <f t="shared" si="43"/>
        <v>13.69</v>
      </c>
    </row>
    <row r="101" spans="1:15" ht="18" x14ac:dyDescent="0.25">
      <c r="A101" s="36" t="s">
        <v>294</v>
      </c>
      <c r="B101" s="36" t="s">
        <v>295</v>
      </c>
      <c r="C101" s="37" t="s">
        <v>70</v>
      </c>
      <c r="D101" s="37" t="s">
        <v>50</v>
      </c>
      <c r="E101" s="38">
        <v>338.69</v>
      </c>
      <c r="F101" s="39">
        <f t="shared" si="56"/>
        <v>12.12</v>
      </c>
      <c r="G101" s="38">
        <f t="shared" si="57"/>
        <v>4104.92</v>
      </c>
      <c r="H101" s="38">
        <f t="shared" si="58"/>
        <v>3.31</v>
      </c>
      <c r="I101" s="38">
        <f t="shared" si="59"/>
        <v>1121.06</v>
      </c>
      <c r="J101" s="38">
        <f t="shared" si="60"/>
        <v>15.43</v>
      </c>
      <c r="K101" s="38">
        <f t="shared" si="61"/>
        <v>5225.99</v>
      </c>
      <c r="N101" s="39" t="s">
        <v>296</v>
      </c>
      <c r="O101" s="26">
        <f t="shared" si="43"/>
        <v>12.12</v>
      </c>
    </row>
    <row r="102" spans="1:15" ht="18" x14ac:dyDescent="0.25">
      <c r="A102" s="36" t="s">
        <v>297</v>
      </c>
      <c r="B102" s="36" t="s">
        <v>298</v>
      </c>
      <c r="C102" s="37" t="s">
        <v>70</v>
      </c>
      <c r="D102" s="37" t="s">
        <v>50</v>
      </c>
      <c r="E102" s="38">
        <v>797.16</v>
      </c>
      <c r="F102" s="39">
        <f t="shared" si="56"/>
        <v>10.81</v>
      </c>
      <c r="G102" s="38">
        <f t="shared" si="57"/>
        <v>8617.2999999999993</v>
      </c>
      <c r="H102" s="38">
        <f t="shared" si="58"/>
        <v>2.96</v>
      </c>
      <c r="I102" s="38">
        <f t="shared" si="59"/>
        <v>2359.59</v>
      </c>
      <c r="J102" s="38">
        <f t="shared" si="60"/>
        <v>13.77</v>
      </c>
      <c r="K102" s="38">
        <f t="shared" si="61"/>
        <v>10976.89</v>
      </c>
      <c r="N102" s="39" t="s">
        <v>299</v>
      </c>
      <c r="O102" s="26">
        <f t="shared" si="43"/>
        <v>10.81</v>
      </c>
    </row>
    <row r="103" spans="1:15" ht="27" x14ac:dyDescent="0.25">
      <c r="A103" s="36" t="s">
        <v>300</v>
      </c>
      <c r="B103" s="36" t="s">
        <v>301</v>
      </c>
      <c r="C103" s="37" t="s">
        <v>70</v>
      </c>
      <c r="D103" s="37" t="s">
        <v>50</v>
      </c>
      <c r="E103" s="38">
        <v>7.56</v>
      </c>
      <c r="F103" s="39">
        <f t="shared" si="56"/>
        <v>16.13</v>
      </c>
      <c r="G103" s="38">
        <f t="shared" si="57"/>
        <v>121.94</v>
      </c>
      <c r="H103" s="38">
        <f t="shared" si="58"/>
        <v>4.41</v>
      </c>
      <c r="I103" s="38">
        <f t="shared" si="59"/>
        <v>33.340000000000003</v>
      </c>
      <c r="J103" s="38">
        <f t="shared" si="60"/>
        <v>20.54</v>
      </c>
      <c r="K103" s="38">
        <f t="shared" si="61"/>
        <v>155.28</v>
      </c>
      <c r="N103" s="39" t="s">
        <v>302</v>
      </c>
      <c r="O103" s="26">
        <f t="shared" si="43"/>
        <v>16.13</v>
      </c>
    </row>
    <row r="104" spans="1:15" ht="18" x14ac:dyDescent="0.25">
      <c r="A104" s="36" t="s">
        <v>303</v>
      </c>
      <c r="B104" s="36" t="s">
        <v>304</v>
      </c>
      <c r="C104" s="37" t="s">
        <v>70</v>
      </c>
      <c r="D104" s="37" t="s">
        <v>50</v>
      </c>
      <c r="E104" s="38">
        <v>29</v>
      </c>
      <c r="F104" s="39">
        <f t="shared" si="56"/>
        <v>14.09</v>
      </c>
      <c r="G104" s="38">
        <f t="shared" si="57"/>
        <v>408.61</v>
      </c>
      <c r="H104" s="38">
        <f t="shared" si="58"/>
        <v>3.85</v>
      </c>
      <c r="I104" s="38">
        <f t="shared" si="59"/>
        <v>111.65</v>
      </c>
      <c r="J104" s="38">
        <f t="shared" si="60"/>
        <v>17.940000000000001</v>
      </c>
      <c r="K104" s="38">
        <f t="shared" si="61"/>
        <v>520.26</v>
      </c>
      <c r="N104" s="39" t="s">
        <v>305</v>
      </c>
      <c r="O104" s="26">
        <f t="shared" si="43"/>
        <v>14.09</v>
      </c>
    </row>
    <row r="105" spans="1:15" ht="18" x14ac:dyDescent="0.25">
      <c r="A105" s="36" t="s">
        <v>306</v>
      </c>
      <c r="B105" s="36" t="s">
        <v>307</v>
      </c>
      <c r="C105" s="37" t="s">
        <v>70</v>
      </c>
      <c r="D105" s="37" t="s">
        <v>50</v>
      </c>
      <c r="E105" s="38">
        <v>29</v>
      </c>
      <c r="F105" s="39">
        <f t="shared" si="56"/>
        <v>10.18</v>
      </c>
      <c r="G105" s="38">
        <f t="shared" si="57"/>
        <v>295.22000000000003</v>
      </c>
      <c r="H105" s="38">
        <f t="shared" si="58"/>
        <v>2.78</v>
      </c>
      <c r="I105" s="38">
        <f t="shared" si="59"/>
        <v>80.62</v>
      </c>
      <c r="J105" s="38">
        <f t="shared" si="60"/>
        <v>12.959999999999999</v>
      </c>
      <c r="K105" s="38">
        <f t="shared" si="61"/>
        <v>375.84</v>
      </c>
      <c r="N105" s="39" t="s">
        <v>308</v>
      </c>
      <c r="O105" s="26">
        <f t="shared" si="43"/>
        <v>10.18</v>
      </c>
    </row>
    <row r="106" spans="1:15" ht="18" x14ac:dyDescent="0.25">
      <c r="A106" s="36" t="s">
        <v>309</v>
      </c>
      <c r="B106" s="36" t="s">
        <v>310</v>
      </c>
      <c r="C106" s="37" t="s">
        <v>70</v>
      </c>
      <c r="D106" s="37" t="s">
        <v>50</v>
      </c>
      <c r="E106" s="38">
        <v>30.36</v>
      </c>
      <c r="F106" s="39">
        <f t="shared" si="56"/>
        <v>13.38</v>
      </c>
      <c r="G106" s="38">
        <f t="shared" si="57"/>
        <v>406.22</v>
      </c>
      <c r="H106" s="38">
        <f t="shared" si="58"/>
        <v>3.66</v>
      </c>
      <c r="I106" s="38">
        <f t="shared" si="59"/>
        <v>111.12</v>
      </c>
      <c r="J106" s="38">
        <f t="shared" si="60"/>
        <v>17.04</v>
      </c>
      <c r="K106" s="38">
        <f t="shared" si="61"/>
        <v>517.33000000000004</v>
      </c>
      <c r="N106" s="39" t="s">
        <v>311</v>
      </c>
      <c r="O106" s="26">
        <f t="shared" si="43"/>
        <v>13.38</v>
      </c>
    </row>
    <row r="107" spans="1:15" ht="20.100000000000001" customHeight="1" x14ac:dyDescent="0.25">
      <c r="A107" s="33" t="s">
        <v>312</v>
      </c>
      <c r="B107" s="260"/>
      <c r="C107" s="260"/>
      <c r="D107" s="260"/>
      <c r="E107" s="260"/>
      <c r="F107" s="261"/>
      <c r="G107" s="35">
        <f>G108+G117+G127</f>
        <v>6874.9000000000005</v>
      </c>
      <c r="H107" s="34"/>
      <c r="I107" s="35">
        <f>I108+I117+I127</f>
        <v>1880.52</v>
      </c>
      <c r="J107" s="34"/>
      <c r="K107" s="35">
        <f>K108+K117+K127</f>
        <v>8755.42</v>
      </c>
      <c r="O107" s="26">
        <f t="shared" si="43"/>
        <v>0</v>
      </c>
    </row>
    <row r="108" spans="1:15" ht="20.100000000000001" customHeight="1" x14ac:dyDescent="0.25">
      <c r="A108" s="33" t="s">
        <v>313</v>
      </c>
      <c r="B108" s="260"/>
      <c r="C108" s="260"/>
      <c r="D108" s="260"/>
      <c r="E108" s="260"/>
      <c r="F108" s="261"/>
      <c r="G108" s="35">
        <f>SUM(G109:G116)</f>
        <v>1434.44</v>
      </c>
      <c r="H108" s="34"/>
      <c r="I108" s="35">
        <f>SUM(I109:I116)</f>
        <v>392.31</v>
      </c>
      <c r="J108" s="34"/>
      <c r="K108" s="35">
        <f>SUM(K109:K116)</f>
        <v>1826.7500000000002</v>
      </c>
      <c r="O108" s="26">
        <f t="shared" si="43"/>
        <v>0</v>
      </c>
    </row>
    <row r="109" spans="1:15" ht="27" x14ac:dyDescent="0.25">
      <c r="A109" s="36" t="s">
        <v>314</v>
      </c>
      <c r="B109" s="36" t="s">
        <v>315</v>
      </c>
      <c r="C109" s="37" t="s">
        <v>70</v>
      </c>
      <c r="D109" s="37" t="s">
        <v>51</v>
      </c>
      <c r="E109" s="38">
        <v>8</v>
      </c>
      <c r="F109" s="39">
        <f t="shared" ref="F109:F116" si="62">O109</f>
        <v>98.49</v>
      </c>
      <c r="G109" s="38">
        <f t="shared" ref="G109:G116" si="63">ROUND(E109*F109,2)</f>
        <v>787.92</v>
      </c>
      <c r="H109" s="38">
        <f t="shared" ref="H109:H116" si="64">ROUND(F109*$K$5,2)</f>
        <v>26.94</v>
      </c>
      <c r="I109" s="38">
        <f t="shared" ref="I109:I116" si="65">ROUND(E109*H109,2)</f>
        <v>215.52</v>
      </c>
      <c r="J109" s="38">
        <f t="shared" ref="J109:J116" si="66">F109+H109</f>
        <v>125.42999999999999</v>
      </c>
      <c r="K109" s="38">
        <f t="shared" ref="K109:K116" si="67">ROUND(E109*J109,2)</f>
        <v>1003.44</v>
      </c>
      <c r="N109" s="39" t="s">
        <v>316</v>
      </c>
      <c r="O109" s="26">
        <f t="shared" si="43"/>
        <v>98.49</v>
      </c>
    </row>
    <row r="110" spans="1:15" ht="27" x14ac:dyDescent="0.25">
      <c r="A110" s="36" t="s">
        <v>317</v>
      </c>
      <c r="B110" s="36" t="s">
        <v>318</v>
      </c>
      <c r="C110" s="37" t="s">
        <v>70</v>
      </c>
      <c r="D110" s="37" t="s">
        <v>51</v>
      </c>
      <c r="E110" s="38">
        <v>4</v>
      </c>
      <c r="F110" s="39">
        <f t="shared" si="62"/>
        <v>88.51</v>
      </c>
      <c r="G110" s="38">
        <f t="shared" si="63"/>
        <v>354.04</v>
      </c>
      <c r="H110" s="38">
        <f t="shared" si="64"/>
        <v>24.21</v>
      </c>
      <c r="I110" s="38">
        <f t="shared" si="65"/>
        <v>96.84</v>
      </c>
      <c r="J110" s="38">
        <f t="shared" si="66"/>
        <v>112.72</v>
      </c>
      <c r="K110" s="38">
        <f t="shared" si="67"/>
        <v>450.88</v>
      </c>
      <c r="N110" s="39" t="s">
        <v>319</v>
      </c>
      <c r="O110" s="26">
        <f t="shared" si="43"/>
        <v>88.51</v>
      </c>
    </row>
    <row r="111" spans="1:15" ht="18" x14ac:dyDescent="0.25">
      <c r="A111" s="36" t="s">
        <v>320</v>
      </c>
      <c r="B111" s="36" t="s">
        <v>321</v>
      </c>
      <c r="C111" s="37" t="s">
        <v>70</v>
      </c>
      <c r="D111" s="37" t="s">
        <v>141</v>
      </c>
      <c r="E111" s="38">
        <v>15</v>
      </c>
      <c r="F111" s="39">
        <f t="shared" si="62"/>
        <v>14.53</v>
      </c>
      <c r="G111" s="38">
        <f t="shared" si="63"/>
        <v>217.95</v>
      </c>
      <c r="H111" s="38">
        <f t="shared" si="64"/>
        <v>3.97</v>
      </c>
      <c r="I111" s="38">
        <f t="shared" si="65"/>
        <v>59.55</v>
      </c>
      <c r="J111" s="38">
        <f t="shared" si="66"/>
        <v>18.5</v>
      </c>
      <c r="K111" s="38">
        <f t="shared" si="67"/>
        <v>277.5</v>
      </c>
      <c r="N111" s="39" t="s">
        <v>322</v>
      </c>
      <c r="O111" s="26">
        <f t="shared" si="43"/>
        <v>14.53</v>
      </c>
    </row>
    <row r="112" spans="1:15" ht="18" x14ac:dyDescent="0.25">
      <c r="A112" s="36" t="s">
        <v>323</v>
      </c>
      <c r="B112" s="36" t="s">
        <v>324</v>
      </c>
      <c r="C112" s="37" t="s">
        <v>70</v>
      </c>
      <c r="D112" s="37" t="s">
        <v>51</v>
      </c>
      <c r="E112" s="38">
        <v>2</v>
      </c>
      <c r="F112" s="39">
        <f t="shared" si="62"/>
        <v>3.33</v>
      </c>
      <c r="G112" s="38">
        <f t="shared" si="63"/>
        <v>6.66</v>
      </c>
      <c r="H112" s="38">
        <f t="shared" si="64"/>
        <v>0.91</v>
      </c>
      <c r="I112" s="38">
        <f t="shared" si="65"/>
        <v>1.82</v>
      </c>
      <c r="J112" s="38">
        <f t="shared" si="66"/>
        <v>4.24</v>
      </c>
      <c r="K112" s="38">
        <f t="shared" si="67"/>
        <v>8.48</v>
      </c>
      <c r="N112" s="39" t="s">
        <v>325</v>
      </c>
      <c r="O112" s="26">
        <f t="shared" si="43"/>
        <v>3.33</v>
      </c>
    </row>
    <row r="113" spans="1:15" ht="18" x14ac:dyDescent="0.25">
      <c r="A113" s="36" t="s">
        <v>326</v>
      </c>
      <c r="B113" s="36" t="s">
        <v>327</v>
      </c>
      <c r="C113" s="37" t="s">
        <v>70</v>
      </c>
      <c r="D113" s="37" t="s">
        <v>51</v>
      </c>
      <c r="E113" s="38">
        <v>4</v>
      </c>
      <c r="F113" s="39">
        <f t="shared" si="62"/>
        <v>5.7</v>
      </c>
      <c r="G113" s="38">
        <f t="shared" si="63"/>
        <v>22.8</v>
      </c>
      <c r="H113" s="38">
        <f t="shared" si="64"/>
        <v>1.56</v>
      </c>
      <c r="I113" s="38">
        <f t="shared" si="65"/>
        <v>6.24</v>
      </c>
      <c r="J113" s="38">
        <f t="shared" si="66"/>
        <v>7.26</v>
      </c>
      <c r="K113" s="38">
        <f t="shared" si="67"/>
        <v>29.04</v>
      </c>
      <c r="N113" s="39" t="s">
        <v>328</v>
      </c>
      <c r="O113" s="26">
        <f t="shared" si="43"/>
        <v>5.7</v>
      </c>
    </row>
    <row r="114" spans="1:15" ht="18" x14ac:dyDescent="0.25">
      <c r="A114" s="36" t="s">
        <v>329</v>
      </c>
      <c r="B114" s="36" t="s">
        <v>330</v>
      </c>
      <c r="C114" s="37" t="s">
        <v>70</v>
      </c>
      <c r="D114" s="37" t="s">
        <v>51</v>
      </c>
      <c r="E114" s="38">
        <v>2</v>
      </c>
      <c r="F114" s="39">
        <f t="shared" si="62"/>
        <v>9.2799999999999994</v>
      </c>
      <c r="G114" s="38">
        <f t="shared" si="63"/>
        <v>18.559999999999999</v>
      </c>
      <c r="H114" s="38">
        <f t="shared" si="64"/>
        <v>2.54</v>
      </c>
      <c r="I114" s="38">
        <f t="shared" si="65"/>
        <v>5.08</v>
      </c>
      <c r="J114" s="38">
        <f t="shared" si="66"/>
        <v>11.82</v>
      </c>
      <c r="K114" s="38">
        <f t="shared" si="67"/>
        <v>23.64</v>
      </c>
      <c r="N114" s="39" t="s">
        <v>331</v>
      </c>
      <c r="O114" s="26">
        <f t="shared" si="43"/>
        <v>9.2799999999999994</v>
      </c>
    </row>
    <row r="115" spans="1:15" ht="18" x14ac:dyDescent="0.25">
      <c r="A115" s="36" t="s">
        <v>332</v>
      </c>
      <c r="B115" s="36" t="s">
        <v>333</v>
      </c>
      <c r="C115" s="37" t="s">
        <v>70</v>
      </c>
      <c r="D115" s="37" t="s">
        <v>51</v>
      </c>
      <c r="E115" s="38">
        <v>2</v>
      </c>
      <c r="F115" s="39">
        <f t="shared" si="62"/>
        <v>6.13</v>
      </c>
      <c r="G115" s="38">
        <f t="shared" si="63"/>
        <v>12.26</v>
      </c>
      <c r="H115" s="38">
        <f t="shared" si="64"/>
        <v>1.68</v>
      </c>
      <c r="I115" s="38">
        <f t="shared" si="65"/>
        <v>3.36</v>
      </c>
      <c r="J115" s="38">
        <f t="shared" si="66"/>
        <v>7.81</v>
      </c>
      <c r="K115" s="38">
        <f t="shared" si="67"/>
        <v>15.62</v>
      </c>
      <c r="N115" s="39" t="s">
        <v>334</v>
      </c>
      <c r="O115" s="26">
        <f t="shared" si="43"/>
        <v>6.13</v>
      </c>
    </row>
    <row r="116" spans="1:15" ht="27" x14ac:dyDescent="0.25">
      <c r="A116" s="36" t="s">
        <v>335</v>
      </c>
      <c r="B116" s="36" t="s">
        <v>336</v>
      </c>
      <c r="C116" s="37" t="s">
        <v>70</v>
      </c>
      <c r="D116" s="37" t="s">
        <v>51</v>
      </c>
      <c r="E116" s="38">
        <v>3</v>
      </c>
      <c r="F116" s="39">
        <f t="shared" si="62"/>
        <v>4.75</v>
      </c>
      <c r="G116" s="38">
        <f t="shared" si="63"/>
        <v>14.25</v>
      </c>
      <c r="H116" s="38">
        <f t="shared" si="64"/>
        <v>1.3</v>
      </c>
      <c r="I116" s="38">
        <f t="shared" si="65"/>
        <v>3.9</v>
      </c>
      <c r="J116" s="38">
        <f t="shared" si="66"/>
        <v>6.05</v>
      </c>
      <c r="K116" s="38">
        <f t="shared" si="67"/>
        <v>18.149999999999999</v>
      </c>
      <c r="N116" s="39" t="s">
        <v>337</v>
      </c>
      <c r="O116" s="26">
        <f t="shared" si="43"/>
        <v>4.75</v>
      </c>
    </row>
    <row r="117" spans="1:15" ht="20.100000000000001" customHeight="1" x14ac:dyDescent="0.25">
      <c r="A117" s="33" t="s">
        <v>338</v>
      </c>
      <c r="B117" s="260"/>
      <c r="C117" s="260"/>
      <c r="D117" s="260"/>
      <c r="E117" s="260"/>
      <c r="F117" s="261"/>
      <c r="G117" s="35">
        <f>SUM(G118:G126)</f>
        <v>1742.96</v>
      </c>
      <c r="H117" s="34"/>
      <c r="I117" s="35">
        <f>SUM(I118:I126)</f>
        <v>476.83</v>
      </c>
      <c r="J117" s="34"/>
      <c r="K117" s="35">
        <f>SUM(K118:K126)</f>
        <v>2219.79</v>
      </c>
      <c r="O117" s="26">
        <f t="shared" si="43"/>
        <v>0</v>
      </c>
    </row>
    <row r="118" spans="1:15" x14ac:dyDescent="0.25">
      <c r="A118" s="36" t="s">
        <v>339</v>
      </c>
      <c r="B118" s="36" t="s">
        <v>340</v>
      </c>
      <c r="C118" s="37" t="s">
        <v>68</v>
      </c>
      <c r="D118" s="37" t="s">
        <v>341</v>
      </c>
      <c r="E118" s="38">
        <v>2</v>
      </c>
      <c r="F118" s="39">
        <f t="shared" ref="F118:F126" si="68">O118</f>
        <v>116.93</v>
      </c>
      <c r="G118" s="38">
        <f t="shared" ref="G118:G126" si="69">ROUND(E118*F118,2)</f>
        <v>233.86</v>
      </c>
      <c r="H118" s="38">
        <f t="shared" ref="H118:H126" si="70">ROUND(F118*$K$5,2)</f>
        <v>31.98</v>
      </c>
      <c r="I118" s="38">
        <f t="shared" ref="I118:I126" si="71">ROUND(E118*H118,2)</f>
        <v>63.96</v>
      </c>
      <c r="J118" s="38">
        <f t="shared" ref="J118:J126" si="72">F118+H118</f>
        <v>148.91</v>
      </c>
      <c r="K118" s="38">
        <f t="shared" ref="K118:K126" si="73">ROUND(E118*J118,2)</f>
        <v>297.82</v>
      </c>
      <c r="N118" s="39" t="s">
        <v>342</v>
      </c>
      <c r="O118" s="26">
        <f t="shared" si="43"/>
        <v>116.93</v>
      </c>
    </row>
    <row r="119" spans="1:15" ht="18" x14ac:dyDescent="0.25">
      <c r="A119" s="36" t="s">
        <v>343</v>
      </c>
      <c r="B119" s="36" t="s">
        <v>344</v>
      </c>
      <c r="C119" s="37" t="s">
        <v>68</v>
      </c>
      <c r="D119" s="37" t="s">
        <v>49</v>
      </c>
      <c r="E119" s="38">
        <v>1</v>
      </c>
      <c r="F119" s="39">
        <f t="shared" si="68"/>
        <v>114.39</v>
      </c>
      <c r="G119" s="38">
        <f t="shared" si="69"/>
        <v>114.39</v>
      </c>
      <c r="H119" s="38">
        <f t="shared" si="70"/>
        <v>31.29</v>
      </c>
      <c r="I119" s="38">
        <f t="shared" si="71"/>
        <v>31.29</v>
      </c>
      <c r="J119" s="38">
        <f t="shared" si="72"/>
        <v>145.68</v>
      </c>
      <c r="K119" s="38">
        <f t="shared" si="73"/>
        <v>145.68</v>
      </c>
      <c r="N119" s="39" t="s">
        <v>345</v>
      </c>
      <c r="O119" s="26">
        <f t="shared" si="43"/>
        <v>114.39</v>
      </c>
    </row>
    <row r="120" spans="1:15" ht="18" x14ac:dyDescent="0.25">
      <c r="A120" s="36" t="s">
        <v>346</v>
      </c>
      <c r="B120" s="36" t="s">
        <v>347</v>
      </c>
      <c r="C120" s="37" t="s">
        <v>68</v>
      </c>
      <c r="D120" s="37" t="s">
        <v>49</v>
      </c>
      <c r="E120" s="38">
        <v>2</v>
      </c>
      <c r="F120" s="39">
        <f t="shared" si="68"/>
        <v>71.510000000000005</v>
      </c>
      <c r="G120" s="38">
        <f t="shared" si="69"/>
        <v>143.02000000000001</v>
      </c>
      <c r="H120" s="38">
        <f t="shared" si="70"/>
        <v>19.559999999999999</v>
      </c>
      <c r="I120" s="38">
        <f t="shared" si="71"/>
        <v>39.119999999999997</v>
      </c>
      <c r="J120" s="38">
        <f t="shared" si="72"/>
        <v>91.070000000000007</v>
      </c>
      <c r="K120" s="38">
        <f t="shared" si="73"/>
        <v>182.14</v>
      </c>
      <c r="N120" s="39" t="s">
        <v>348</v>
      </c>
      <c r="O120" s="26">
        <f t="shared" si="43"/>
        <v>71.510000000000005</v>
      </c>
    </row>
    <row r="121" spans="1:15" ht="18" x14ac:dyDescent="0.25">
      <c r="A121" s="36" t="s">
        <v>349</v>
      </c>
      <c r="B121" s="36" t="s">
        <v>350</v>
      </c>
      <c r="C121" s="37" t="s">
        <v>70</v>
      </c>
      <c r="D121" s="37" t="s">
        <v>51</v>
      </c>
      <c r="E121" s="38">
        <v>1</v>
      </c>
      <c r="F121" s="39">
        <f t="shared" si="68"/>
        <v>255.88</v>
      </c>
      <c r="G121" s="38">
        <f t="shared" si="69"/>
        <v>255.88</v>
      </c>
      <c r="H121" s="38">
        <f t="shared" si="70"/>
        <v>69.98</v>
      </c>
      <c r="I121" s="38">
        <f t="shared" si="71"/>
        <v>69.98</v>
      </c>
      <c r="J121" s="38">
        <f t="shared" si="72"/>
        <v>325.86</v>
      </c>
      <c r="K121" s="38">
        <f t="shared" si="73"/>
        <v>325.86</v>
      </c>
      <c r="N121" s="39" t="s">
        <v>351</v>
      </c>
      <c r="O121" s="26">
        <f t="shared" si="43"/>
        <v>255.88</v>
      </c>
    </row>
    <row r="122" spans="1:15" ht="27" x14ac:dyDescent="0.25">
      <c r="A122" s="36" t="s">
        <v>352</v>
      </c>
      <c r="B122" s="36" t="s">
        <v>353</v>
      </c>
      <c r="C122" s="37" t="s">
        <v>70</v>
      </c>
      <c r="D122" s="37" t="s">
        <v>51</v>
      </c>
      <c r="E122" s="38">
        <v>1</v>
      </c>
      <c r="F122" s="39">
        <f t="shared" si="68"/>
        <v>325.69</v>
      </c>
      <c r="G122" s="38">
        <f t="shared" si="69"/>
        <v>325.69</v>
      </c>
      <c r="H122" s="38">
        <f t="shared" si="70"/>
        <v>89.08</v>
      </c>
      <c r="I122" s="38">
        <f t="shared" si="71"/>
        <v>89.08</v>
      </c>
      <c r="J122" s="38">
        <f t="shared" si="72"/>
        <v>414.77</v>
      </c>
      <c r="K122" s="38">
        <f t="shared" si="73"/>
        <v>414.77</v>
      </c>
      <c r="N122" s="39" t="s">
        <v>354</v>
      </c>
      <c r="O122" s="26">
        <f t="shared" si="43"/>
        <v>325.69</v>
      </c>
    </row>
    <row r="123" spans="1:15" ht="27" x14ac:dyDescent="0.25">
      <c r="A123" s="36" t="s">
        <v>355</v>
      </c>
      <c r="B123" s="36" t="s">
        <v>356</v>
      </c>
      <c r="C123" s="37" t="s">
        <v>70</v>
      </c>
      <c r="D123" s="37" t="s">
        <v>51</v>
      </c>
      <c r="E123" s="38">
        <v>4</v>
      </c>
      <c r="F123" s="39">
        <f t="shared" si="68"/>
        <v>26.49</v>
      </c>
      <c r="G123" s="38">
        <f t="shared" si="69"/>
        <v>105.96</v>
      </c>
      <c r="H123" s="38">
        <f t="shared" si="70"/>
        <v>7.25</v>
      </c>
      <c r="I123" s="38">
        <f t="shared" si="71"/>
        <v>29</v>
      </c>
      <c r="J123" s="38">
        <f t="shared" si="72"/>
        <v>33.739999999999995</v>
      </c>
      <c r="K123" s="38">
        <f t="shared" si="73"/>
        <v>134.96</v>
      </c>
      <c r="N123" s="39" t="s">
        <v>357</v>
      </c>
      <c r="O123" s="26">
        <f t="shared" si="43"/>
        <v>26.49</v>
      </c>
    </row>
    <row r="124" spans="1:15" ht="27" x14ac:dyDescent="0.25">
      <c r="A124" s="36" t="s">
        <v>358</v>
      </c>
      <c r="B124" s="36" t="s">
        <v>359</v>
      </c>
      <c r="C124" s="37" t="s">
        <v>70</v>
      </c>
      <c r="D124" s="37" t="s">
        <v>141</v>
      </c>
      <c r="E124" s="38">
        <v>17</v>
      </c>
      <c r="F124" s="39">
        <f t="shared" si="68"/>
        <v>12.24</v>
      </c>
      <c r="G124" s="38">
        <f t="shared" si="69"/>
        <v>208.08</v>
      </c>
      <c r="H124" s="38">
        <f t="shared" si="70"/>
        <v>3.35</v>
      </c>
      <c r="I124" s="38">
        <f t="shared" si="71"/>
        <v>56.95</v>
      </c>
      <c r="J124" s="38">
        <f t="shared" si="72"/>
        <v>15.59</v>
      </c>
      <c r="K124" s="38">
        <f t="shared" si="73"/>
        <v>265.02999999999997</v>
      </c>
      <c r="N124" s="39" t="s">
        <v>360</v>
      </c>
      <c r="O124" s="26">
        <f t="shared" si="43"/>
        <v>12.24</v>
      </c>
    </row>
    <row r="125" spans="1:15" ht="18" x14ac:dyDescent="0.25">
      <c r="A125" s="36" t="s">
        <v>361</v>
      </c>
      <c r="B125" s="36" t="s">
        <v>362</v>
      </c>
      <c r="C125" s="37" t="s">
        <v>68</v>
      </c>
      <c r="D125" s="37" t="s">
        <v>49</v>
      </c>
      <c r="E125" s="38">
        <v>1</v>
      </c>
      <c r="F125" s="39">
        <f t="shared" si="68"/>
        <v>9.1300000000000008</v>
      </c>
      <c r="G125" s="38">
        <f t="shared" si="69"/>
        <v>9.1300000000000008</v>
      </c>
      <c r="H125" s="38">
        <f t="shared" si="70"/>
        <v>2.5</v>
      </c>
      <c r="I125" s="38">
        <f t="shared" si="71"/>
        <v>2.5</v>
      </c>
      <c r="J125" s="38">
        <f t="shared" si="72"/>
        <v>11.63</v>
      </c>
      <c r="K125" s="38">
        <f t="shared" si="73"/>
        <v>11.63</v>
      </c>
      <c r="N125" s="39" t="s">
        <v>363</v>
      </c>
      <c r="O125" s="26">
        <f t="shared" si="43"/>
        <v>9.1300000000000008</v>
      </c>
    </row>
    <row r="126" spans="1:15" ht="27" x14ac:dyDescent="0.25">
      <c r="A126" s="36" t="s">
        <v>364</v>
      </c>
      <c r="B126" s="36" t="s">
        <v>365</v>
      </c>
      <c r="C126" s="37" t="s">
        <v>70</v>
      </c>
      <c r="D126" s="37" t="s">
        <v>141</v>
      </c>
      <c r="E126" s="38">
        <v>15</v>
      </c>
      <c r="F126" s="39">
        <f t="shared" si="68"/>
        <v>23.13</v>
      </c>
      <c r="G126" s="38">
        <f t="shared" si="69"/>
        <v>346.95</v>
      </c>
      <c r="H126" s="38">
        <f t="shared" si="70"/>
        <v>6.33</v>
      </c>
      <c r="I126" s="38">
        <f t="shared" si="71"/>
        <v>94.95</v>
      </c>
      <c r="J126" s="38">
        <f t="shared" si="72"/>
        <v>29.46</v>
      </c>
      <c r="K126" s="38">
        <f t="shared" si="73"/>
        <v>441.9</v>
      </c>
      <c r="N126" s="39" t="s">
        <v>366</v>
      </c>
      <c r="O126" s="26">
        <f t="shared" si="43"/>
        <v>23.13</v>
      </c>
    </row>
    <row r="127" spans="1:15" ht="20.100000000000001" customHeight="1" x14ac:dyDescent="0.25">
      <c r="A127" s="33" t="s">
        <v>367</v>
      </c>
      <c r="B127" s="260"/>
      <c r="C127" s="260"/>
      <c r="D127" s="260"/>
      <c r="E127" s="260"/>
      <c r="F127" s="261"/>
      <c r="G127" s="35">
        <f>SUM(G128:G133)</f>
        <v>3697.5000000000005</v>
      </c>
      <c r="H127" s="34"/>
      <c r="I127" s="35">
        <f>SUM(I128:I133)</f>
        <v>1011.38</v>
      </c>
      <c r="J127" s="34"/>
      <c r="K127" s="35">
        <f>SUM(K128:K133)</f>
        <v>4708.88</v>
      </c>
      <c r="O127" s="26">
        <f t="shared" si="43"/>
        <v>0</v>
      </c>
    </row>
    <row r="128" spans="1:15" ht="27" x14ac:dyDescent="0.25">
      <c r="A128" s="36" t="s">
        <v>368</v>
      </c>
      <c r="B128" s="36" t="s">
        <v>369</v>
      </c>
      <c r="C128" s="37" t="s">
        <v>70</v>
      </c>
      <c r="D128" s="37" t="s">
        <v>141</v>
      </c>
      <c r="E128" s="38">
        <v>70.5</v>
      </c>
      <c r="F128" s="39">
        <f t="shared" ref="F128:F133" si="74">O128</f>
        <v>26.03</v>
      </c>
      <c r="G128" s="38">
        <f t="shared" ref="G128:G133" si="75">ROUND(E128*F128,2)</f>
        <v>1835.12</v>
      </c>
      <c r="H128" s="38">
        <f t="shared" ref="H128:H133" si="76">ROUND(F128*$K$5,2)</f>
        <v>7.12</v>
      </c>
      <c r="I128" s="38">
        <f t="shared" ref="I128:I133" si="77">ROUND(E128*H128,2)</f>
        <v>501.96</v>
      </c>
      <c r="J128" s="38">
        <f t="shared" ref="J128:J133" si="78">F128+H128</f>
        <v>33.15</v>
      </c>
      <c r="K128" s="38">
        <f t="shared" ref="K128:K133" si="79">ROUND(E128*J128,2)</f>
        <v>2337.08</v>
      </c>
      <c r="N128" s="39" t="s">
        <v>370</v>
      </c>
      <c r="O128" s="26">
        <f t="shared" si="43"/>
        <v>26.03</v>
      </c>
    </row>
    <row r="129" spans="1:15" ht="27" x14ac:dyDescent="0.25">
      <c r="A129" s="36" t="s">
        <v>371</v>
      </c>
      <c r="B129" s="36" t="s">
        <v>372</v>
      </c>
      <c r="C129" s="37" t="s">
        <v>70</v>
      </c>
      <c r="D129" s="37" t="s">
        <v>51</v>
      </c>
      <c r="E129" s="38">
        <v>5</v>
      </c>
      <c r="F129" s="39">
        <f t="shared" si="74"/>
        <v>26.66</v>
      </c>
      <c r="G129" s="38">
        <f t="shared" si="75"/>
        <v>133.30000000000001</v>
      </c>
      <c r="H129" s="38">
        <f t="shared" si="76"/>
        <v>7.29</v>
      </c>
      <c r="I129" s="38">
        <f t="shared" si="77"/>
        <v>36.450000000000003</v>
      </c>
      <c r="J129" s="38">
        <f t="shared" si="78"/>
        <v>33.950000000000003</v>
      </c>
      <c r="K129" s="38">
        <f t="shared" si="79"/>
        <v>169.75</v>
      </c>
      <c r="N129" s="39" t="s">
        <v>373</v>
      </c>
      <c r="O129" s="26">
        <f t="shared" si="43"/>
        <v>26.66</v>
      </c>
    </row>
    <row r="130" spans="1:15" ht="27" x14ac:dyDescent="0.25">
      <c r="A130" s="36" t="s">
        <v>374</v>
      </c>
      <c r="B130" s="36" t="s">
        <v>375</v>
      </c>
      <c r="C130" s="37" t="s">
        <v>70</v>
      </c>
      <c r="D130" s="37" t="s">
        <v>51</v>
      </c>
      <c r="E130" s="38">
        <v>10</v>
      </c>
      <c r="F130" s="39">
        <f t="shared" si="74"/>
        <v>21.6</v>
      </c>
      <c r="G130" s="38">
        <f t="shared" si="75"/>
        <v>216</v>
      </c>
      <c r="H130" s="38">
        <f t="shared" si="76"/>
        <v>5.91</v>
      </c>
      <c r="I130" s="38">
        <f t="shared" si="77"/>
        <v>59.1</v>
      </c>
      <c r="J130" s="38">
        <f t="shared" si="78"/>
        <v>27.51</v>
      </c>
      <c r="K130" s="38">
        <f t="shared" si="79"/>
        <v>275.10000000000002</v>
      </c>
      <c r="N130" s="39" t="s">
        <v>376</v>
      </c>
      <c r="O130" s="26">
        <f t="shared" si="43"/>
        <v>21.6</v>
      </c>
    </row>
    <row r="131" spans="1:15" ht="27" x14ac:dyDescent="0.25">
      <c r="A131" s="36" t="s">
        <v>377</v>
      </c>
      <c r="B131" s="36" t="s">
        <v>378</v>
      </c>
      <c r="C131" s="37" t="s">
        <v>70</v>
      </c>
      <c r="D131" s="37" t="s">
        <v>51</v>
      </c>
      <c r="E131" s="38">
        <v>6</v>
      </c>
      <c r="F131" s="39">
        <f t="shared" si="74"/>
        <v>41.81</v>
      </c>
      <c r="G131" s="38">
        <f t="shared" si="75"/>
        <v>250.86</v>
      </c>
      <c r="H131" s="38">
        <f t="shared" si="76"/>
        <v>11.44</v>
      </c>
      <c r="I131" s="38">
        <f t="shared" si="77"/>
        <v>68.64</v>
      </c>
      <c r="J131" s="38">
        <f t="shared" si="78"/>
        <v>53.25</v>
      </c>
      <c r="K131" s="38">
        <f t="shared" si="79"/>
        <v>319.5</v>
      </c>
      <c r="N131" s="39" t="s">
        <v>379</v>
      </c>
      <c r="O131" s="26">
        <f t="shared" si="43"/>
        <v>41.81</v>
      </c>
    </row>
    <row r="132" spans="1:15" ht="27" x14ac:dyDescent="0.25">
      <c r="A132" s="36" t="s">
        <v>380</v>
      </c>
      <c r="B132" s="36" t="s">
        <v>375</v>
      </c>
      <c r="C132" s="37" t="s">
        <v>70</v>
      </c>
      <c r="D132" s="37" t="s">
        <v>51</v>
      </c>
      <c r="E132" s="38">
        <v>3</v>
      </c>
      <c r="F132" s="39">
        <f t="shared" si="74"/>
        <v>21.6</v>
      </c>
      <c r="G132" s="38">
        <f t="shared" si="75"/>
        <v>64.8</v>
      </c>
      <c r="H132" s="38">
        <f t="shared" si="76"/>
        <v>5.91</v>
      </c>
      <c r="I132" s="38">
        <f t="shared" si="77"/>
        <v>17.73</v>
      </c>
      <c r="J132" s="38">
        <f t="shared" si="78"/>
        <v>27.51</v>
      </c>
      <c r="K132" s="38">
        <f t="shared" si="79"/>
        <v>82.53</v>
      </c>
      <c r="N132" s="39" t="s">
        <v>376</v>
      </c>
      <c r="O132" s="26">
        <f t="shared" si="43"/>
        <v>21.6</v>
      </c>
    </row>
    <row r="133" spans="1:15" ht="27" x14ac:dyDescent="0.25">
      <c r="A133" s="36" t="s">
        <v>381</v>
      </c>
      <c r="B133" s="36" t="s">
        <v>382</v>
      </c>
      <c r="C133" s="37" t="s">
        <v>70</v>
      </c>
      <c r="D133" s="37" t="s">
        <v>51</v>
      </c>
      <c r="E133" s="38">
        <v>2</v>
      </c>
      <c r="F133" s="39">
        <f t="shared" si="74"/>
        <v>598.71</v>
      </c>
      <c r="G133" s="38">
        <f t="shared" si="75"/>
        <v>1197.42</v>
      </c>
      <c r="H133" s="38">
        <f t="shared" si="76"/>
        <v>163.75</v>
      </c>
      <c r="I133" s="38">
        <f t="shared" si="77"/>
        <v>327.5</v>
      </c>
      <c r="J133" s="38">
        <f t="shared" si="78"/>
        <v>762.46</v>
      </c>
      <c r="K133" s="38">
        <f t="shared" si="79"/>
        <v>1524.92</v>
      </c>
      <c r="N133" s="39" t="s">
        <v>383</v>
      </c>
      <c r="O133" s="26">
        <f t="shared" si="43"/>
        <v>598.71</v>
      </c>
    </row>
    <row r="134" spans="1:15" ht="20.100000000000001" customHeight="1" x14ac:dyDescent="0.25">
      <c r="A134" s="33" t="s">
        <v>384</v>
      </c>
      <c r="B134" s="260"/>
      <c r="C134" s="260"/>
      <c r="D134" s="260"/>
      <c r="E134" s="260"/>
      <c r="F134" s="261"/>
      <c r="G134" s="35">
        <f>SUM(G135:G167)</f>
        <v>43561.960000000006</v>
      </c>
      <c r="H134" s="34"/>
      <c r="I134" s="35">
        <f>SUM(I135:I167)</f>
        <v>11913.170000000002</v>
      </c>
      <c r="J134" s="34"/>
      <c r="K134" s="35">
        <f>SUM(K135:K167)</f>
        <v>55475.13</v>
      </c>
      <c r="O134" s="26">
        <f t="shared" si="43"/>
        <v>0</v>
      </c>
    </row>
    <row r="135" spans="1:15" ht="27" x14ac:dyDescent="0.25">
      <c r="A135" s="36" t="s">
        <v>385</v>
      </c>
      <c r="B135" s="36" t="s">
        <v>386</v>
      </c>
      <c r="C135" s="37" t="s">
        <v>70</v>
      </c>
      <c r="D135" s="37" t="s">
        <v>141</v>
      </c>
      <c r="E135" s="38">
        <v>150</v>
      </c>
      <c r="F135" s="39">
        <f t="shared" ref="F135:F167" si="80">O135</f>
        <v>4.21</v>
      </c>
      <c r="G135" s="38">
        <f t="shared" ref="G135:G167" si="81">ROUND(E135*F135,2)</f>
        <v>631.5</v>
      </c>
      <c r="H135" s="38">
        <f t="shared" ref="H135:H167" si="82">ROUND(F135*$K$5,2)</f>
        <v>1.1499999999999999</v>
      </c>
      <c r="I135" s="38">
        <f t="shared" ref="I135:I167" si="83">ROUND(E135*H135,2)</f>
        <v>172.5</v>
      </c>
      <c r="J135" s="38">
        <f t="shared" ref="J135:J167" si="84">F135+H135</f>
        <v>5.3599999999999994</v>
      </c>
      <c r="K135" s="38">
        <f t="shared" ref="K135:K167" si="85">ROUND(E135*J135,2)</f>
        <v>804</v>
      </c>
      <c r="N135" s="39" t="s">
        <v>387</v>
      </c>
      <c r="O135" s="26">
        <f t="shared" si="43"/>
        <v>4.21</v>
      </c>
    </row>
    <row r="136" spans="1:15" ht="27" x14ac:dyDescent="0.25">
      <c r="A136" s="36" t="s">
        <v>388</v>
      </c>
      <c r="B136" s="36" t="s">
        <v>389</v>
      </c>
      <c r="C136" s="37" t="s">
        <v>70</v>
      </c>
      <c r="D136" s="37" t="s">
        <v>141</v>
      </c>
      <c r="E136" s="38">
        <v>220</v>
      </c>
      <c r="F136" s="39">
        <f t="shared" si="80"/>
        <v>5.91</v>
      </c>
      <c r="G136" s="38">
        <f t="shared" si="81"/>
        <v>1300.2</v>
      </c>
      <c r="H136" s="38">
        <f t="shared" si="82"/>
        <v>1.62</v>
      </c>
      <c r="I136" s="38">
        <f t="shared" si="83"/>
        <v>356.4</v>
      </c>
      <c r="J136" s="38">
        <f t="shared" si="84"/>
        <v>7.53</v>
      </c>
      <c r="K136" s="38">
        <f t="shared" si="85"/>
        <v>1656.6</v>
      </c>
      <c r="N136" s="39" t="s">
        <v>390</v>
      </c>
      <c r="O136" s="26">
        <f t="shared" si="43"/>
        <v>5.91</v>
      </c>
    </row>
    <row r="137" spans="1:15" ht="18" x14ac:dyDescent="0.25">
      <c r="A137" s="36" t="s">
        <v>391</v>
      </c>
      <c r="B137" s="36" t="s">
        <v>392</v>
      </c>
      <c r="C137" s="37" t="s">
        <v>70</v>
      </c>
      <c r="D137" s="37" t="s">
        <v>141</v>
      </c>
      <c r="E137" s="38">
        <v>25</v>
      </c>
      <c r="F137" s="39">
        <f t="shared" si="80"/>
        <v>6.95</v>
      </c>
      <c r="G137" s="38">
        <f t="shared" si="81"/>
        <v>173.75</v>
      </c>
      <c r="H137" s="38">
        <f t="shared" si="82"/>
        <v>1.9</v>
      </c>
      <c r="I137" s="38">
        <f t="shared" si="83"/>
        <v>47.5</v>
      </c>
      <c r="J137" s="38">
        <f t="shared" si="84"/>
        <v>8.85</v>
      </c>
      <c r="K137" s="38">
        <f t="shared" si="85"/>
        <v>221.25</v>
      </c>
      <c r="N137" s="39" t="s">
        <v>393</v>
      </c>
      <c r="O137" s="26">
        <f t="shared" si="43"/>
        <v>6.95</v>
      </c>
    </row>
    <row r="138" spans="1:15" ht="18" x14ac:dyDescent="0.25">
      <c r="A138" s="36" t="s">
        <v>394</v>
      </c>
      <c r="B138" s="36" t="s">
        <v>395</v>
      </c>
      <c r="C138" s="37" t="s">
        <v>70</v>
      </c>
      <c r="D138" s="37" t="s">
        <v>141</v>
      </c>
      <c r="E138" s="38">
        <v>21</v>
      </c>
      <c r="F138" s="39">
        <f t="shared" si="80"/>
        <v>10.06</v>
      </c>
      <c r="G138" s="38">
        <f t="shared" si="81"/>
        <v>211.26</v>
      </c>
      <c r="H138" s="38">
        <f t="shared" si="82"/>
        <v>2.75</v>
      </c>
      <c r="I138" s="38">
        <f t="shared" si="83"/>
        <v>57.75</v>
      </c>
      <c r="J138" s="38">
        <f t="shared" si="84"/>
        <v>12.81</v>
      </c>
      <c r="K138" s="38">
        <f t="shared" si="85"/>
        <v>269.01</v>
      </c>
      <c r="N138" s="39" t="s">
        <v>396</v>
      </c>
      <c r="O138" s="26">
        <f t="shared" ref="O138:O201" si="86">ROUND(N138*$L$6,2)</f>
        <v>10.06</v>
      </c>
    </row>
    <row r="139" spans="1:15" ht="18" x14ac:dyDescent="0.25">
      <c r="A139" s="36" t="s">
        <v>397</v>
      </c>
      <c r="B139" s="36" t="s">
        <v>398</v>
      </c>
      <c r="C139" s="37" t="s">
        <v>70</v>
      </c>
      <c r="D139" s="37" t="s">
        <v>51</v>
      </c>
      <c r="E139" s="38">
        <v>7</v>
      </c>
      <c r="F139" s="39">
        <f t="shared" si="80"/>
        <v>9.2899999999999991</v>
      </c>
      <c r="G139" s="38">
        <f t="shared" si="81"/>
        <v>65.03</v>
      </c>
      <c r="H139" s="38">
        <f t="shared" si="82"/>
        <v>2.54</v>
      </c>
      <c r="I139" s="38">
        <f t="shared" si="83"/>
        <v>17.78</v>
      </c>
      <c r="J139" s="38">
        <f t="shared" si="84"/>
        <v>11.829999999999998</v>
      </c>
      <c r="K139" s="38">
        <f t="shared" si="85"/>
        <v>82.81</v>
      </c>
      <c r="N139" s="39" t="s">
        <v>399</v>
      </c>
      <c r="O139" s="26">
        <f t="shared" si="86"/>
        <v>9.2899999999999991</v>
      </c>
    </row>
    <row r="140" spans="1:15" ht="18" x14ac:dyDescent="0.25">
      <c r="A140" s="36" t="s">
        <v>400</v>
      </c>
      <c r="B140" s="36" t="s">
        <v>401</v>
      </c>
      <c r="C140" s="37" t="s">
        <v>70</v>
      </c>
      <c r="D140" s="37" t="s">
        <v>51</v>
      </c>
      <c r="E140" s="38">
        <v>45</v>
      </c>
      <c r="F140" s="39">
        <f t="shared" si="80"/>
        <v>9.58</v>
      </c>
      <c r="G140" s="38">
        <f t="shared" si="81"/>
        <v>431.1</v>
      </c>
      <c r="H140" s="38">
        <f t="shared" si="82"/>
        <v>2.62</v>
      </c>
      <c r="I140" s="38">
        <f t="shared" si="83"/>
        <v>117.9</v>
      </c>
      <c r="J140" s="38">
        <f t="shared" si="84"/>
        <v>12.2</v>
      </c>
      <c r="K140" s="38">
        <f t="shared" si="85"/>
        <v>549</v>
      </c>
      <c r="N140" s="39" t="s">
        <v>402</v>
      </c>
      <c r="O140" s="26">
        <f t="shared" si="86"/>
        <v>9.58</v>
      </c>
    </row>
    <row r="141" spans="1:15" ht="18" x14ac:dyDescent="0.25">
      <c r="A141" s="36" t="s">
        <v>403</v>
      </c>
      <c r="B141" s="36" t="s">
        <v>404</v>
      </c>
      <c r="C141" s="37" t="s">
        <v>70</v>
      </c>
      <c r="D141" s="37" t="s">
        <v>51</v>
      </c>
      <c r="E141" s="38">
        <v>16</v>
      </c>
      <c r="F141" s="39">
        <f t="shared" si="80"/>
        <v>12.45</v>
      </c>
      <c r="G141" s="38">
        <f t="shared" si="81"/>
        <v>199.2</v>
      </c>
      <c r="H141" s="38">
        <f t="shared" si="82"/>
        <v>3.41</v>
      </c>
      <c r="I141" s="38">
        <f t="shared" si="83"/>
        <v>54.56</v>
      </c>
      <c r="J141" s="38">
        <f t="shared" si="84"/>
        <v>15.86</v>
      </c>
      <c r="K141" s="38">
        <f t="shared" si="85"/>
        <v>253.76</v>
      </c>
      <c r="N141" s="39" t="s">
        <v>405</v>
      </c>
      <c r="O141" s="26">
        <f t="shared" si="86"/>
        <v>12.45</v>
      </c>
    </row>
    <row r="142" spans="1:15" ht="18" x14ac:dyDescent="0.25">
      <c r="A142" s="36" t="s">
        <v>406</v>
      </c>
      <c r="B142" s="36" t="s">
        <v>407</v>
      </c>
      <c r="C142" s="37" t="s">
        <v>70</v>
      </c>
      <c r="D142" s="37" t="s">
        <v>51</v>
      </c>
      <c r="E142" s="38">
        <v>32</v>
      </c>
      <c r="F142" s="39">
        <f t="shared" si="80"/>
        <v>8.61</v>
      </c>
      <c r="G142" s="38">
        <f t="shared" si="81"/>
        <v>275.52</v>
      </c>
      <c r="H142" s="38">
        <f t="shared" si="82"/>
        <v>2.35</v>
      </c>
      <c r="I142" s="38">
        <f t="shared" si="83"/>
        <v>75.2</v>
      </c>
      <c r="J142" s="38">
        <f t="shared" si="84"/>
        <v>10.959999999999999</v>
      </c>
      <c r="K142" s="38">
        <f t="shared" si="85"/>
        <v>350.72</v>
      </c>
      <c r="N142" s="39" t="s">
        <v>408</v>
      </c>
      <c r="O142" s="26">
        <f t="shared" si="86"/>
        <v>8.61</v>
      </c>
    </row>
    <row r="143" spans="1:15" x14ac:dyDescent="0.25">
      <c r="A143" s="36" t="s">
        <v>409</v>
      </c>
      <c r="B143" s="36" t="s">
        <v>410</v>
      </c>
      <c r="C143" s="37" t="s">
        <v>68</v>
      </c>
      <c r="D143" s="37" t="s">
        <v>49</v>
      </c>
      <c r="E143" s="38">
        <v>2</v>
      </c>
      <c r="F143" s="39">
        <f t="shared" si="80"/>
        <v>35.69</v>
      </c>
      <c r="G143" s="38">
        <f t="shared" si="81"/>
        <v>71.38</v>
      </c>
      <c r="H143" s="38">
        <f t="shared" si="82"/>
        <v>9.76</v>
      </c>
      <c r="I143" s="38">
        <f t="shared" si="83"/>
        <v>19.52</v>
      </c>
      <c r="J143" s="38">
        <f t="shared" si="84"/>
        <v>45.449999999999996</v>
      </c>
      <c r="K143" s="38">
        <f t="shared" si="85"/>
        <v>90.9</v>
      </c>
      <c r="N143" s="39" t="s">
        <v>411</v>
      </c>
      <c r="O143" s="26">
        <f t="shared" si="86"/>
        <v>35.69</v>
      </c>
    </row>
    <row r="144" spans="1:15" ht="27" x14ac:dyDescent="0.25">
      <c r="A144" s="36" t="s">
        <v>412</v>
      </c>
      <c r="B144" s="36" t="s">
        <v>413</v>
      </c>
      <c r="C144" s="37" t="s">
        <v>70</v>
      </c>
      <c r="D144" s="37" t="s">
        <v>141</v>
      </c>
      <c r="E144" s="38">
        <v>1050</v>
      </c>
      <c r="F144" s="39">
        <f t="shared" si="80"/>
        <v>2.39</v>
      </c>
      <c r="G144" s="38">
        <f t="shared" si="81"/>
        <v>2509.5</v>
      </c>
      <c r="H144" s="38">
        <f t="shared" si="82"/>
        <v>0.65</v>
      </c>
      <c r="I144" s="38">
        <f t="shared" si="83"/>
        <v>682.5</v>
      </c>
      <c r="J144" s="38">
        <f t="shared" si="84"/>
        <v>3.04</v>
      </c>
      <c r="K144" s="38">
        <f t="shared" si="85"/>
        <v>3192</v>
      </c>
      <c r="N144" s="39" t="s">
        <v>414</v>
      </c>
      <c r="O144" s="26">
        <f t="shared" si="86"/>
        <v>2.39</v>
      </c>
    </row>
    <row r="145" spans="1:15" ht="27" x14ac:dyDescent="0.25">
      <c r="A145" s="36" t="s">
        <v>415</v>
      </c>
      <c r="B145" s="36" t="s">
        <v>416</v>
      </c>
      <c r="C145" s="37" t="s">
        <v>70</v>
      </c>
      <c r="D145" s="37" t="s">
        <v>141</v>
      </c>
      <c r="E145" s="38">
        <v>750</v>
      </c>
      <c r="F145" s="39">
        <f t="shared" si="80"/>
        <v>3.57</v>
      </c>
      <c r="G145" s="38">
        <f t="shared" si="81"/>
        <v>2677.5</v>
      </c>
      <c r="H145" s="38">
        <f t="shared" si="82"/>
        <v>0.98</v>
      </c>
      <c r="I145" s="38">
        <f t="shared" si="83"/>
        <v>735</v>
      </c>
      <c r="J145" s="38">
        <f t="shared" si="84"/>
        <v>4.55</v>
      </c>
      <c r="K145" s="38">
        <f t="shared" si="85"/>
        <v>3412.5</v>
      </c>
      <c r="N145" s="39" t="s">
        <v>417</v>
      </c>
      <c r="O145" s="26">
        <f t="shared" si="86"/>
        <v>3.57</v>
      </c>
    </row>
    <row r="146" spans="1:15" ht="27" x14ac:dyDescent="0.25">
      <c r="A146" s="36" t="s">
        <v>418</v>
      </c>
      <c r="B146" s="36" t="s">
        <v>419</v>
      </c>
      <c r="C146" s="37" t="s">
        <v>70</v>
      </c>
      <c r="D146" s="37" t="s">
        <v>141</v>
      </c>
      <c r="E146" s="38">
        <v>450</v>
      </c>
      <c r="F146" s="39">
        <f t="shared" si="80"/>
        <v>5.96</v>
      </c>
      <c r="G146" s="38">
        <f t="shared" si="81"/>
        <v>2682</v>
      </c>
      <c r="H146" s="38">
        <f t="shared" si="82"/>
        <v>1.63</v>
      </c>
      <c r="I146" s="38">
        <f t="shared" si="83"/>
        <v>733.5</v>
      </c>
      <c r="J146" s="38">
        <f t="shared" si="84"/>
        <v>7.59</v>
      </c>
      <c r="K146" s="38">
        <f t="shared" si="85"/>
        <v>3415.5</v>
      </c>
      <c r="N146" s="39" t="s">
        <v>420</v>
      </c>
      <c r="O146" s="26">
        <f t="shared" si="86"/>
        <v>5.96</v>
      </c>
    </row>
    <row r="147" spans="1:15" x14ac:dyDescent="0.25">
      <c r="A147" s="36" t="s">
        <v>421</v>
      </c>
      <c r="B147" s="36" t="s">
        <v>422</v>
      </c>
      <c r="C147" s="37" t="s">
        <v>68</v>
      </c>
      <c r="D147" s="37" t="s">
        <v>180</v>
      </c>
      <c r="E147" s="38">
        <v>150</v>
      </c>
      <c r="F147" s="39">
        <f t="shared" si="80"/>
        <v>16.579999999999998</v>
      </c>
      <c r="G147" s="38">
        <f t="shared" si="81"/>
        <v>2487</v>
      </c>
      <c r="H147" s="38">
        <f t="shared" si="82"/>
        <v>4.53</v>
      </c>
      <c r="I147" s="38">
        <f t="shared" si="83"/>
        <v>679.5</v>
      </c>
      <c r="J147" s="38">
        <f t="shared" si="84"/>
        <v>21.11</v>
      </c>
      <c r="K147" s="38">
        <f t="shared" si="85"/>
        <v>3166.5</v>
      </c>
      <c r="N147" s="39" t="s">
        <v>423</v>
      </c>
      <c r="O147" s="26">
        <f t="shared" si="86"/>
        <v>16.579999999999998</v>
      </c>
    </row>
    <row r="148" spans="1:15" ht="18" x14ac:dyDescent="0.25">
      <c r="A148" s="36" t="s">
        <v>424</v>
      </c>
      <c r="B148" s="36" t="s">
        <v>425</v>
      </c>
      <c r="C148" s="37" t="s">
        <v>70</v>
      </c>
      <c r="D148" s="37" t="s">
        <v>51</v>
      </c>
      <c r="E148" s="38">
        <v>5</v>
      </c>
      <c r="F148" s="39">
        <f t="shared" si="80"/>
        <v>18.48</v>
      </c>
      <c r="G148" s="38">
        <f t="shared" si="81"/>
        <v>92.4</v>
      </c>
      <c r="H148" s="38">
        <f t="shared" si="82"/>
        <v>5.05</v>
      </c>
      <c r="I148" s="38">
        <f t="shared" si="83"/>
        <v>25.25</v>
      </c>
      <c r="J148" s="38">
        <f t="shared" si="84"/>
        <v>23.53</v>
      </c>
      <c r="K148" s="38">
        <f t="shared" si="85"/>
        <v>117.65</v>
      </c>
      <c r="N148" s="39" t="s">
        <v>426</v>
      </c>
      <c r="O148" s="26">
        <f t="shared" si="86"/>
        <v>18.48</v>
      </c>
    </row>
    <row r="149" spans="1:15" ht="18" x14ac:dyDescent="0.25">
      <c r="A149" s="36" t="s">
        <v>427</v>
      </c>
      <c r="B149" s="36" t="s">
        <v>428</v>
      </c>
      <c r="C149" s="37" t="s">
        <v>70</v>
      </c>
      <c r="D149" s="37" t="s">
        <v>51</v>
      </c>
      <c r="E149" s="38">
        <v>2</v>
      </c>
      <c r="F149" s="39">
        <f t="shared" si="80"/>
        <v>29.29</v>
      </c>
      <c r="G149" s="38">
        <f t="shared" si="81"/>
        <v>58.58</v>
      </c>
      <c r="H149" s="38">
        <f t="shared" si="82"/>
        <v>8.01</v>
      </c>
      <c r="I149" s="38">
        <f t="shared" si="83"/>
        <v>16.02</v>
      </c>
      <c r="J149" s="38">
        <f t="shared" si="84"/>
        <v>37.299999999999997</v>
      </c>
      <c r="K149" s="38">
        <f t="shared" si="85"/>
        <v>74.599999999999994</v>
      </c>
      <c r="N149" s="39" t="s">
        <v>429</v>
      </c>
      <c r="O149" s="26">
        <f t="shared" si="86"/>
        <v>29.29</v>
      </c>
    </row>
    <row r="150" spans="1:15" ht="18" x14ac:dyDescent="0.25">
      <c r="A150" s="36" t="s">
        <v>430</v>
      </c>
      <c r="B150" s="36" t="s">
        <v>431</v>
      </c>
      <c r="C150" s="37" t="s">
        <v>70</v>
      </c>
      <c r="D150" s="37" t="s">
        <v>51</v>
      </c>
      <c r="E150" s="38">
        <v>1</v>
      </c>
      <c r="F150" s="39">
        <f t="shared" si="80"/>
        <v>40.090000000000003</v>
      </c>
      <c r="G150" s="38">
        <f t="shared" si="81"/>
        <v>40.090000000000003</v>
      </c>
      <c r="H150" s="38">
        <f t="shared" si="82"/>
        <v>10.96</v>
      </c>
      <c r="I150" s="38">
        <f t="shared" si="83"/>
        <v>10.96</v>
      </c>
      <c r="J150" s="38">
        <f t="shared" si="84"/>
        <v>51.050000000000004</v>
      </c>
      <c r="K150" s="38">
        <f t="shared" si="85"/>
        <v>51.05</v>
      </c>
      <c r="N150" s="39" t="s">
        <v>432</v>
      </c>
      <c r="O150" s="26">
        <f t="shared" si="86"/>
        <v>40.090000000000003</v>
      </c>
    </row>
    <row r="151" spans="1:15" ht="18" x14ac:dyDescent="0.25">
      <c r="A151" s="36" t="s">
        <v>433</v>
      </c>
      <c r="B151" s="36" t="s">
        <v>434</v>
      </c>
      <c r="C151" s="37" t="s">
        <v>70</v>
      </c>
      <c r="D151" s="37" t="s">
        <v>51</v>
      </c>
      <c r="E151" s="38">
        <v>2</v>
      </c>
      <c r="F151" s="39">
        <f t="shared" si="80"/>
        <v>37.799999999999997</v>
      </c>
      <c r="G151" s="38">
        <f t="shared" si="81"/>
        <v>75.599999999999994</v>
      </c>
      <c r="H151" s="38">
        <f t="shared" si="82"/>
        <v>10.34</v>
      </c>
      <c r="I151" s="38">
        <f t="shared" si="83"/>
        <v>20.68</v>
      </c>
      <c r="J151" s="38">
        <f t="shared" si="84"/>
        <v>48.14</v>
      </c>
      <c r="K151" s="38">
        <f t="shared" si="85"/>
        <v>96.28</v>
      </c>
      <c r="N151" s="39" t="s">
        <v>435</v>
      </c>
      <c r="O151" s="26">
        <f t="shared" si="86"/>
        <v>37.799999999999997</v>
      </c>
    </row>
    <row r="152" spans="1:15" ht="18" x14ac:dyDescent="0.25">
      <c r="A152" s="36" t="s">
        <v>436</v>
      </c>
      <c r="B152" s="36" t="s">
        <v>437</v>
      </c>
      <c r="C152" s="37" t="s">
        <v>70</v>
      </c>
      <c r="D152" s="37" t="s">
        <v>51</v>
      </c>
      <c r="E152" s="38">
        <v>26</v>
      </c>
      <c r="F152" s="39">
        <f t="shared" si="80"/>
        <v>19.579999999999998</v>
      </c>
      <c r="G152" s="38">
        <f t="shared" si="81"/>
        <v>509.08</v>
      </c>
      <c r="H152" s="38">
        <f t="shared" si="82"/>
        <v>5.36</v>
      </c>
      <c r="I152" s="38">
        <f t="shared" si="83"/>
        <v>139.36000000000001</v>
      </c>
      <c r="J152" s="38">
        <f t="shared" si="84"/>
        <v>24.939999999999998</v>
      </c>
      <c r="K152" s="38">
        <f t="shared" si="85"/>
        <v>648.44000000000005</v>
      </c>
      <c r="N152" s="39" t="s">
        <v>438</v>
      </c>
      <c r="O152" s="26">
        <f t="shared" si="86"/>
        <v>19.579999999999998</v>
      </c>
    </row>
    <row r="153" spans="1:15" ht="18" x14ac:dyDescent="0.25">
      <c r="A153" s="36" t="s">
        <v>439</v>
      </c>
      <c r="B153" s="36" t="s">
        <v>440</v>
      </c>
      <c r="C153" s="37" t="s">
        <v>70</v>
      </c>
      <c r="D153" s="37" t="s">
        <v>51</v>
      </c>
      <c r="E153" s="38">
        <v>6</v>
      </c>
      <c r="F153" s="39">
        <f t="shared" si="80"/>
        <v>29.39</v>
      </c>
      <c r="G153" s="38">
        <f t="shared" si="81"/>
        <v>176.34</v>
      </c>
      <c r="H153" s="38">
        <f t="shared" si="82"/>
        <v>8.0399999999999991</v>
      </c>
      <c r="I153" s="38">
        <f t="shared" si="83"/>
        <v>48.24</v>
      </c>
      <c r="J153" s="38">
        <f t="shared" si="84"/>
        <v>37.43</v>
      </c>
      <c r="K153" s="38">
        <f t="shared" si="85"/>
        <v>224.58</v>
      </c>
      <c r="N153" s="39" t="s">
        <v>441</v>
      </c>
      <c r="O153" s="26">
        <f t="shared" si="86"/>
        <v>29.39</v>
      </c>
    </row>
    <row r="154" spans="1:15" ht="18" x14ac:dyDescent="0.25">
      <c r="A154" s="36" t="s">
        <v>442</v>
      </c>
      <c r="B154" s="36" t="s">
        <v>443</v>
      </c>
      <c r="C154" s="37" t="s">
        <v>78</v>
      </c>
      <c r="D154" s="37" t="s">
        <v>51</v>
      </c>
      <c r="E154" s="38">
        <v>36</v>
      </c>
      <c r="F154" s="39">
        <f t="shared" si="80"/>
        <v>123.85</v>
      </c>
      <c r="G154" s="38">
        <f t="shared" si="81"/>
        <v>4458.6000000000004</v>
      </c>
      <c r="H154" s="38">
        <f t="shared" si="82"/>
        <v>33.869999999999997</v>
      </c>
      <c r="I154" s="38">
        <f t="shared" si="83"/>
        <v>1219.32</v>
      </c>
      <c r="J154" s="38">
        <f t="shared" si="84"/>
        <v>157.72</v>
      </c>
      <c r="K154" s="38">
        <f t="shared" si="85"/>
        <v>5677.92</v>
      </c>
      <c r="N154" s="39" t="s">
        <v>444</v>
      </c>
      <c r="O154" s="26">
        <f t="shared" si="86"/>
        <v>123.85</v>
      </c>
    </row>
    <row r="155" spans="1:15" ht="18" x14ac:dyDescent="0.25">
      <c r="A155" s="36" t="s">
        <v>445</v>
      </c>
      <c r="B155" s="36" t="s">
        <v>446</v>
      </c>
      <c r="C155" s="37" t="s">
        <v>78</v>
      </c>
      <c r="D155" s="37" t="s">
        <v>51</v>
      </c>
      <c r="E155" s="38">
        <v>26</v>
      </c>
      <c r="F155" s="39">
        <f t="shared" si="80"/>
        <v>75.16</v>
      </c>
      <c r="G155" s="38">
        <f t="shared" si="81"/>
        <v>1954.16</v>
      </c>
      <c r="H155" s="38">
        <f t="shared" si="82"/>
        <v>20.56</v>
      </c>
      <c r="I155" s="38">
        <f t="shared" si="83"/>
        <v>534.55999999999995</v>
      </c>
      <c r="J155" s="38">
        <f t="shared" si="84"/>
        <v>95.72</v>
      </c>
      <c r="K155" s="38">
        <f t="shared" si="85"/>
        <v>2488.7199999999998</v>
      </c>
      <c r="N155" s="39" t="s">
        <v>447</v>
      </c>
      <c r="O155" s="26">
        <f t="shared" si="86"/>
        <v>75.16</v>
      </c>
    </row>
    <row r="156" spans="1:15" ht="18" x14ac:dyDescent="0.25">
      <c r="A156" s="36" t="s">
        <v>448</v>
      </c>
      <c r="B156" s="36" t="s">
        <v>449</v>
      </c>
      <c r="C156" s="37" t="s">
        <v>68</v>
      </c>
      <c r="D156" s="37" t="s">
        <v>49</v>
      </c>
      <c r="E156" s="38">
        <v>39</v>
      </c>
      <c r="F156" s="39">
        <f t="shared" si="80"/>
        <v>100.45</v>
      </c>
      <c r="G156" s="38">
        <f t="shared" si="81"/>
        <v>3917.55</v>
      </c>
      <c r="H156" s="38">
        <f t="shared" si="82"/>
        <v>27.47</v>
      </c>
      <c r="I156" s="38">
        <f t="shared" si="83"/>
        <v>1071.33</v>
      </c>
      <c r="J156" s="38">
        <f t="shared" si="84"/>
        <v>127.92</v>
      </c>
      <c r="K156" s="38">
        <f t="shared" si="85"/>
        <v>4988.88</v>
      </c>
      <c r="N156" s="39" t="s">
        <v>450</v>
      </c>
      <c r="O156" s="26">
        <f t="shared" si="86"/>
        <v>100.45</v>
      </c>
    </row>
    <row r="157" spans="1:15" ht="27" x14ac:dyDescent="0.25">
      <c r="A157" s="36" t="s">
        <v>451</v>
      </c>
      <c r="B157" s="36" t="s">
        <v>452</v>
      </c>
      <c r="C157" s="37" t="s">
        <v>68</v>
      </c>
      <c r="D157" s="37" t="s">
        <v>49</v>
      </c>
      <c r="E157" s="38">
        <v>16</v>
      </c>
      <c r="F157" s="39">
        <f t="shared" si="80"/>
        <v>112.74</v>
      </c>
      <c r="G157" s="38">
        <f t="shared" si="81"/>
        <v>1803.84</v>
      </c>
      <c r="H157" s="38">
        <f t="shared" si="82"/>
        <v>30.83</v>
      </c>
      <c r="I157" s="38">
        <f t="shared" si="83"/>
        <v>493.28</v>
      </c>
      <c r="J157" s="38">
        <f t="shared" si="84"/>
        <v>143.57</v>
      </c>
      <c r="K157" s="38">
        <f t="shared" si="85"/>
        <v>2297.12</v>
      </c>
      <c r="N157" s="39" t="s">
        <v>453</v>
      </c>
      <c r="O157" s="26">
        <f t="shared" si="86"/>
        <v>112.74</v>
      </c>
    </row>
    <row r="158" spans="1:15" x14ac:dyDescent="0.25">
      <c r="A158" s="36" t="s">
        <v>454</v>
      </c>
      <c r="B158" s="36" t="s">
        <v>455</v>
      </c>
      <c r="C158" s="37" t="s">
        <v>80</v>
      </c>
      <c r="D158" s="37" t="s">
        <v>51</v>
      </c>
      <c r="E158" s="38">
        <v>8</v>
      </c>
      <c r="F158" s="39">
        <f t="shared" si="80"/>
        <v>44.19</v>
      </c>
      <c r="G158" s="38">
        <f t="shared" si="81"/>
        <v>353.52</v>
      </c>
      <c r="H158" s="38">
        <f t="shared" si="82"/>
        <v>12.09</v>
      </c>
      <c r="I158" s="38">
        <f t="shared" si="83"/>
        <v>96.72</v>
      </c>
      <c r="J158" s="38">
        <f t="shared" si="84"/>
        <v>56.28</v>
      </c>
      <c r="K158" s="38">
        <f t="shared" si="85"/>
        <v>450.24</v>
      </c>
      <c r="N158" s="39" t="s">
        <v>456</v>
      </c>
      <c r="O158" s="26">
        <f t="shared" si="86"/>
        <v>44.19</v>
      </c>
    </row>
    <row r="159" spans="1:15" x14ac:dyDescent="0.25">
      <c r="A159" s="36" t="s">
        <v>457</v>
      </c>
      <c r="B159" s="36" t="s">
        <v>458</v>
      </c>
      <c r="C159" s="37" t="s">
        <v>78</v>
      </c>
      <c r="D159" s="37" t="s">
        <v>51</v>
      </c>
      <c r="E159" s="38">
        <v>8</v>
      </c>
      <c r="F159" s="39">
        <f t="shared" si="80"/>
        <v>633.84</v>
      </c>
      <c r="G159" s="38">
        <f t="shared" si="81"/>
        <v>5070.72</v>
      </c>
      <c r="H159" s="38">
        <f t="shared" si="82"/>
        <v>173.36</v>
      </c>
      <c r="I159" s="38">
        <f t="shared" si="83"/>
        <v>1386.88</v>
      </c>
      <c r="J159" s="38">
        <f t="shared" si="84"/>
        <v>807.2</v>
      </c>
      <c r="K159" s="38">
        <f t="shared" si="85"/>
        <v>6457.6</v>
      </c>
      <c r="N159" s="39" t="s">
        <v>459</v>
      </c>
      <c r="O159" s="26">
        <f t="shared" si="86"/>
        <v>633.84</v>
      </c>
    </row>
    <row r="160" spans="1:15" x14ac:dyDescent="0.25">
      <c r="A160" s="36" t="s">
        <v>460</v>
      </c>
      <c r="B160" s="36" t="s">
        <v>461</v>
      </c>
      <c r="C160" s="37" t="s">
        <v>78</v>
      </c>
      <c r="D160" s="37" t="s">
        <v>141</v>
      </c>
      <c r="E160" s="38">
        <v>111.8</v>
      </c>
      <c r="F160" s="39">
        <f t="shared" si="80"/>
        <v>82.4</v>
      </c>
      <c r="G160" s="38">
        <f t="shared" si="81"/>
        <v>9212.32</v>
      </c>
      <c r="H160" s="38">
        <f t="shared" si="82"/>
        <v>22.54</v>
      </c>
      <c r="I160" s="38">
        <f t="shared" si="83"/>
        <v>2519.9699999999998</v>
      </c>
      <c r="J160" s="38">
        <f t="shared" si="84"/>
        <v>104.94</v>
      </c>
      <c r="K160" s="38">
        <f t="shared" si="85"/>
        <v>11732.29</v>
      </c>
      <c r="N160" s="39" t="s">
        <v>462</v>
      </c>
      <c r="O160" s="26">
        <f t="shared" si="86"/>
        <v>82.4</v>
      </c>
    </row>
    <row r="161" spans="1:15" ht="18" x14ac:dyDescent="0.25">
      <c r="A161" s="36" t="s">
        <v>463</v>
      </c>
      <c r="B161" s="36" t="s">
        <v>464</v>
      </c>
      <c r="C161" s="37" t="s">
        <v>70</v>
      </c>
      <c r="D161" s="37" t="s">
        <v>51</v>
      </c>
      <c r="E161" s="38">
        <v>3</v>
      </c>
      <c r="F161" s="39">
        <f t="shared" si="80"/>
        <v>8.3699999999999992</v>
      </c>
      <c r="G161" s="38">
        <f t="shared" si="81"/>
        <v>25.11</v>
      </c>
      <c r="H161" s="38">
        <f t="shared" si="82"/>
        <v>2.29</v>
      </c>
      <c r="I161" s="38">
        <f t="shared" si="83"/>
        <v>6.87</v>
      </c>
      <c r="J161" s="38">
        <f t="shared" si="84"/>
        <v>10.66</v>
      </c>
      <c r="K161" s="38">
        <f t="shared" si="85"/>
        <v>31.98</v>
      </c>
      <c r="N161" s="39" t="s">
        <v>465</v>
      </c>
      <c r="O161" s="26">
        <f t="shared" si="86"/>
        <v>8.3699999999999992</v>
      </c>
    </row>
    <row r="162" spans="1:15" ht="18" x14ac:dyDescent="0.25">
      <c r="A162" s="36" t="s">
        <v>466</v>
      </c>
      <c r="B162" s="36" t="s">
        <v>467</v>
      </c>
      <c r="C162" s="37" t="s">
        <v>70</v>
      </c>
      <c r="D162" s="37" t="s">
        <v>51</v>
      </c>
      <c r="E162" s="38">
        <v>3</v>
      </c>
      <c r="F162" s="39">
        <f t="shared" si="80"/>
        <v>8.75</v>
      </c>
      <c r="G162" s="38">
        <f t="shared" si="81"/>
        <v>26.25</v>
      </c>
      <c r="H162" s="38">
        <f t="shared" si="82"/>
        <v>2.39</v>
      </c>
      <c r="I162" s="38">
        <f t="shared" si="83"/>
        <v>7.17</v>
      </c>
      <c r="J162" s="38">
        <f t="shared" si="84"/>
        <v>11.14</v>
      </c>
      <c r="K162" s="38">
        <f t="shared" si="85"/>
        <v>33.42</v>
      </c>
      <c r="N162" s="39" t="s">
        <v>468</v>
      </c>
      <c r="O162" s="26">
        <f t="shared" si="86"/>
        <v>8.75</v>
      </c>
    </row>
    <row r="163" spans="1:15" ht="18" x14ac:dyDescent="0.25">
      <c r="A163" s="36" t="s">
        <v>469</v>
      </c>
      <c r="B163" s="36" t="s">
        <v>470</v>
      </c>
      <c r="C163" s="37" t="s">
        <v>70</v>
      </c>
      <c r="D163" s="37" t="s">
        <v>51</v>
      </c>
      <c r="E163" s="38">
        <v>2</v>
      </c>
      <c r="F163" s="39">
        <f t="shared" si="80"/>
        <v>9.49</v>
      </c>
      <c r="G163" s="38">
        <f t="shared" si="81"/>
        <v>18.98</v>
      </c>
      <c r="H163" s="38">
        <f t="shared" si="82"/>
        <v>2.6</v>
      </c>
      <c r="I163" s="38">
        <f t="shared" si="83"/>
        <v>5.2</v>
      </c>
      <c r="J163" s="38">
        <f t="shared" si="84"/>
        <v>12.09</v>
      </c>
      <c r="K163" s="38">
        <f t="shared" si="85"/>
        <v>24.18</v>
      </c>
      <c r="N163" s="39" t="s">
        <v>471</v>
      </c>
      <c r="O163" s="26">
        <f t="shared" si="86"/>
        <v>9.49</v>
      </c>
    </row>
    <row r="164" spans="1:15" ht="18" x14ac:dyDescent="0.25">
      <c r="A164" s="36" t="s">
        <v>472</v>
      </c>
      <c r="B164" s="36" t="s">
        <v>473</v>
      </c>
      <c r="C164" s="37" t="s">
        <v>70</v>
      </c>
      <c r="D164" s="37" t="s">
        <v>51</v>
      </c>
      <c r="E164" s="38">
        <v>5</v>
      </c>
      <c r="F164" s="39">
        <f t="shared" si="80"/>
        <v>10.37</v>
      </c>
      <c r="G164" s="38">
        <f t="shared" si="81"/>
        <v>51.85</v>
      </c>
      <c r="H164" s="38">
        <f t="shared" si="82"/>
        <v>2.84</v>
      </c>
      <c r="I164" s="38">
        <f t="shared" si="83"/>
        <v>14.2</v>
      </c>
      <c r="J164" s="38">
        <f t="shared" si="84"/>
        <v>13.209999999999999</v>
      </c>
      <c r="K164" s="38">
        <f t="shared" si="85"/>
        <v>66.05</v>
      </c>
      <c r="N164" s="39" t="s">
        <v>474</v>
      </c>
      <c r="O164" s="26">
        <f t="shared" si="86"/>
        <v>10.37</v>
      </c>
    </row>
    <row r="165" spans="1:15" ht="18" x14ac:dyDescent="0.25">
      <c r="A165" s="36" t="s">
        <v>475</v>
      </c>
      <c r="B165" s="36" t="s">
        <v>476</v>
      </c>
      <c r="C165" s="37" t="s">
        <v>80</v>
      </c>
      <c r="D165" s="37" t="s">
        <v>51</v>
      </c>
      <c r="E165" s="38">
        <v>1</v>
      </c>
      <c r="F165" s="39">
        <f t="shared" si="80"/>
        <v>302.70999999999998</v>
      </c>
      <c r="G165" s="38">
        <f t="shared" si="81"/>
        <v>302.70999999999998</v>
      </c>
      <c r="H165" s="38">
        <f t="shared" si="82"/>
        <v>82.79</v>
      </c>
      <c r="I165" s="38">
        <f t="shared" si="83"/>
        <v>82.79</v>
      </c>
      <c r="J165" s="38">
        <f t="shared" si="84"/>
        <v>385.5</v>
      </c>
      <c r="K165" s="38">
        <f t="shared" si="85"/>
        <v>385.5</v>
      </c>
      <c r="N165" s="39" t="s">
        <v>477</v>
      </c>
      <c r="O165" s="26">
        <f t="shared" si="86"/>
        <v>302.70999999999998</v>
      </c>
    </row>
    <row r="166" spans="1:15" x14ac:dyDescent="0.25">
      <c r="A166" s="36" t="s">
        <v>478</v>
      </c>
      <c r="B166" s="36" t="s">
        <v>479</v>
      </c>
      <c r="C166" s="37" t="s">
        <v>68</v>
      </c>
      <c r="D166" s="37" t="s">
        <v>49</v>
      </c>
      <c r="E166" s="38">
        <v>6</v>
      </c>
      <c r="F166" s="39">
        <f t="shared" si="80"/>
        <v>145.5</v>
      </c>
      <c r="G166" s="38">
        <f t="shared" si="81"/>
        <v>873</v>
      </c>
      <c r="H166" s="38">
        <f t="shared" si="82"/>
        <v>39.79</v>
      </c>
      <c r="I166" s="38">
        <f t="shared" si="83"/>
        <v>238.74</v>
      </c>
      <c r="J166" s="38">
        <f t="shared" si="84"/>
        <v>185.29</v>
      </c>
      <c r="K166" s="38">
        <f t="shared" si="85"/>
        <v>1111.74</v>
      </c>
      <c r="N166" s="39" t="s">
        <v>480</v>
      </c>
      <c r="O166" s="26">
        <f t="shared" si="86"/>
        <v>145.5</v>
      </c>
    </row>
    <row r="167" spans="1:15" ht="18" x14ac:dyDescent="0.25">
      <c r="A167" s="36" t="s">
        <v>481</v>
      </c>
      <c r="B167" s="36" t="s">
        <v>482</v>
      </c>
      <c r="C167" s="37" t="s">
        <v>68</v>
      </c>
      <c r="D167" s="37" t="s">
        <v>49</v>
      </c>
      <c r="E167" s="38">
        <v>6</v>
      </c>
      <c r="F167" s="39">
        <f t="shared" si="80"/>
        <v>137.72</v>
      </c>
      <c r="G167" s="38">
        <f t="shared" si="81"/>
        <v>826.32</v>
      </c>
      <c r="H167" s="38">
        <f t="shared" si="82"/>
        <v>37.67</v>
      </c>
      <c r="I167" s="38">
        <f t="shared" si="83"/>
        <v>226.02</v>
      </c>
      <c r="J167" s="38">
        <f t="shared" si="84"/>
        <v>175.39</v>
      </c>
      <c r="K167" s="38">
        <f t="shared" si="85"/>
        <v>1052.3399999999999</v>
      </c>
      <c r="N167" s="39" t="s">
        <v>483</v>
      </c>
      <c r="O167" s="26">
        <f t="shared" si="86"/>
        <v>137.72</v>
      </c>
    </row>
    <row r="168" spans="1:15" ht="20.100000000000001" customHeight="1" x14ac:dyDescent="0.25">
      <c r="A168" s="33" t="s">
        <v>484</v>
      </c>
      <c r="B168" s="260"/>
      <c r="C168" s="260"/>
      <c r="D168" s="260"/>
      <c r="E168" s="260"/>
      <c r="F168" s="261"/>
      <c r="G168" s="35">
        <f>SUM(G169:G198)</f>
        <v>62395.67</v>
      </c>
      <c r="H168" s="34"/>
      <c r="I168" s="35">
        <f>SUM(I169:I198)</f>
        <v>17065.8</v>
      </c>
      <c r="J168" s="34"/>
      <c r="K168" s="35">
        <f>SUM(K169:K198)</f>
        <v>79461.470000000016</v>
      </c>
      <c r="O168" s="26">
        <f t="shared" si="86"/>
        <v>0</v>
      </c>
    </row>
    <row r="169" spans="1:15" ht="18" x14ac:dyDescent="0.25">
      <c r="A169" s="36" t="s">
        <v>485</v>
      </c>
      <c r="B169" s="36" t="s">
        <v>486</v>
      </c>
      <c r="C169" s="37" t="s">
        <v>70</v>
      </c>
      <c r="D169" s="37" t="s">
        <v>51</v>
      </c>
      <c r="E169" s="38">
        <v>1</v>
      </c>
      <c r="F169" s="39">
        <f t="shared" ref="F169:F198" si="87">O169</f>
        <v>5286.33</v>
      </c>
      <c r="G169" s="38">
        <f t="shared" ref="G169:G198" si="88">ROUND(E169*F169,2)</f>
        <v>5286.33</v>
      </c>
      <c r="H169" s="38">
        <f t="shared" ref="H169:H198" si="89">ROUND(F169*$K$5,2)</f>
        <v>1445.81</v>
      </c>
      <c r="I169" s="38">
        <f t="shared" ref="I169:I198" si="90">ROUND(E169*H169,2)</f>
        <v>1445.81</v>
      </c>
      <c r="J169" s="38">
        <f t="shared" ref="J169:J198" si="91">F169+H169</f>
        <v>6732.1399999999994</v>
      </c>
      <c r="K169" s="38">
        <f t="shared" ref="K169:K198" si="92">ROUND(E169*J169,2)</f>
        <v>6732.14</v>
      </c>
      <c r="N169" s="39" t="s">
        <v>487</v>
      </c>
      <c r="O169" s="26">
        <f t="shared" si="86"/>
        <v>5286.33</v>
      </c>
    </row>
    <row r="170" spans="1:15" ht="18" x14ac:dyDescent="0.25">
      <c r="A170" s="36" t="s">
        <v>488</v>
      </c>
      <c r="B170" s="36" t="s">
        <v>489</v>
      </c>
      <c r="C170" s="37" t="s">
        <v>68</v>
      </c>
      <c r="D170" s="37" t="s">
        <v>49</v>
      </c>
      <c r="E170" s="38">
        <v>2</v>
      </c>
      <c r="F170" s="39">
        <f t="shared" si="87"/>
        <v>173.94</v>
      </c>
      <c r="G170" s="38">
        <f t="shared" si="88"/>
        <v>347.88</v>
      </c>
      <c r="H170" s="38">
        <f t="shared" si="89"/>
        <v>47.57</v>
      </c>
      <c r="I170" s="38">
        <f t="shared" si="90"/>
        <v>95.14</v>
      </c>
      <c r="J170" s="38">
        <f t="shared" si="91"/>
        <v>221.51</v>
      </c>
      <c r="K170" s="38">
        <f t="shared" si="92"/>
        <v>443.02</v>
      </c>
      <c r="N170" s="39" t="s">
        <v>490</v>
      </c>
      <c r="O170" s="26">
        <f t="shared" si="86"/>
        <v>173.94</v>
      </c>
    </row>
    <row r="171" spans="1:15" ht="18" x14ac:dyDescent="0.25">
      <c r="A171" s="36" t="s">
        <v>491</v>
      </c>
      <c r="B171" s="36" t="s">
        <v>492</v>
      </c>
      <c r="C171" s="37" t="s">
        <v>70</v>
      </c>
      <c r="D171" s="37" t="s">
        <v>51</v>
      </c>
      <c r="E171" s="38">
        <v>6</v>
      </c>
      <c r="F171" s="39">
        <f t="shared" si="87"/>
        <v>338.01</v>
      </c>
      <c r="G171" s="38">
        <f t="shared" si="88"/>
        <v>2028.06</v>
      </c>
      <c r="H171" s="38">
        <f t="shared" si="89"/>
        <v>92.45</v>
      </c>
      <c r="I171" s="38">
        <f t="shared" si="90"/>
        <v>554.70000000000005</v>
      </c>
      <c r="J171" s="38">
        <f t="shared" si="91"/>
        <v>430.46</v>
      </c>
      <c r="K171" s="38">
        <f t="shared" si="92"/>
        <v>2582.7600000000002</v>
      </c>
      <c r="N171" s="39" t="s">
        <v>493</v>
      </c>
      <c r="O171" s="26">
        <f t="shared" si="86"/>
        <v>338.01</v>
      </c>
    </row>
    <row r="172" spans="1:15" ht="27" x14ac:dyDescent="0.25">
      <c r="A172" s="36" t="s">
        <v>494</v>
      </c>
      <c r="B172" s="36" t="s">
        <v>495</v>
      </c>
      <c r="C172" s="37" t="s">
        <v>70</v>
      </c>
      <c r="D172" s="37" t="s">
        <v>51</v>
      </c>
      <c r="E172" s="38">
        <v>5</v>
      </c>
      <c r="F172" s="39">
        <f t="shared" si="87"/>
        <v>218.77</v>
      </c>
      <c r="G172" s="38">
        <f t="shared" si="88"/>
        <v>1093.8499999999999</v>
      </c>
      <c r="H172" s="38">
        <f t="shared" si="89"/>
        <v>59.83</v>
      </c>
      <c r="I172" s="38">
        <f t="shared" si="90"/>
        <v>299.14999999999998</v>
      </c>
      <c r="J172" s="38">
        <f t="shared" si="91"/>
        <v>278.60000000000002</v>
      </c>
      <c r="K172" s="38">
        <f t="shared" si="92"/>
        <v>1393</v>
      </c>
      <c r="N172" s="39" t="s">
        <v>496</v>
      </c>
      <c r="O172" s="26">
        <f t="shared" si="86"/>
        <v>218.77</v>
      </c>
    </row>
    <row r="173" spans="1:15" ht="27" x14ac:dyDescent="0.25">
      <c r="A173" s="36" t="s">
        <v>497</v>
      </c>
      <c r="B173" s="36" t="s">
        <v>498</v>
      </c>
      <c r="C173" s="37" t="s">
        <v>70</v>
      </c>
      <c r="D173" s="37" t="s">
        <v>51</v>
      </c>
      <c r="E173" s="38">
        <v>17</v>
      </c>
      <c r="F173" s="39">
        <f t="shared" si="87"/>
        <v>27.26</v>
      </c>
      <c r="G173" s="38">
        <f t="shared" si="88"/>
        <v>463.42</v>
      </c>
      <c r="H173" s="38">
        <f t="shared" si="89"/>
        <v>7.46</v>
      </c>
      <c r="I173" s="38">
        <f t="shared" si="90"/>
        <v>126.82</v>
      </c>
      <c r="J173" s="38">
        <f t="shared" si="91"/>
        <v>34.72</v>
      </c>
      <c r="K173" s="38">
        <f t="shared" si="92"/>
        <v>590.24</v>
      </c>
      <c r="N173" s="39" t="s">
        <v>499</v>
      </c>
      <c r="O173" s="26">
        <f t="shared" si="86"/>
        <v>27.26</v>
      </c>
    </row>
    <row r="174" spans="1:15" ht="27" x14ac:dyDescent="0.25">
      <c r="A174" s="36" t="s">
        <v>500</v>
      </c>
      <c r="B174" s="36" t="s">
        <v>501</v>
      </c>
      <c r="C174" s="37" t="s">
        <v>70</v>
      </c>
      <c r="D174" s="37" t="s">
        <v>51</v>
      </c>
      <c r="E174" s="38">
        <v>17</v>
      </c>
      <c r="F174" s="39">
        <f t="shared" si="87"/>
        <v>16.920000000000002</v>
      </c>
      <c r="G174" s="38">
        <f t="shared" si="88"/>
        <v>287.64</v>
      </c>
      <c r="H174" s="38">
        <f t="shared" si="89"/>
        <v>4.63</v>
      </c>
      <c r="I174" s="38">
        <f t="shared" si="90"/>
        <v>78.709999999999994</v>
      </c>
      <c r="J174" s="38">
        <f t="shared" si="91"/>
        <v>21.55</v>
      </c>
      <c r="K174" s="38">
        <f t="shared" si="92"/>
        <v>366.35</v>
      </c>
      <c r="N174" s="39" t="s">
        <v>502</v>
      </c>
      <c r="O174" s="26">
        <f t="shared" si="86"/>
        <v>16.920000000000002</v>
      </c>
    </row>
    <row r="175" spans="1:15" ht="18" x14ac:dyDescent="0.25">
      <c r="A175" s="36" t="s">
        <v>503</v>
      </c>
      <c r="B175" s="36" t="s">
        <v>504</v>
      </c>
      <c r="C175" s="37" t="s">
        <v>68</v>
      </c>
      <c r="D175" s="37" t="s">
        <v>49</v>
      </c>
      <c r="E175" s="38">
        <v>8</v>
      </c>
      <c r="F175" s="39">
        <f t="shared" si="87"/>
        <v>141.66999999999999</v>
      </c>
      <c r="G175" s="38">
        <f t="shared" si="88"/>
        <v>1133.3599999999999</v>
      </c>
      <c r="H175" s="38">
        <f t="shared" si="89"/>
        <v>38.75</v>
      </c>
      <c r="I175" s="38">
        <f t="shared" si="90"/>
        <v>310</v>
      </c>
      <c r="J175" s="38">
        <f t="shared" si="91"/>
        <v>180.42</v>
      </c>
      <c r="K175" s="38">
        <f t="shared" si="92"/>
        <v>1443.36</v>
      </c>
      <c r="N175" s="39" t="s">
        <v>505</v>
      </c>
      <c r="O175" s="26">
        <f t="shared" si="86"/>
        <v>141.66999999999999</v>
      </c>
    </row>
    <row r="176" spans="1:15" ht="18" x14ac:dyDescent="0.25">
      <c r="A176" s="36" t="s">
        <v>506</v>
      </c>
      <c r="B176" s="36" t="s">
        <v>507</v>
      </c>
      <c r="C176" s="37" t="s">
        <v>70</v>
      </c>
      <c r="D176" s="37" t="s">
        <v>51</v>
      </c>
      <c r="E176" s="38">
        <v>2</v>
      </c>
      <c r="F176" s="39">
        <f t="shared" si="87"/>
        <v>24.9</v>
      </c>
      <c r="G176" s="38">
        <f t="shared" si="88"/>
        <v>49.8</v>
      </c>
      <c r="H176" s="38">
        <f t="shared" si="89"/>
        <v>6.81</v>
      </c>
      <c r="I176" s="38">
        <f t="shared" si="90"/>
        <v>13.62</v>
      </c>
      <c r="J176" s="38">
        <f t="shared" si="91"/>
        <v>31.709999999999997</v>
      </c>
      <c r="K176" s="38">
        <f t="shared" si="92"/>
        <v>63.42</v>
      </c>
      <c r="N176" s="39" t="s">
        <v>508</v>
      </c>
      <c r="O176" s="26">
        <f t="shared" si="86"/>
        <v>24.9</v>
      </c>
    </row>
    <row r="177" spans="1:15" ht="18" x14ac:dyDescent="0.25">
      <c r="A177" s="36" t="s">
        <v>509</v>
      </c>
      <c r="B177" s="36" t="s">
        <v>510</v>
      </c>
      <c r="C177" s="37" t="s">
        <v>70</v>
      </c>
      <c r="D177" s="37" t="s">
        <v>51</v>
      </c>
      <c r="E177" s="38">
        <v>4</v>
      </c>
      <c r="F177" s="39">
        <f t="shared" si="87"/>
        <v>564.79</v>
      </c>
      <c r="G177" s="38">
        <f t="shared" si="88"/>
        <v>2259.16</v>
      </c>
      <c r="H177" s="38">
        <f t="shared" si="89"/>
        <v>154.47</v>
      </c>
      <c r="I177" s="38">
        <f t="shared" si="90"/>
        <v>617.88</v>
      </c>
      <c r="J177" s="38">
        <f t="shared" si="91"/>
        <v>719.26</v>
      </c>
      <c r="K177" s="38">
        <f t="shared" si="92"/>
        <v>2877.04</v>
      </c>
      <c r="N177" s="39" t="s">
        <v>511</v>
      </c>
      <c r="O177" s="26">
        <f t="shared" si="86"/>
        <v>564.79</v>
      </c>
    </row>
    <row r="178" spans="1:15" ht="27" x14ac:dyDescent="0.25">
      <c r="A178" s="36" t="s">
        <v>512</v>
      </c>
      <c r="B178" s="36" t="s">
        <v>513</v>
      </c>
      <c r="C178" s="37" t="s">
        <v>70</v>
      </c>
      <c r="D178" s="37" t="s">
        <v>51</v>
      </c>
      <c r="E178" s="38">
        <v>8</v>
      </c>
      <c r="F178" s="39">
        <f t="shared" si="87"/>
        <v>432.95</v>
      </c>
      <c r="G178" s="38">
        <f t="shared" si="88"/>
        <v>3463.6</v>
      </c>
      <c r="H178" s="38">
        <f t="shared" si="89"/>
        <v>118.41</v>
      </c>
      <c r="I178" s="38">
        <f t="shared" si="90"/>
        <v>947.28</v>
      </c>
      <c r="J178" s="38">
        <f t="shared" si="91"/>
        <v>551.36</v>
      </c>
      <c r="K178" s="38">
        <f t="shared" si="92"/>
        <v>4410.88</v>
      </c>
      <c r="N178" s="39" t="s">
        <v>514</v>
      </c>
      <c r="O178" s="26">
        <f t="shared" si="86"/>
        <v>432.95</v>
      </c>
    </row>
    <row r="179" spans="1:15" ht="18" x14ac:dyDescent="0.25">
      <c r="A179" s="36" t="s">
        <v>515</v>
      </c>
      <c r="B179" s="36" t="s">
        <v>516</v>
      </c>
      <c r="C179" s="37" t="s">
        <v>70</v>
      </c>
      <c r="D179" s="37" t="s">
        <v>51</v>
      </c>
      <c r="E179" s="38">
        <v>4</v>
      </c>
      <c r="F179" s="39">
        <f t="shared" si="87"/>
        <v>229</v>
      </c>
      <c r="G179" s="38">
        <f t="shared" si="88"/>
        <v>916</v>
      </c>
      <c r="H179" s="38">
        <f t="shared" si="89"/>
        <v>62.63</v>
      </c>
      <c r="I179" s="38">
        <f t="shared" si="90"/>
        <v>250.52</v>
      </c>
      <c r="J179" s="38">
        <f t="shared" si="91"/>
        <v>291.63</v>
      </c>
      <c r="K179" s="38">
        <f t="shared" si="92"/>
        <v>1166.52</v>
      </c>
      <c r="N179" s="39" t="s">
        <v>517</v>
      </c>
      <c r="O179" s="26">
        <f t="shared" si="86"/>
        <v>229</v>
      </c>
    </row>
    <row r="180" spans="1:15" ht="18" x14ac:dyDescent="0.25">
      <c r="A180" s="36" t="s">
        <v>518</v>
      </c>
      <c r="B180" s="36" t="s">
        <v>519</v>
      </c>
      <c r="C180" s="37" t="s">
        <v>70</v>
      </c>
      <c r="D180" s="37" t="s">
        <v>51</v>
      </c>
      <c r="E180" s="38">
        <v>4</v>
      </c>
      <c r="F180" s="39">
        <f t="shared" si="87"/>
        <v>18.559999999999999</v>
      </c>
      <c r="G180" s="38">
        <f t="shared" si="88"/>
        <v>74.239999999999995</v>
      </c>
      <c r="H180" s="38">
        <f t="shared" si="89"/>
        <v>5.08</v>
      </c>
      <c r="I180" s="38">
        <f t="shared" si="90"/>
        <v>20.32</v>
      </c>
      <c r="J180" s="38">
        <f t="shared" si="91"/>
        <v>23.64</v>
      </c>
      <c r="K180" s="38">
        <f t="shared" si="92"/>
        <v>94.56</v>
      </c>
      <c r="N180" s="39" t="s">
        <v>520</v>
      </c>
      <c r="O180" s="26">
        <f t="shared" si="86"/>
        <v>18.559999999999999</v>
      </c>
    </row>
    <row r="181" spans="1:15" ht="27" x14ac:dyDescent="0.25">
      <c r="A181" s="36" t="s">
        <v>521</v>
      </c>
      <c r="B181" s="36" t="s">
        <v>522</v>
      </c>
      <c r="C181" s="37" t="s">
        <v>70</v>
      </c>
      <c r="D181" s="37" t="s">
        <v>51</v>
      </c>
      <c r="E181" s="38">
        <v>5</v>
      </c>
      <c r="F181" s="39">
        <f t="shared" si="87"/>
        <v>195</v>
      </c>
      <c r="G181" s="38">
        <f t="shared" si="88"/>
        <v>975</v>
      </c>
      <c r="H181" s="38">
        <f t="shared" si="89"/>
        <v>53.33</v>
      </c>
      <c r="I181" s="38">
        <f t="shared" si="90"/>
        <v>266.64999999999998</v>
      </c>
      <c r="J181" s="38">
        <f t="shared" si="91"/>
        <v>248.32999999999998</v>
      </c>
      <c r="K181" s="38">
        <f t="shared" si="92"/>
        <v>1241.6500000000001</v>
      </c>
      <c r="N181" s="39" t="s">
        <v>523</v>
      </c>
      <c r="O181" s="26">
        <f t="shared" si="86"/>
        <v>195</v>
      </c>
    </row>
    <row r="182" spans="1:15" ht="18" x14ac:dyDescent="0.25">
      <c r="A182" s="36" t="s">
        <v>524</v>
      </c>
      <c r="B182" s="36" t="s">
        <v>525</v>
      </c>
      <c r="C182" s="37" t="s">
        <v>68</v>
      </c>
      <c r="D182" s="37" t="s">
        <v>49</v>
      </c>
      <c r="E182" s="38">
        <v>1</v>
      </c>
      <c r="F182" s="39">
        <f t="shared" si="87"/>
        <v>184.68</v>
      </c>
      <c r="G182" s="38">
        <f t="shared" si="88"/>
        <v>184.68</v>
      </c>
      <c r="H182" s="38">
        <f t="shared" si="89"/>
        <v>50.51</v>
      </c>
      <c r="I182" s="38">
        <f t="shared" si="90"/>
        <v>50.51</v>
      </c>
      <c r="J182" s="38">
        <f t="shared" si="91"/>
        <v>235.19</v>
      </c>
      <c r="K182" s="38">
        <f t="shared" si="92"/>
        <v>235.19</v>
      </c>
      <c r="N182" s="39" t="s">
        <v>526</v>
      </c>
      <c r="O182" s="26">
        <f t="shared" si="86"/>
        <v>184.68</v>
      </c>
    </row>
    <row r="183" spans="1:15" ht="18" x14ac:dyDescent="0.25">
      <c r="A183" s="36" t="s">
        <v>527</v>
      </c>
      <c r="B183" s="36" t="s">
        <v>528</v>
      </c>
      <c r="C183" s="37" t="s">
        <v>70</v>
      </c>
      <c r="D183" s="37" t="s">
        <v>51</v>
      </c>
      <c r="E183" s="38">
        <v>4</v>
      </c>
      <c r="F183" s="39">
        <f t="shared" si="87"/>
        <v>66.86</v>
      </c>
      <c r="G183" s="38">
        <f t="shared" si="88"/>
        <v>267.44</v>
      </c>
      <c r="H183" s="38">
        <f t="shared" si="89"/>
        <v>18.29</v>
      </c>
      <c r="I183" s="38">
        <f t="shared" si="90"/>
        <v>73.16</v>
      </c>
      <c r="J183" s="38">
        <f t="shared" si="91"/>
        <v>85.15</v>
      </c>
      <c r="K183" s="38">
        <f t="shared" si="92"/>
        <v>340.6</v>
      </c>
      <c r="N183" s="39" t="s">
        <v>529</v>
      </c>
      <c r="O183" s="26">
        <f t="shared" si="86"/>
        <v>66.86</v>
      </c>
    </row>
    <row r="184" spans="1:15" ht="18" x14ac:dyDescent="0.25">
      <c r="A184" s="36" t="s">
        <v>530</v>
      </c>
      <c r="B184" s="36" t="s">
        <v>531</v>
      </c>
      <c r="C184" s="37" t="s">
        <v>70</v>
      </c>
      <c r="D184" s="37" t="s">
        <v>51</v>
      </c>
      <c r="E184" s="38">
        <v>4</v>
      </c>
      <c r="F184" s="39">
        <f t="shared" si="87"/>
        <v>102.14</v>
      </c>
      <c r="G184" s="38">
        <f t="shared" si="88"/>
        <v>408.56</v>
      </c>
      <c r="H184" s="38">
        <f t="shared" si="89"/>
        <v>27.94</v>
      </c>
      <c r="I184" s="38">
        <f t="shared" si="90"/>
        <v>111.76</v>
      </c>
      <c r="J184" s="38">
        <f t="shared" si="91"/>
        <v>130.08000000000001</v>
      </c>
      <c r="K184" s="38">
        <f t="shared" si="92"/>
        <v>520.32000000000005</v>
      </c>
      <c r="N184" s="39" t="s">
        <v>532</v>
      </c>
      <c r="O184" s="26">
        <f t="shared" si="86"/>
        <v>102.14</v>
      </c>
    </row>
    <row r="185" spans="1:15" ht="18" x14ac:dyDescent="0.25">
      <c r="A185" s="36" t="s">
        <v>533</v>
      </c>
      <c r="B185" s="36" t="s">
        <v>534</v>
      </c>
      <c r="C185" s="37" t="s">
        <v>68</v>
      </c>
      <c r="D185" s="37" t="s">
        <v>49</v>
      </c>
      <c r="E185" s="38">
        <v>2</v>
      </c>
      <c r="F185" s="39">
        <f t="shared" si="87"/>
        <v>5470.37</v>
      </c>
      <c r="G185" s="38">
        <f t="shared" si="88"/>
        <v>10940.74</v>
      </c>
      <c r="H185" s="38">
        <f t="shared" si="89"/>
        <v>1496.15</v>
      </c>
      <c r="I185" s="38">
        <f t="shared" si="90"/>
        <v>2992.3</v>
      </c>
      <c r="J185" s="38">
        <f t="shared" si="91"/>
        <v>6966.52</v>
      </c>
      <c r="K185" s="38">
        <f t="shared" si="92"/>
        <v>13933.04</v>
      </c>
      <c r="N185" s="39" t="s">
        <v>535</v>
      </c>
      <c r="O185" s="26">
        <f t="shared" si="86"/>
        <v>5470.37</v>
      </c>
    </row>
    <row r="186" spans="1:15" ht="18" x14ac:dyDescent="0.25">
      <c r="A186" s="36" t="s">
        <v>536</v>
      </c>
      <c r="B186" s="36" t="s">
        <v>537</v>
      </c>
      <c r="C186" s="37" t="s">
        <v>68</v>
      </c>
      <c r="D186" s="37" t="s">
        <v>49</v>
      </c>
      <c r="E186" s="38">
        <v>1</v>
      </c>
      <c r="F186" s="39">
        <f t="shared" si="87"/>
        <v>1879.07</v>
      </c>
      <c r="G186" s="38">
        <f t="shared" si="88"/>
        <v>1879.07</v>
      </c>
      <c r="H186" s="38">
        <f t="shared" si="89"/>
        <v>513.92999999999995</v>
      </c>
      <c r="I186" s="38">
        <f t="shared" si="90"/>
        <v>513.92999999999995</v>
      </c>
      <c r="J186" s="38">
        <f t="shared" si="91"/>
        <v>2393</v>
      </c>
      <c r="K186" s="38">
        <f t="shared" si="92"/>
        <v>2393</v>
      </c>
      <c r="N186" s="39" t="s">
        <v>538</v>
      </c>
      <c r="O186" s="26">
        <f t="shared" si="86"/>
        <v>1879.07</v>
      </c>
    </row>
    <row r="187" spans="1:15" ht="18" x14ac:dyDescent="0.25">
      <c r="A187" s="36" t="s">
        <v>539</v>
      </c>
      <c r="B187" s="36" t="s">
        <v>540</v>
      </c>
      <c r="C187" s="37" t="s">
        <v>70</v>
      </c>
      <c r="D187" s="37" t="s">
        <v>51</v>
      </c>
      <c r="E187" s="38">
        <v>1</v>
      </c>
      <c r="F187" s="39">
        <f t="shared" si="87"/>
        <v>110.89</v>
      </c>
      <c r="G187" s="38">
        <f t="shared" si="88"/>
        <v>110.89</v>
      </c>
      <c r="H187" s="38">
        <f t="shared" si="89"/>
        <v>30.33</v>
      </c>
      <c r="I187" s="38">
        <f t="shared" si="90"/>
        <v>30.33</v>
      </c>
      <c r="J187" s="38">
        <f t="shared" si="91"/>
        <v>141.22</v>
      </c>
      <c r="K187" s="38">
        <f t="shared" si="92"/>
        <v>141.22</v>
      </c>
      <c r="N187" s="39" t="s">
        <v>541</v>
      </c>
      <c r="O187" s="26">
        <f t="shared" si="86"/>
        <v>110.89</v>
      </c>
    </row>
    <row r="188" spans="1:15" x14ac:dyDescent="0.25">
      <c r="A188" s="36" t="s">
        <v>542</v>
      </c>
      <c r="B188" s="36" t="s">
        <v>543</v>
      </c>
      <c r="C188" s="37" t="s">
        <v>78</v>
      </c>
      <c r="D188" s="37" t="s">
        <v>51</v>
      </c>
      <c r="E188" s="38">
        <v>1</v>
      </c>
      <c r="F188" s="39">
        <f t="shared" si="87"/>
        <v>189.55</v>
      </c>
      <c r="G188" s="38">
        <f t="shared" si="88"/>
        <v>189.55</v>
      </c>
      <c r="H188" s="38">
        <f t="shared" si="89"/>
        <v>51.84</v>
      </c>
      <c r="I188" s="38">
        <f t="shared" si="90"/>
        <v>51.84</v>
      </c>
      <c r="J188" s="38">
        <f t="shared" si="91"/>
        <v>241.39000000000001</v>
      </c>
      <c r="K188" s="38">
        <f t="shared" si="92"/>
        <v>241.39</v>
      </c>
      <c r="N188" s="39" t="s">
        <v>544</v>
      </c>
      <c r="O188" s="26">
        <f t="shared" si="86"/>
        <v>189.55</v>
      </c>
    </row>
    <row r="189" spans="1:15" x14ac:dyDescent="0.25">
      <c r="A189" s="36" t="s">
        <v>545</v>
      </c>
      <c r="B189" s="36" t="s">
        <v>546</v>
      </c>
      <c r="C189" s="37" t="s">
        <v>68</v>
      </c>
      <c r="D189" s="37" t="s">
        <v>49</v>
      </c>
      <c r="E189" s="38">
        <v>1</v>
      </c>
      <c r="F189" s="39">
        <f t="shared" si="87"/>
        <v>164.88</v>
      </c>
      <c r="G189" s="38">
        <f t="shared" si="88"/>
        <v>164.88</v>
      </c>
      <c r="H189" s="38">
        <f t="shared" si="89"/>
        <v>45.09</v>
      </c>
      <c r="I189" s="38">
        <f t="shared" si="90"/>
        <v>45.09</v>
      </c>
      <c r="J189" s="38">
        <f t="shared" si="91"/>
        <v>209.97</v>
      </c>
      <c r="K189" s="38">
        <f t="shared" si="92"/>
        <v>209.97</v>
      </c>
      <c r="N189" s="39" t="s">
        <v>547</v>
      </c>
      <c r="O189" s="26">
        <f t="shared" si="86"/>
        <v>164.88</v>
      </c>
    </row>
    <row r="190" spans="1:15" ht="18" x14ac:dyDescent="0.25">
      <c r="A190" s="36" t="s">
        <v>548</v>
      </c>
      <c r="B190" s="36" t="s">
        <v>549</v>
      </c>
      <c r="C190" s="37" t="s">
        <v>70</v>
      </c>
      <c r="D190" s="37" t="s">
        <v>51</v>
      </c>
      <c r="E190" s="38">
        <v>5</v>
      </c>
      <c r="F190" s="39">
        <f t="shared" si="87"/>
        <v>277.07</v>
      </c>
      <c r="G190" s="38">
        <f t="shared" si="88"/>
        <v>1385.35</v>
      </c>
      <c r="H190" s="38">
        <f t="shared" si="89"/>
        <v>75.78</v>
      </c>
      <c r="I190" s="38">
        <f t="shared" si="90"/>
        <v>378.9</v>
      </c>
      <c r="J190" s="38">
        <f t="shared" si="91"/>
        <v>352.85</v>
      </c>
      <c r="K190" s="38">
        <f t="shared" si="92"/>
        <v>1764.25</v>
      </c>
      <c r="N190" s="39" t="s">
        <v>550</v>
      </c>
      <c r="O190" s="26">
        <f t="shared" si="86"/>
        <v>277.07</v>
      </c>
    </row>
    <row r="191" spans="1:15" ht="18" x14ac:dyDescent="0.25">
      <c r="A191" s="36" t="s">
        <v>551</v>
      </c>
      <c r="B191" s="36" t="s">
        <v>552</v>
      </c>
      <c r="C191" s="37" t="s">
        <v>70</v>
      </c>
      <c r="D191" s="37" t="s">
        <v>51</v>
      </c>
      <c r="E191" s="38">
        <v>1</v>
      </c>
      <c r="F191" s="39">
        <f t="shared" si="87"/>
        <v>258.64</v>
      </c>
      <c r="G191" s="38">
        <f t="shared" si="88"/>
        <v>258.64</v>
      </c>
      <c r="H191" s="38">
        <f t="shared" si="89"/>
        <v>70.739999999999995</v>
      </c>
      <c r="I191" s="38">
        <f t="shared" si="90"/>
        <v>70.739999999999995</v>
      </c>
      <c r="J191" s="38">
        <f t="shared" si="91"/>
        <v>329.38</v>
      </c>
      <c r="K191" s="38">
        <f t="shared" si="92"/>
        <v>329.38</v>
      </c>
      <c r="N191" s="39" t="s">
        <v>553</v>
      </c>
      <c r="O191" s="26">
        <f t="shared" si="86"/>
        <v>258.64</v>
      </c>
    </row>
    <row r="192" spans="1:15" ht="18" x14ac:dyDescent="0.25">
      <c r="A192" s="36" t="s">
        <v>554</v>
      </c>
      <c r="B192" s="36" t="s">
        <v>555</v>
      </c>
      <c r="C192" s="37" t="s">
        <v>70</v>
      </c>
      <c r="D192" s="37" t="s">
        <v>51</v>
      </c>
      <c r="E192" s="38">
        <v>1</v>
      </c>
      <c r="F192" s="39">
        <f t="shared" si="87"/>
        <v>416.88</v>
      </c>
      <c r="G192" s="38">
        <f t="shared" si="88"/>
        <v>416.88</v>
      </c>
      <c r="H192" s="38">
        <f t="shared" si="89"/>
        <v>114.02</v>
      </c>
      <c r="I192" s="38">
        <f t="shared" si="90"/>
        <v>114.02</v>
      </c>
      <c r="J192" s="38">
        <f t="shared" si="91"/>
        <v>530.9</v>
      </c>
      <c r="K192" s="38">
        <f t="shared" si="92"/>
        <v>530.9</v>
      </c>
      <c r="N192" s="39" t="s">
        <v>556</v>
      </c>
      <c r="O192" s="26">
        <f t="shared" si="86"/>
        <v>416.88</v>
      </c>
    </row>
    <row r="193" spans="1:15" ht="18" x14ac:dyDescent="0.25">
      <c r="A193" s="36" t="s">
        <v>557</v>
      </c>
      <c r="B193" s="36" t="s">
        <v>558</v>
      </c>
      <c r="C193" s="37" t="s">
        <v>68</v>
      </c>
      <c r="D193" s="37" t="s">
        <v>49</v>
      </c>
      <c r="E193" s="38">
        <v>6</v>
      </c>
      <c r="F193" s="39">
        <f t="shared" si="87"/>
        <v>256.38</v>
      </c>
      <c r="G193" s="38">
        <f t="shared" si="88"/>
        <v>1538.28</v>
      </c>
      <c r="H193" s="38">
        <f t="shared" si="89"/>
        <v>70.12</v>
      </c>
      <c r="I193" s="38">
        <f t="shared" si="90"/>
        <v>420.72</v>
      </c>
      <c r="J193" s="38">
        <f t="shared" si="91"/>
        <v>326.5</v>
      </c>
      <c r="K193" s="38">
        <f t="shared" si="92"/>
        <v>1959</v>
      </c>
      <c r="N193" s="39" t="s">
        <v>559</v>
      </c>
      <c r="O193" s="26">
        <f t="shared" si="86"/>
        <v>256.38</v>
      </c>
    </row>
    <row r="194" spans="1:15" ht="18" x14ac:dyDescent="0.25">
      <c r="A194" s="36" t="s">
        <v>560</v>
      </c>
      <c r="B194" s="36" t="s">
        <v>561</v>
      </c>
      <c r="C194" s="37" t="s">
        <v>70</v>
      </c>
      <c r="D194" s="37" t="s">
        <v>51</v>
      </c>
      <c r="E194" s="38">
        <v>22</v>
      </c>
      <c r="F194" s="39">
        <f t="shared" si="87"/>
        <v>111.59</v>
      </c>
      <c r="G194" s="38">
        <f t="shared" si="88"/>
        <v>2454.98</v>
      </c>
      <c r="H194" s="38">
        <f t="shared" si="89"/>
        <v>30.52</v>
      </c>
      <c r="I194" s="38">
        <f t="shared" si="90"/>
        <v>671.44</v>
      </c>
      <c r="J194" s="38">
        <f t="shared" si="91"/>
        <v>142.11000000000001</v>
      </c>
      <c r="K194" s="38">
        <f t="shared" si="92"/>
        <v>3126.42</v>
      </c>
      <c r="N194" s="39" t="s">
        <v>562</v>
      </c>
      <c r="O194" s="26">
        <f t="shared" si="86"/>
        <v>111.59</v>
      </c>
    </row>
    <row r="195" spans="1:15" ht="27" x14ac:dyDescent="0.25">
      <c r="A195" s="36" t="s">
        <v>563</v>
      </c>
      <c r="B195" s="36" t="s">
        <v>564</v>
      </c>
      <c r="C195" s="37" t="s">
        <v>70</v>
      </c>
      <c r="D195" s="37" t="s">
        <v>51</v>
      </c>
      <c r="E195" s="38">
        <v>16</v>
      </c>
      <c r="F195" s="39">
        <f t="shared" si="87"/>
        <v>71.86</v>
      </c>
      <c r="G195" s="38">
        <f t="shared" si="88"/>
        <v>1149.76</v>
      </c>
      <c r="H195" s="38">
        <f t="shared" si="89"/>
        <v>19.649999999999999</v>
      </c>
      <c r="I195" s="38">
        <f t="shared" si="90"/>
        <v>314.39999999999998</v>
      </c>
      <c r="J195" s="38">
        <f t="shared" si="91"/>
        <v>91.509999999999991</v>
      </c>
      <c r="K195" s="38">
        <f t="shared" si="92"/>
        <v>1464.16</v>
      </c>
      <c r="N195" s="39" t="s">
        <v>565</v>
      </c>
      <c r="O195" s="26">
        <f t="shared" si="86"/>
        <v>71.86</v>
      </c>
    </row>
    <row r="196" spans="1:15" ht="27" x14ac:dyDescent="0.25">
      <c r="A196" s="36" t="s">
        <v>566</v>
      </c>
      <c r="B196" s="36" t="s">
        <v>567</v>
      </c>
      <c r="C196" s="37" t="s">
        <v>70</v>
      </c>
      <c r="D196" s="37" t="s">
        <v>51</v>
      </c>
      <c r="E196" s="38">
        <v>12</v>
      </c>
      <c r="F196" s="39">
        <f t="shared" si="87"/>
        <v>160.75</v>
      </c>
      <c r="G196" s="38">
        <f t="shared" si="88"/>
        <v>1929</v>
      </c>
      <c r="H196" s="38">
        <f t="shared" si="89"/>
        <v>43.97</v>
      </c>
      <c r="I196" s="38">
        <f t="shared" si="90"/>
        <v>527.64</v>
      </c>
      <c r="J196" s="38">
        <f t="shared" si="91"/>
        <v>204.72</v>
      </c>
      <c r="K196" s="38">
        <f t="shared" si="92"/>
        <v>2456.64</v>
      </c>
      <c r="N196" s="39" t="s">
        <v>568</v>
      </c>
      <c r="O196" s="26">
        <f t="shared" si="86"/>
        <v>160.75</v>
      </c>
    </row>
    <row r="197" spans="1:15" ht="27" x14ac:dyDescent="0.25">
      <c r="A197" s="36" t="s">
        <v>569</v>
      </c>
      <c r="B197" s="36" t="s">
        <v>570</v>
      </c>
      <c r="C197" s="37" t="s">
        <v>70</v>
      </c>
      <c r="D197" s="37" t="s">
        <v>141</v>
      </c>
      <c r="E197" s="38">
        <v>150</v>
      </c>
      <c r="F197" s="39">
        <f t="shared" si="87"/>
        <v>135.31</v>
      </c>
      <c r="G197" s="38">
        <f t="shared" si="88"/>
        <v>20296.5</v>
      </c>
      <c r="H197" s="38">
        <f t="shared" si="89"/>
        <v>37.01</v>
      </c>
      <c r="I197" s="38">
        <f t="shared" si="90"/>
        <v>5551.5</v>
      </c>
      <c r="J197" s="38">
        <f t="shared" si="91"/>
        <v>172.32</v>
      </c>
      <c r="K197" s="38">
        <f t="shared" si="92"/>
        <v>25848</v>
      </c>
      <c r="N197" s="39" t="s">
        <v>571</v>
      </c>
      <c r="O197" s="26">
        <f t="shared" si="86"/>
        <v>135.31</v>
      </c>
    </row>
    <row r="198" spans="1:15" x14ac:dyDescent="0.25">
      <c r="A198" s="36" t="s">
        <v>572</v>
      </c>
      <c r="B198" s="36" t="s">
        <v>573</v>
      </c>
      <c r="C198" s="37" t="s">
        <v>68</v>
      </c>
      <c r="D198" s="37" t="s">
        <v>49</v>
      </c>
      <c r="E198" s="38">
        <v>1</v>
      </c>
      <c r="F198" s="39">
        <f t="shared" si="87"/>
        <v>442.13</v>
      </c>
      <c r="G198" s="38">
        <f t="shared" si="88"/>
        <v>442.13</v>
      </c>
      <c r="H198" s="38">
        <f t="shared" si="89"/>
        <v>120.92</v>
      </c>
      <c r="I198" s="38">
        <f t="shared" si="90"/>
        <v>120.92</v>
      </c>
      <c r="J198" s="38">
        <f t="shared" si="91"/>
        <v>563.04999999999995</v>
      </c>
      <c r="K198" s="38">
        <f t="shared" si="92"/>
        <v>563.04999999999995</v>
      </c>
      <c r="N198" s="39" t="s">
        <v>574</v>
      </c>
      <c r="O198" s="26">
        <f t="shared" si="86"/>
        <v>442.13</v>
      </c>
    </row>
    <row r="199" spans="1:15" ht="20.100000000000001" customHeight="1" x14ac:dyDescent="0.25">
      <c r="A199" s="33" t="s">
        <v>575</v>
      </c>
      <c r="B199" s="260"/>
      <c r="C199" s="260"/>
      <c r="D199" s="260"/>
      <c r="E199" s="260"/>
      <c r="F199" s="261"/>
      <c r="G199" s="35">
        <f>SUM(G200:G208)</f>
        <v>15826.61</v>
      </c>
      <c r="H199" s="34"/>
      <c r="I199" s="35">
        <f>SUM(I200:I208)</f>
        <v>4328.55</v>
      </c>
      <c r="J199" s="34"/>
      <c r="K199" s="35">
        <f>SUM(K200:K208)</f>
        <v>20155.159999999996</v>
      </c>
      <c r="O199" s="26">
        <f t="shared" si="86"/>
        <v>0</v>
      </c>
    </row>
    <row r="200" spans="1:15" x14ac:dyDescent="0.25">
      <c r="A200" s="36" t="s">
        <v>576</v>
      </c>
      <c r="B200" s="36" t="s">
        <v>577</v>
      </c>
      <c r="C200" s="37" t="s">
        <v>68</v>
      </c>
      <c r="D200" s="37" t="s">
        <v>53</v>
      </c>
      <c r="E200" s="38">
        <v>2</v>
      </c>
      <c r="F200" s="39">
        <f t="shared" ref="F200:F208" si="93">O200</f>
        <v>453.03</v>
      </c>
      <c r="G200" s="38">
        <f t="shared" ref="G200:G208" si="94">ROUND(E200*F200,2)</f>
        <v>906.06</v>
      </c>
      <c r="H200" s="38">
        <f t="shared" ref="H200:H208" si="95">ROUND(F200*$K$5,2)</f>
        <v>123.9</v>
      </c>
      <c r="I200" s="38">
        <f t="shared" ref="I200:I208" si="96">ROUND(E200*H200,2)</f>
        <v>247.8</v>
      </c>
      <c r="J200" s="38">
        <f t="shared" ref="J200:J208" si="97">F200+H200</f>
        <v>576.92999999999995</v>
      </c>
      <c r="K200" s="38">
        <f t="shared" ref="K200:K208" si="98">ROUND(E200*J200,2)</f>
        <v>1153.8599999999999</v>
      </c>
      <c r="N200" s="39" t="s">
        <v>578</v>
      </c>
      <c r="O200" s="26">
        <f t="shared" si="86"/>
        <v>453.03</v>
      </c>
    </row>
    <row r="201" spans="1:15" ht="18" x14ac:dyDescent="0.25">
      <c r="A201" s="36" t="s">
        <v>579</v>
      </c>
      <c r="B201" s="36" t="s">
        <v>580</v>
      </c>
      <c r="C201" s="37" t="s">
        <v>70</v>
      </c>
      <c r="D201" s="37" t="s">
        <v>50</v>
      </c>
      <c r="E201" s="38">
        <v>1.7</v>
      </c>
      <c r="F201" s="39">
        <f t="shared" si="93"/>
        <v>370.28</v>
      </c>
      <c r="G201" s="38">
        <f t="shared" si="94"/>
        <v>629.48</v>
      </c>
      <c r="H201" s="38">
        <f t="shared" si="95"/>
        <v>101.27</v>
      </c>
      <c r="I201" s="38">
        <f t="shared" si="96"/>
        <v>172.16</v>
      </c>
      <c r="J201" s="38">
        <f t="shared" si="97"/>
        <v>471.54999999999995</v>
      </c>
      <c r="K201" s="38">
        <f t="shared" si="98"/>
        <v>801.64</v>
      </c>
      <c r="N201" s="39" t="s">
        <v>581</v>
      </c>
      <c r="O201" s="26">
        <f t="shared" si="86"/>
        <v>370.28</v>
      </c>
    </row>
    <row r="202" spans="1:15" ht="45" x14ac:dyDescent="0.25">
      <c r="A202" s="36" t="s">
        <v>582</v>
      </c>
      <c r="B202" s="36" t="s">
        <v>583</v>
      </c>
      <c r="C202" s="37" t="s">
        <v>70</v>
      </c>
      <c r="D202" s="37" t="s">
        <v>51</v>
      </c>
      <c r="E202" s="38">
        <v>4</v>
      </c>
      <c r="F202" s="39">
        <f t="shared" si="93"/>
        <v>807.98</v>
      </c>
      <c r="G202" s="38">
        <f t="shared" si="94"/>
        <v>3231.92</v>
      </c>
      <c r="H202" s="38">
        <f t="shared" si="95"/>
        <v>220.98</v>
      </c>
      <c r="I202" s="38">
        <f t="shared" si="96"/>
        <v>883.92</v>
      </c>
      <c r="J202" s="38">
        <f t="shared" si="97"/>
        <v>1028.96</v>
      </c>
      <c r="K202" s="38">
        <f t="shared" si="98"/>
        <v>4115.84</v>
      </c>
      <c r="N202" s="39" t="s">
        <v>584</v>
      </c>
      <c r="O202" s="26">
        <f t="shared" ref="O202:O235" si="99">ROUND(N202*$L$6,2)</f>
        <v>807.98</v>
      </c>
    </row>
    <row r="203" spans="1:15" ht="45" x14ac:dyDescent="0.25">
      <c r="A203" s="36" t="s">
        <v>585</v>
      </c>
      <c r="B203" s="36" t="s">
        <v>586</v>
      </c>
      <c r="C203" s="37" t="s">
        <v>70</v>
      </c>
      <c r="D203" s="37" t="s">
        <v>51</v>
      </c>
      <c r="E203" s="38">
        <v>2</v>
      </c>
      <c r="F203" s="39">
        <f t="shared" si="93"/>
        <v>859.3</v>
      </c>
      <c r="G203" s="38">
        <f t="shared" si="94"/>
        <v>1718.6</v>
      </c>
      <c r="H203" s="38">
        <f t="shared" si="95"/>
        <v>235.02</v>
      </c>
      <c r="I203" s="38">
        <f t="shared" si="96"/>
        <v>470.04</v>
      </c>
      <c r="J203" s="38">
        <f t="shared" si="97"/>
        <v>1094.32</v>
      </c>
      <c r="K203" s="38">
        <f t="shared" si="98"/>
        <v>2188.64</v>
      </c>
      <c r="N203" s="39" t="s">
        <v>587</v>
      </c>
      <c r="O203" s="26">
        <f t="shared" si="99"/>
        <v>859.3</v>
      </c>
    </row>
    <row r="204" spans="1:15" x14ac:dyDescent="0.25">
      <c r="A204" s="36" t="s">
        <v>588</v>
      </c>
      <c r="B204" s="36" t="s">
        <v>589</v>
      </c>
      <c r="C204" s="37" t="s">
        <v>68</v>
      </c>
      <c r="D204" s="37" t="s">
        <v>180</v>
      </c>
      <c r="E204" s="38">
        <v>6.6</v>
      </c>
      <c r="F204" s="39">
        <f t="shared" si="93"/>
        <v>63.18</v>
      </c>
      <c r="G204" s="38">
        <f t="shared" si="94"/>
        <v>416.99</v>
      </c>
      <c r="H204" s="38">
        <f t="shared" si="95"/>
        <v>17.28</v>
      </c>
      <c r="I204" s="38">
        <f t="shared" si="96"/>
        <v>114.05</v>
      </c>
      <c r="J204" s="38">
        <f t="shared" si="97"/>
        <v>80.460000000000008</v>
      </c>
      <c r="K204" s="38">
        <f t="shared" si="98"/>
        <v>531.04</v>
      </c>
      <c r="N204" s="39" t="s">
        <v>590</v>
      </c>
      <c r="O204" s="26">
        <f t="shared" si="99"/>
        <v>63.18</v>
      </c>
    </row>
    <row r="205" spans="1:15" x14ac:dyDescent="0.25">
      <c r="A205" s="36" t="s">
        <v>591</v>
      </c>
      <c r="B205" s="36" t="s">
        <v>592</v>
      </c>
      <c r="C205" s="37" t="s">
        <v>78</v>
      </c>
      <c r="D205" s="37" t="s">
        <v>51</v>
      </c>
      <c r="E205" s="38">
        <v>2</v>
      </c>
      <c r="F205" s="39">
        <f t="shared" si="93"/>
        <v>3332.44</v>
      </c>
      <c r="G205" s="38">
        <f t="shared" si="94"/>
        <v>6664.88</v>
      </c>
      <c r="H205" s="38">
        <f t="shared" si="95"/>
        <v>911.42</v>
      </c>
      <c r="I205" s="38">
        <f t="shared" si="96"/>
        <v>1822.84</v>
      </c>
      <c r="J205" s="38">
        <f t="shared" si="97"/>
        <v>4243.8599999999997</v>
      </c>
      <c r="K205" s="38">
        <f t="shared" si="98"/>
        <v>8487.7199999999993</v>
      </c>
      <c r="N205" s="39" t="s">
        <v>593</v>
      </c>
      <c r="O205" s="26">
        <f t="shared" si="99"/>
        <v>3332.44</v>
      </c>
    </row>
    <row r="206" spans="1:15" ht="27" x14ac:dyDescent="0.25">
      <c r="A206" s="36" t="s">
        <v>594</v>
      </c>
      <c r="B206" s="36" t="s">
        <v>595</v>
      </c>
      <c r="C206" s="37" t="s">
        <v>70</v>
      </c>
      <c r="D206" s="37" t="s">
        <v>51</v>
      </c>
      <c r="E206" s="38">
        <v>2</v>
      </c>
      <c r="F206" s="39">
        <f t="shared" si="93"/>
        <v>607.54999999999995</v>
      </c>
      <c r="G206" s="38">
        <f t="shared" si="94"/>
        <v>1215.0999999999999</v>
      </c>
      <c r="H206" s="38">
        <f t="shared" si="95"/>
        <v>166.16</v>
      </c>
      <c r="I206" s="38">
        <f t="shared" si="96"/>
        <v>332.32</v>
      </c>
      <c r="J206" s="38">
        <f t="shared" si="97"/>
        <v>773.70999999999992</v>
      </c>
      <c r="K206" s="38">
        <f t="shared" si="98"/>
        <v>1547.42</v>
      </c>
      <c r="N206" s="39" t="s">
        <v>596</v>
      </c>
      <c r="O206" s="26">
        <f t="shared" si="99"/>
        <v>607.54999999999995</v>
      </c>
    </row>
    <row r="207" spans="1:15" x14ac:dyDescent="0.25">
      <c r="A207" s="36" t="s">
        <v>597</v>
      </c>
      <c r="B207" s="36" t="s">
        <v>598</v>
      </c>
      <c r="C207" s="37" t="s">
        <v>68</v>
      </c>
      <c r="D207" s="37" t="s">
        <v>53</v>
      </c>
      <c r="E207" s="38">
        <v>1.3300000000009999</v>
      </c>
      <c r="F207" s="39">
        <f t="shared" si="93"/>
        <v>290.52</v>
      </c>
      <c r="G207" s="38">
        <f t="shared" si="94"/>
        <v>386.39</v>
      </c>
      <c r="H207" s="38">
        <f t="shared" si="95"/>
        <v>79.459999999999994</v>
      </c>
      <c r="I207" s="38">
        <f t="shared" si="96"/>
        <v>105.68</v>
      </c>
      <c r="J207" s="38">
        <f t="shared" si="97"/>
        <v>369.97999999999996</v>
      </c>
      <c r="K207" s="38">
        <f t="shared" si="98"/>
        <v>492.07</v>
      </c>
      <c r="N207" s="39" t="s">
        <v>599</v>
      </c>
      <c r="O207" s="26">
        <f t="shared" si="99"/>
        <v>290.52</v>
      </c>
    </row>
    <row r="208" spans="1:15" x14ac:dyDescent="0.25">
      <c r="A208" s="36" t="s">
        <v>600</v>
      </c>
      <c r="B208" s="36" t="s">
        <v>601</v>
      </c>
      <c r="C208" s="37" t="s">
        <v>78</v>
      </c>
      <c r="D208" s="37" t="s">
        <v>50</v>
      </c>
      <c r="E208" s="38">
        <v>1.3300000000009999</v>
      </c>
      <c r="F208" s="39">
        <f t="shared" si="93"/>
        <v>494.13</v>
      </c>
      <c r="G208" s="38">
        <f t="shared" si="94"/>
        <v>657.19</v>
      </c>
      <c r="H208" s="38">
        <f t="shared" si="95"/>
        <v>135.13999999999999</v>
      </c>
      <c r="I208" s="38">
        <f t="shared" si="96"/>
        <v>179.74</v>
      </c>
      <c r="J208" s="38">
        <f t="shared" si="97"/>
        <v>629.27</v>
      </c>
      <c r="K208" s="38">
        <f t="shared" si="98"/>
        <v>836.93</v>
      </c>
      <c r="N208" s="39" t="s">
        <v>602</v>
      </c>
      <c r="O208" s="26">
        <f t="shared" si="99"/>
        <v>494.13</v>
      </c>
    </row>
    <row r="209" spans="1:15" ht="20.100000000000001" customHeight="1" x14ac:dyDescent="0.25">
      <c r="A209" s="33" t="s">
        <v>603</v>
      </c>
      <c r="B209" s="260"/>
      <c r="C209" s="260"/>
      <c r="D209" s="260"/>
      <c r="E209" s="260"/>
      <c r="F209" s="261"/>
      <c r="G209" s="35">
        <f>G210</f>
        <v>111661.88</v>
      </c>
      <c r="H209" s="34"/>
      <c r="I209" s="35">
        <f>I210</f>
        <v>30539.69</v>
      </c>
      <c r="J209" s="34"/>
      <c r="K209" s="35">
        <f>K210</f>
        <v>142201.57</v>
      </c>
      <c r="O209" s="26">
        <f t="shared" si="99"/>
        <v>0</v>
      </c>
    </row>
    <row r="210" spans="1:15" ht="18" x14ac:dyDescent="0.25">
      <c r="A210" s="36" t="s">
        <v>604</v>
      </c>
      <c r="B210" s="36" t="s">
        <v>605</v>
      </c>
      <c r="C210" s="37" t="s">
        <v>68</v>
      </c>
      <c r="D210" s="37" t="s">
        <v>53</v>
      </c>
      <c r="E210" s="38">
        <v>91.620000000000999</v>
      </c>
      <c r="F210" s="39">
        <f t="shared" ref="F210" si="100">O210</f>
        <v>1218.75</v>
      </c>
      <c r="G210" s="38">
        <f t="shared" ref="G210" si="101">ROUND(E210*F210,2)</f>
        <v>111661.88</v>
      </c>
      <c r="H210" s="38">
        <f>ROUND(F210*$K$5,2)</f>
        <v>333.33</v>
      </c>
      <c r="I210" s="38">
        <f>ROUND(E210*H210,2)</f>
        <v>30539.69</v>
      </c>
      <c r="J210" s="38">
        <f>F210+H210</f>
        <v>1552.08</v>
      </c>
      <c r="K210" s="38">
        <f>ROUND(E210*J210,2)</f>
        <v>142201.57</v>
      </c>
      <c r="N210" s="39" t="s">
        <v>606</v>
      </c>
      <c r="O210" s="26">
        <f t="shared" si="99"/>
        <v>1218.75</v>
      </c>
    </row>
    <row r="211" spans="1:15" ht="20.100000000000001" customHeight="1" x14ac:dyDescent="0.25">
      <c r="A211" s="33" t="s">
        <v>607</v>
      </c>
      <c r="B211" s="260"/>
      <c r="C211" s="260"/>
      <c r="D211" s="260"/>
      <c r="E211" s="260"/>
      <c r="F211" s="261"/>
      <c r="G211" s="35">
        <f>SUM(G212:G226)</f>
        <v>6253.9300000000012</v>
      </c>
      <c r="H211" s="34"/>
      <c r="I211" s="35">
        <f>SUM(I212:I226)</f>
        <v>1710.42</v>
      </c>
      <c r="J211" s="34"/>
      <c r="K211" s="35">
        <f>SUM(K212:K226)</f>
        <v>7964.36</v>
      </c>
      <c r="O211" s="26">
        <f t="shared" si="99"/>
        <v>0</v>
      </c>
    </row>
    <row r="212" spans="1:15" x14ac:dyDescent="0.25">
      <c r="A212" s="36" t="s">
        <v>608</v>
      </c>
      <c r="B212" s="36" t="s">
        <v>609</v>
      </c>
      <c r="C212" s="37" t="s">
        <v>68</v>
      </c>
      <c r="D212" s="37" t="s">
        <v>53</v>
      </c>
      <c r="E212" s="38">
        <v>1.100000000001</v>
      </c>
      <c r="F212" s="39">
        <f t="shared" ref="F212:F226" si="102">O212</f>
        <v>455.74</v>
      </c>
      <c r="G212" s="38">
        <f t="shared" ref="G212:G226" si="103">ROUND(E212*F212,2)</f>
        <v>501.31</v>
      </c>
      <c r="H212" s="38">
        <f t="shared" ref="H212:H226" si="104">ROUND(F212*$K$5,2)</f>
        <v>124.64</v>
      </c>
      <c r="I212" s="38">
        <f t="shared" ref="I212:I226" si="105">ROUND(E212*H212,2)</f>
        <v>137.1</v>
      </c>
      <c r="J212" s="38">
        <f t="shared" ref="J212:J226" si="106">F212+H212</f>
        <v>580.38</v>
      </c>
      <c r="K212" s="38">
        <f t="shared" ref="K212:K226" si="107">ROUND(E212*J212,2)</f>
        <v>638.41999999999996</v>
      </c>
      <c r="N212" s="39" t="s">
        <v>610</v>
      </c>
      <c r="O212" s="26">
        <f t="shared" si="99"/>
        <v>455.74</v>
      </c>
    </row>
    <row r="213" spans="1:15" ht="18" x14ac:dyDescent="0.25">
      <c r="A213" s="36" t="s">
        <v>611</v>
      </c>
      <c r="B213" s="36" t="s">
        <v>612</v>
      </c>
      <c r="C213" s="37" t="s">
        <v>70</v>
      </c>
      <c r="D213" s="37" t="s">
        <v>51</v>
      </c>
      <c r="E213" s="38">
        <v>3</v>
      </c>
      <c r="F213" s="39">
        <f t="shared" si="102"/>
        <v>97.02</v>
      </c>
      <c r="G213" s="38">
        <f t="shared" si="103"/>
        <v>291.06</v>
      </c>
      <c r="H213" s="38">
        <f t="shared" si="104"/>
        <v>26.53</v>
      </c>
      <c r="I213" s="38">
        <f t="shared" si="105"/>
        <v>79.59</v>
      </c>
      <c r="J213" s="38">
        <f t="shared" si="106"/>
        <v>123.55</v>
      </c>
      <c r="K213" s="38">
        <f t="shared" si="107"/>
        <v>370.65</v>
      </c>
      <c r="N213" s="39" t="s">
        <v>613</v>
      </c>
      <c r="O213" s="26">
        <f t="shared" si="99"/>
        <v>97.02</v>
      </c>
    </row>
    <row r="214" spans="1:15" ht="27" x14ac:dyDescent="0.25">
      <c r="A214" s="36" t="s">
        <v>614</v>
      </c>
      <c r="B214" s="36" t="s">
        <v>615</v>
      </c>
      <c r="C214" s="37" t="s">
        <v>70</v>
      </c>
      <c r="D214" s="37" t="s">
        <v>51</v>
      </c>
      <c r="E214" s="38">
        <v>1</v>
      </c>
      <c r="F214" s="39">
        <f t="shared" si="102"/>
        <v>342.12</v>
      </c>
      <c r="G214" s="38">
        <f t="shared" si="103"/>
        <v>342.12</v>
      </c>
      <c r="H214" s="38">
        <f t="shared" si="104"/>
        <v>93.57</v>
      </c>
      <c r="I214" s="38">
        <f t="shared" si="105"/>
        <v>93.57</v>
      </c>
      <c r="J214" s="38">
        <f t="shared" si="106"/>
        <v>435.69</v>
      </c>
      <c r="K214" s="38">
        <f t="shared" si="107"/>
        <v>435.69</v>
      </c>
      <c r="N214" s="39" t="s">
        <v>616</v>
      </c>
      <c r="O214" s="26">
        <f t="shared" si="99"/>
        <v>342.12</v>
      </c>
    </row>
    <row r="215" spans="1:15" ht="27" x14ac:dyDescent="0.25">
      <c r="A215" s="36" t="s">
        <v>617</v>
      </c>
      <c r="B215" s="36" t="s">
        <v>618</v>
      </c>
      <c r="C215" s="37" t="s">
        <v>68</v>
      </c>
      <c r="D215" s="37" t="s">
        <v>49</v>
      </c>
      <c r="E215" s="38">
        <v>2</v>
      </c>
      <c r="F215" s="39">
        <f t="shared" si="102"/>
        <v>597.24</v>
      </c>
      <c r="G215" s="38">
        <f t="shared" si="103"/>
        <v>1194.48</v>
      </c>
      <c r="H215" s="38">
        <f t="shared" si="104"/>
        <v>163.35</v>
      </c>
      <c r="I215" s="38">
        <f t="shared" si="105"/>
        <v>326.7</v>
      </c>
      <c r="J215" s="38">
        <f t="shared" si="106"/>
        <v>760.59</v>
      </c>
      <c r="K215" s="38">
        <f t="shared" si="107"/>
        <v>1521.18</v>
      </c>
      <c r="N215" s="39" t="s">
        <v>619</v>
      </c>
      <c r="O215" s="26">
        <f t="shared" si="99"/>
        <v>597.24</v>
      </c>
    </row>
    <row r="216" spans="1:15" ht="27" x14ac:dyDescent="0.25">
      <c r="A216" s="36" t="s">
        <v>620</v>
      </c>
      <c r="B216" s="36" t="s">
        <v>621</v>
      </c>
      <c r="C216" s="37" t="s">
        <v>70</v>
      </c>
      <c r="D216" s="37" t="s">
        <v>51</v>
      </c>
      <c r="E216" s="38">
        <v>1</v>
      </c>
      <c r="F216" s="39">
        <f t="shared" si="102"/>
        <v>113.65</v>
      </c>
      <c r="G216" s="38">
        <f t="shared" si="103"/>
        <v>113.65</v>
      </c>
      <c r="H216" s="38">
        <f t="shared" si="104"/>
        <v>31.08</v>
      </c>
      <c r="I216" s="38">
        <f t="shared" si="105"/>
        <v>31.08</v>
      </c>
      <c r="J216" s="38">
        <f t="shared" si="106"/>
        <v>144.73000000000002</v>
      </c>
      <c r="K216" s="38">
        <f t="shared" si="107"/>
        <v>144.72999999999999</v>
      </c>
      <c r="N216" s="39" t="s">
        <v>622</v>
      </c>
      <c r="O216" s="26">
        <f t="shared" si="99"/>
        <v>113.65</v>
      </c>
    </row>
    <row r="217" spans="1:15" ht="18" x14ac:dyDescent="0.25">
      <c r="A217" s="36" t="s">
        <v>623</v>
      </c>
      <c r="B217" s="36" t="s">
        <v>624</v>
      </c>
      <c r="C217" s="37" t="s">
        <v>70</v>
      </c>
      <c r="D217" s="37" t="s">
        <v>51</v>
      </c>
      <c r="E217" s="38">
        <v>1</v>
      </c>
      <c r="F217" s="39">
        <f t="shared" si="102"/>
        <v>32.19</v>
      </c>
      <c r="G217" s="38">
        <f t="shared" si="103"/>
        <v>32.19</v>
      </c>
      <c r="H217" s="38">
        <f t="shared" si="104"/>
        <v>8.8000000000000007</v>
      </c>
      <c r="I217" s="38">
        <f t="shared" si="105"/>
        <v>8.8000000000000007</v>
      </c>
      <c r="J217" s="38">
        <f t="shared" si="106"/>
        <v>40.989999999999995</v>
      </c>
      <c r="K217" s="38">
        <f t="shared" si="107"/>
        <v>40.99</v>
      </c>
      <c r="N217" s="39" t="s">
        <v>625</v>
      </c>
      <c r="O217" s="26">
        <f t="shared" si="99"/>
        <v>32.19</v>
      </c>
    </row>
    <row r="218" spans="1:15" ht="18" x14ac:dyDescent="0.25">
      <c r="A218" s="36" t="s">
        <v>626</v>
      </c>
      <c r="B218" s="36" t="s">
        <v>627</v>
      </c>
      <c r="C218" s="37" t="s">
        <v>70</v>
      </c>
      <c r="D218" s="37" t="s">
        <v>51</v>
      </c>
      <c r="E218" s="38">
        <v>3</v>
      </c>
      <c r="F218" s="39">
        <f t="shared" si="102"/>
        <v>23.34</v>
      </c>
      <c r="G218" s="38">
        <f t="shared" si="103"/>
        <v>70.02</v>
      </c>
      <c r="H218" s="38">
        <f t="shared" si="104"/>
        <v>6.38</v>
      </c>
      <c r="I218" s="38">
        <f t="shared" si="105"/>
        <v>19.14</v>
      </c>
      <c r="J218" s="38">
        <f t="shared" si="106"/>
        <v>29.72</v>
      </c>
      <c r="K218" s="38">
        <f t="shared" si="107"/>
        <v>89.16</v>
      </c>
      <c r="N218" s="39" t="s">
        <v>628</v>
      </c>
      <c r="O218" s="26">
        <f t="shared" si="99"/>
        <v>23.34</v>
      </c>
    </row>
    <row r="219" spans="1:15" ht="27" x14ac:dyDescent="0.25">
      <c r="A219" s="36" t="s">
        <v>629</v>
      </c>
      <c r="B219" s="36" t="s">
        <v>630</v>
      </c>
      <c r="C219" s="37" t="s">
        <v>70</v>
      </c>
      <c r="D219" s="37" t="s">
        <v>51</v>
      </c>
      <c r="E219" s="38">
        <v>2</v>
      </c>
      <c r="F219" s="39">
        <f t="shared" si="102"/>
        <v>387.62</v>
      </c>
      <c r="G219" s="38">
        <f t="shared" si="103"/>
        <v>775.24</v>
      </c>
      <c r="H219" s="38">
        <f t="shared" si="104"/>
        <v>106.01</v>
      </c>
      <c r="I219" s="38">
        <f t="shared" si="105"/>
        <v>212.02</v>
      </c>
      <c r="J219" s="38">
        <f t="shared" si="106"/>
        <v>493.63</v>
      </c>
      <c r="K219" s="38">
        <f t="shared" si="107"/>
        <v>987.26</v>
      </c>
      <c r="N219" s="39" t="s">
        <v>631</v>
      </c>
      <c r="O219" s="26">
        <f t="shared" si="99"/>
        <v>387.62</v>
      </c>
    </row>
    <row r="220" spans="1:15" ht="18" x14ac:dyDescent="0.25">
      <c r="A220" s="36" t="s">
        <v>632</v>
      </c>
      <c r="B220" s="36" t="s">
        <v>633</v>
      </c>
      <c r="C220" s="37" t="s">
        <v>68</v>
      </c>
      <c r="D220" s="37" t="s">
        <v>49</v>
      </c>
      <c r="E220" s="38">
        <v>2</v>
      </c>
      <c r="F220" s="39">
        <f t="shared" si="102"/>
        <v>148.97</v>
      </c>
      <c r="G220" s="38">
        <f t="shared" si="103"/>
        <v>297.94</v>
      </c>
      <c r="H220" s="38">
        <f t="shared" si="104"/>
        <v>40.74</v>
      </c>
      <c r="I220" s="38">
        <f t="shared" si="105"/>
        <v>81.48</v>
      </c>
      <c r="J220" s="38">
        <f t="shared" si="106"/>
        <v>189.71</v>
      </c>
      <c r="K220" s="38">
        <f t="shared" si="107"/>
        <v>379.42</v>
      </c>
      <c r="N220" s="39" t="s">
        <v>634</v>
      </c>
      <c r="O220" s="26">
        <f t="shared" si="99"/>
        <v>148.97</v>
      </c>
    </row>
    <row r="221" spans="1:15" ht="18" x14ac:dyDescent="0.25">
      <c r="A221" s="36" t="s">
        <v>635</v>
      </c>
      <c r="B221" s="36" t="s">
        <v>636</v>
      </c>
      <c r="C221" s="37" t="s">
        <v>70</v>
      </c>
      <c r="D221" s="37" t="s">
        <v>51</v>
      </c>
      <c r="E221" s="38">
        <v>4</v>
      </c>
      <c r="F221" s="39">
        <f t="shared" si="102"/>
        <v>233.05</v>
      </c>
      <c r="G221" s="38">
        <f t="shared" si="103"/>
        <v>932.2</v>
      </c>
      <c r="H221" s="38">
        <f t="shared" si="104"/>
        <v>63.74</v>
      </c>
      <c r="I221" s="38">
        <f t="shared" si="105"/>
        <v>254.96</v>
      </c>
      <c r="J221" s="38">
        <f t="shared" si="106"/>
        <v>296.79000000000002</v>
      </c>
      <c r="K221" s="38">
        <f t="shared" si="107"/>
        <v>1187.1600000000001</v>
      </c>
      <c r="N221" s="39" t="s">
        <v>637</v>
      </c>
      <c r="O221" s="26">
        <f t="shared" si="99"/>
        <v>233.05</v>
      </c>
    </row>
    <row r="222" spans="1:15" ht="18" x14ac:dyDescent="0.25">
      <c r="A222" s="36" t="s">
        <v>638</v>
      </c>
      <c r="B222" s="36" t="s">
        <v>639</v>
      </c>
      <c r="C222" s="37" t="s">
        <v>70</v>
      </c>
      <c r="D222" s="37" t="s">
        <v>51</v>
      </c>
      <c r="E222" s="38">
        <v>2</v>
      </c>
      <c r="F222" s="39">
        <f t="shared" si="102"/>
        <v>206.9</v>
      </c>
      <c r="G222" s="38">
        <f t="shared" si="103"/>
        <v>413.8</v>
      </c>
      <c r="H222" s="38">
        <f t="shared" si="104"/>
        <v>56.59</v>
      </c>
      <c r="I222" s="38">
        <f t="shared" si="105"/>
        <v>113.18</v>
      </c>
      <c r="J222" s="38">
        <f t="shared" si="106"/>
        <v>263.49</v>
      </c>
      <c r="K222" s="38">
        <f t="shared" si="107"/>
        <v>526.98</v>
      </c>
      <c r="N222" s="39" t="s">
        <v>640</v>
      </c>
      <c r="O222" s="26">
        <f t="shared" si="99"/>
        <v>206.9</v>
      </c>
    </row>
    <row r="223" spans="1:15" ht="18" x14ac:dyDescent="0.25">
      <c r="A223" s="36" t="s">
        <v>641</v>
      </c>
      <c r="B223" s="36" t="s">
        <v>642</v>
      </c>
      <c r="C223" s="37" t="s">
        <v>70</v>
      </c>
      <c r="D223" s="37" t="s">
        <v>51</v>
      </c>
      <c r="E223" s="38">
        <v>2</v>
      </c>
      <c r="F223" s="39">
        <f t="shared" si="102"/>
        <v>88.32</v>
      </c>
      <c r="G223" s="38">
        <f t="shared" si="103"/>
        <v>176.64</v>
      </c>
      <c r="H223" s="38">
        <f t="shared" si="104"/>
        <v>24.16</v>
      </c>
      <c r="I223" s="38">
        <f t="shared" si="105"/>
        <v>48.32</v>
      </c>
      <c r="J223" s="38">
        <f t="shared" si="106"/>
        <v>112.47999999999999</v>
      </c>
      <c r="K223" s="38">
        <f t="shared" si="107"/>
        <v>224.96</v>
      </c>
      <c r="N223" s="39" t="s">
        <v>643</v>
      </c>
      <c r="O223" s="26">
        <f t="shared" si="99"/>
        <v>88.32</v>
      </c>
    </row>
    <row r="224" spans="1:15" ht="18" x14ac:dyDescent="0.25">
      <c r="A224" s="36" t="s">
        <v>644</v>
      </c>
      <c r="B224" s="36" t="s">
        <v>645</v>
      </c>
      <c r="C224" s="37" t="s">
        <v>70</v>
      </c>
      <c r="D224" s="37" t="s">
        <v>51</v>
      </c>
      <c r="E224" s="38">
        <v>2</v>
      </c>
      <c r="F224" s="39">
        <f t="shared" si="102"/>
        <v>91.45</v>
      </c>
      <c r="G224" s="38">
        <f t="shared" si="103"/>
        <v>182.9</v>
      </c>
      <c r="H224" s="38">
        <f t="shared" si="104"/>
        <v>25.01</v>
      </c>
      <c r="I224" s="38">
        <f t="shared" si="105"/>
        <v>50.02</v>
      </c>
      <c r="J224" s="38">
        <f t="shared" si="106"/>
        <v>116.46000000000001</v>
      </c>
      <c r="K224" s="38">
        <f t="shared" si="107"/>
        <v>232.92</v>
      </c>
      <c r="N224" s="39" t="s">
        <v>646</v>
      </c>
      <c r="O224" s="26">
        <f t="shared" si="99"/>
        <v>91.45</v>
      </c>
    </row>
    <row r="225" spans="1:15" ht="18" x14ac:dyDescent="0.25">
      <c r="A225" s="36" t="s">
        <v>647</v>
      </c>
      <c r="B225" s="36" t="s">
        <v>648</v>
      </c>
      <c r="C225" s="37" t="s">
        <v>70</v>
      </c>
      <c r="D225" s="37" t="s">
        <v>51</v>
      </c>
      <c r="E225" s="38">
        <v>2</v>
      </c>
      <c r="F225" s="39">
        <f t="shared" si="102"/>
        <v>24.82</v>
      </c>
      <c r="G225" s="38">
        <f t="shared" si="103"/>
        <v>49.64</v>
      </c>
      <c r="H225" s="38">
        <f t="shared" si="104"/>
        <v>6.79</v>
      </c>
      <c r="I225" s="38">
        <f t="shared" si="105"/>
        <v>13.58</v>
      </c>
      <c r="J225" s="38">
        <f t="shared" si="106"/>
        <v>31.61</v>
      </c>
      <c r="K225" s="38">
        <f t="shared" si="107"/>
        <v>63.22</v>
      </c>
      <c r="N225" s="39" t="s">
        <v>649</v>
      </c>
      <c r="O225" s="26">
        <f t="shared" si="99"/>
        <v>24.82</v>
      </c>
    </row>
    <row r="226" spans="1:15" x14ac:dyDescent="0.25">
      <c r="A226" s="36" t="s">
        <v>650</v>
      </c>
      <c r="B226" s="36" t="s">
        <v>651</v>
      </c>
      <c r="C226" s="37" t="s">
        <v>70</v>
      </c>
      <c r="D226" s="37" t="s">
        <v>652</v>
      </c>
      <c r="E226" s="38">
        <v>1</v>
      </c>
      <c r="F226" s="39">
        <f t="shared" si="102"/>
        <v>880.74</v>
      </c>
      <c r="G226" s="38">
        <f t="shared" si="103"/>
        <v>880.74</v>
      </c>
      <c r="H226" s="38">
        <f t="shared" si="104"/>
        <v>240.88</v>
      </c>
      <c r="I226" s="38">
        <f t="shared" si="105"/>
        <v>240.88</v>
      </c>
      <c r="J226" s="38">
        <f t="shared" si="106"/>
        <v>1121.6199999999999</v>
      </c>
      <c r="K226" s="38">
        <f t="shared" si="107"/>
        <v>1121.6199999999999</v>
      </c>
      <c r="N226" s="39" t="s">
        <v>653</v>
      </c>
      <c r="O226" s="26">
        <f t="shared" si="99"/>
        <v>880.74</v>
      </c>
    </row>
    <row r="227" spans="1:15" ht="20.100000000000001" customHeight="1" x14ac:dyDescent="0.25">
      <c r="A227" s="33" t="s">
        <v>654</v>
      </c>
      <c r="B227" s="260"/>
      <c r="C227" s="260"/>
      <c r="D227" s="260"/>
      <c r="E227" s="260"/>
      <c r="F227" s="261"/>
      <c r="G227" s="35">
        <f>SUM(G228:G235)</f>
        <v>19875.96</v>
      </c>
      <c r="H227" s="34"/>
      <c r="I227" s="35">
        <f>SUM(I228:I235)</f>
        <v>5436.6399999999994</v>
      </c>
      <c r="J227" s="34"/>
      <c r="K227" s="35">
        <f>TRUNC(SUM(K228:K235),2)</f>
        <v>25312.6</v>
      </c>
      <c r="O227" s="26">
        <f t="shared" si="99"/>
        <v>0</v>
      </c>
    </row>
    <row r="228" spans="1:15" x14ac:dyDescent="0.25">
      <c r="A228" s="36" t="s">
        <v>655</v>
      </c>
      <c r="B228" s="36" t="s">
        <v>656</v>
      </c>
      <c r="C228" s="37" t="s">
        <v>68</v>
      </c>
      <c r="D228" s="37" t="s">
        <v>49</v>
      </c>
      <c r="E228" s="38">
        <v>13</v>
      </c>
      <c r="F228" s="39">
        <f t="shared" ref="F228:F235" si="108">O228</f>
        <v>85.8</v>
      </c>
      <c r="G228" s="38">
        <f t="shared" ref="G228:G235" si="109">ROUND(E228*F228,2)</f>
        <v>1115.4000000000001</v>
      </c>
      <c r="H228" s="38">
        <f t="shared" ref="H228:H235" si="110">ROUND(F228*$K$5,2)</f>
        <v>23.47</v>
      </c>
      <c r="I228" s="38">
        <f t="shared" ref="I228:I235" si="111">ROUND(E228*H228,2)</f>
        <v>305.11</v>
      </c>
      <c r="J228" s="38">
        <f t="shared" ref="J228:J235" si="112">F228+H228</f>
        <v>109.27</v>
      </c>
      <c r="K228" s="38">
        <f t="shared" ref="K228:K235" si="113">ROUND(E228*J228,2)</f>
        <v>1420.51</v>
      </c>
      <c r="N228" s="39" t="s">
        <v>657</v>
      </c>
      <c r="O228" s="26">
        <f t="shared" si="99"/>
        <v>85.8</v>
      </c>
    </row>
    <row r="229" spans="1:15" x14ac:dyDescent="0.25">
      <c r="A229" s="36" t="s">
        <v>658</v>
      </c>
      <c r="B229" s="36" t="s">
        <v>659</v>
      </c>
      <c r="C229" s="37" t="s">
        <v>68</v>
      </c>
      <c r="D229" s="37" t="s">
        <v>49</v>
      </c>
      <c r="E229" s="38">
        <v>57</v>
      </c>
      <c r="F229" s="39">
        <f t="shared" si="108"/>
        <v>34.15</v>
      </c>
      <c r="G229" s="38">
        <f t="shared" si="109"/>
        <v>1946.55</v>
      </c>
      <c r="H229" s="38">
        <f t="shared" si="110"/>
        <v>9.34</v>
      </c>
      <c r="I229" s="38">
        <f t="shared" si="111"/>
        <v>532.38</v>
      </c>
      <c r="J229" s="38">
        <f t="shared" si="112"/>
        <v>43.489999999999995</v>
      </c>
      <c r="K229" s="38">
        <f t="shared" si="113"/>
        <v>2478.9299999999998</v>
      </c>
      <c r="N229" s="39" t="s">
        <v>660</v>
      </c>
      <c r="O229" s="26">
        <f t="shared" si="99"/>
        <v>34.15</v>
      </c>
    </row>
    <row r="230" spans="1:15" ht="18" x14ac:dyDescent="0.25">
      <c r="A230" s="36" t="s">
        <v>661</v>
      </c>
      <c r="B230" s="36" t="s">
        <v>662</v>
      </c>
      <c r="C230" s="37" t="s">
        <v>78</v>
      </c>
      <c r="D230" s="37" t="s">
        <v>141</v>
      </c>
      <c r="E230" s="38">
        <v>16.559999999999999</v>
      </c>
      <c r="F230" s="39">
        <f t="shared" si="108"/>
        <v>444.46</v>
      </c>
      <c r="G230" s="38">
        <f t="shared" si="109"/>
        <v>7360.26</v>
      </c>
      <c r="H230" s="38">
        <f t="shared" si="110"/>
        <v>121.56</v>
      </c>
      <c r="I230" s="38">
        <f t="shared" si="111"/>
        <v>2013.03</v>
      </c>
      <c r="J230" s="38">
        <f t="shared" si="112"/>
        <v>566.02</v>
      </c>
      <c r="K230" s="38">
        <f t="shared" si="113"/>
        <v>9373.2900000000009</v>
      </c>
      <c r="N230" s="39" t="s">
        <v>663</v>
      </c>
      <c r="O230" s="26">
        <f t="shared" si="99"/>
        <v>444.46</v>
      </c>
    </row>
    <row r="231" spans="1:15" ht="18" x14ac:dyDescent="0.25">
      <c r="A231" s="36" t="s">
        <v>664</v>
      </c>
      <c r="B231" s="36" t="s">
        <v>665</v>
      </c>
      <c r="C231" s="37" t="s">
        <v>68</v>
      </c>
      <c r="D231" s="37" t="s">
        <v>53</v>
      </c>
      <c r="E231" s="38">
        <v>16.559999999999999</v>
      </c>
      <c r="F231" s="39">
        <f t="shared" si="108"/>
        <v>438.75</v>
      </c>
      <c r="G231" s="38">
        <f t="shared" si="109"/>
        <v>7265.7</v>
      </c>
      <c r="H231" s="38">
        <f t="shared" si="110"/>
        <v>120</v>
      </c>
      <c r="I231" s="38">
        <f t="shared" si="111"/>
        <v>1987.2</v>
      </c>
      <c r="J231" s="38">
        <f t="shared" si="112"/>
        <v>558.75</v>
      </c>
      <c r="K231" s="38">
        <f t="shared" si="113"/>
        <v>9252.9</v>
      </c>
      <c r="N231" s="39" t="s">
        <v>666</v>
      </c>
      <c r="O231" s="26">
        <f t="shared" si="99"/>
        <v>438.75</v>
      </c>
    </row>
    <row r="232" spans="1:15" x14ac:dyDescent="0.25">
      <c r="A232" s="36" t="s">
        <v>667</v>
      </c>
      <c r="B232" s="36" t="s">
        <v>668</v>
      </c>
      <c r="C232" s="37" t="s">
        <v>68</v>
      </c>
      <c r="D232" s="37" t="s">
        <v>53</v>
      </c>
      <c r="E232" s="38">
        <v>5.14</v>
      </c>
      <c r="F232" s="39">
        <f t="shared" si="108"/>
        <v>230.3</v>
      </c>
      <c r="G232" s="38">
        <f t="shared" si="109"/>
        <v>1183.74</v>
      </c>
      <c r="H232" s="38">
        <f t="shared" si="110"/>
        <v>62.99</v>
      </c>
      <c r="I232" s="38">
        <f t="shared" si="111"/>
        <v>323.77</v>
      </c>
      <c r="J232" s="38">
        <f t="shared" si="112"/>
        <v>293.29000000000002</v>
      </c>
      <c r="K232" s="38">
        <f t="shared" si="113"/>
        <v>1507.51</v>
      </c>
      <c r="N232" s="39" t="s">
        <v>669</v>
      </c>
      <c r="O232" s="26">
        <f t="shared" si="99"/>
        <v>230.3</v>
      </c>
    </row>
    <row r="233" spans="1:15" x14ac:dyDescent="0.25">
      <c r="A233" s="36" t="s">
        <v>670</v>
      </c>
      <c r="B233" s="36" t="s">
        <v>671</v>
      </c>
      <c r="C233" s="37" t="s">
        <v>68</v>
      </c>
      <c r="D233" s="37" t="s">
        <v>180</v>
      </c>
      <c r="E233" s="38">
        <v>5</v>
      </c>
      <c r="F233" s="39">
        <f t="shared" si="108"/>
        <v>20.51</v>
      </c>
      <c r="G233" s="38">
        <f t="shared" si="109"/>
        <v>102.55</v>
      </c>
      <c r="H233" s="38">
        <f t="shared" si="110"/>
        <v>5.61</v>
      </c>
      <c r="I233" s="38">
        <f t="shared" si="111"/>
        <v>28.05</v>
      </c>
      <c r="J233" s="38">
        <f t="shared" si="112"/>
        <v>26.12</v>
      </c>
      <c r="K233" s="38">
        <f t="shared" si="113"/>
        <v>130.6</v>
      </c>
      <c r="N233" s="39" t="s">
        <v>672</v>
      </c>
      <c r="O233" s="26">
        <f t="shared" si="99"/>
        <v>20.51</v>
      </c>
    </row>
    <row r="234" spans="1:15" x14ac:dyDescent="0.25">
      <c r="A234" s="36" t="s">
        <v>673</v>
      </c>
      <c r="B234" s="36" t="s">
        <v>674</v>
      </c>
      <c r="C234" s="37" t="s">
        <v>68</v>
      </c>
      <c r="D234" s="37" t="s">
        <v>49</v>
      </c>
      <c r="E234" s="38">
        <v>2</v>
      </c>
      <c r="F234" s="39">
        <f t="shared" si="108"/>
        <v>72.56</v>
      </c>
      <c r="G234" s="38">
        <f t="shared" si="109"/>
        <v>145.12</v>
      </c>
      <c r="H234" s="38">
        <f t="shared" si="110"/>
        <v>19.850000000000001</v>
      </c>
      <c r="I234" s="38">
        <f t="shared" si="111"/>
        <v>39.700000000000003</v>
      </c>
      <c r="J234" s="38">
        <f t="shared" si="112"/>
        <v>92.41</v>
      </c>
      <c r="K234" s="38">
        <f t="shared" si="113"/>
        <v>184.82</v>
      </c>
      <c r="N234" s="39" t="s">
        <v>675</v>
      </c>
      <c r="O234" s="26">
        <f t="shared" si="99"/>
        <v>72.56</v>
      </c>
    </row>
    <row r="235" spans="1:15" x14ac:dyDescent="0.25">
      <c r="A235" s="49" t="s">
        <v>676</v>
      </c>
      <c r="B235" s="49" t="s">
        <v>677</v>
      </c>
      <c r="C235" s="50" t="s">
        <v>68</v>
      </c>
      <c r="D235" s="50" t="s">
        <v>53</v>
      </c>
      <c r="E235" s="51">
        <v>384.08</v>
      </c>
      <c r="F235" s="52">
        <f t="shared" si="108"/>
        <v>1.97</v>
      </c>
      <c r="G235" s="38">
        <f t="shared" si="109"/>
        <v>756.64</v>
      </c>
      <c r="H235" s="51">
        <f t="shared" si="110"/>
        <v>0.54</v>
      </c>
      <c r="I235" s="51">
        <f t="shared" si="111"/>
        <v>207.4</v>
      </c>
      <c r="J235" s="51">
        <f t="shared" si="112"/>
        <v>2.5099999999999998</v>
      </c>
      <c r="K235" s="38">
        <f t="shared" si="113"/>
        <v>964.04</v>
      </c>
      <c r="N235" s="39" t="s">
        <v>678</v>
      </c>
      <c r="O235" s="26">
        <f t="shared" si="99"/>
        <v>1.97</v>
      </c>
    </row>
    <row r="236" spans="1:15" ht="18" customHeight="1" x14ac:dyDescent="0.25">
      <c r="A236" s="54"/>
      <c r="B236" s="55"/>
      <c r="C236" s="55"/>
      <c r="D236" s="55"/>
      <c r="E236" s="55"/>
      <c r="F236" s="56"/>
      <c r="G236" s="57"/>
      <c r="H236" s="257" t="s">
        <v>679</v>
      </c>
      <c r="I236" s="257"/>
      <c r="J236" s="257"/>
      <c r="K236" s="44">
        <f>I8+I20+I31+I49+I52+I64+I87+I95+I107+I134+I168+I199+I209+I211+I227</f>
        <v>255233.87</v>
      </c>
      <c r="N236" s="57"/>
    </row>
    <row r="237" spans="1:15" ht="18" customHeight="1" x14ac:dyDescent="0.25">
      <c r="A237" s="58"/>
      <c r="B237" s="57"/>
      <c r="C237" s="57"/>
      <c r="D237" s="57"/>
      <c r="E237" s="59"/>
      <c r="F237" s="60"/>
      <c r="G237" s="57"/>
      <c r="H237" s="257" t="s">
        <v>680</v>
      </c>
      <c r="I237" s="257"/>
      <c r="J237" s="257"/>
      <c r="K237" s="44">
        <f>G8+G20+G31+G49+G52+G64+G87+G95+G107+G134+G168+G199+G209+G211+G227</f>
        <v>933200.69000000006</v>
      </c>
      <c r="N237" s="57"/>
    </row>
    <row r="238" spans="1:15" ht="18" customHeight="1" x14ac:dyDescent="0.25">
      <c r="A238" s="61"/>
      <c r="B238" s="62"/>
      <c r="C238" s="62"/>
      <c r="D238" s="62"/>
      <c r="E238" s="62"/>
      <c r="F238" s="63"/>
      <c r="H238" s="258" t="s">
        <v>681</v>
      </c>
      <c r="I238" s="258"/>
      <c r="J238" s="258"/>
      <c r="K238" s="64">
        <f>K8+K20+K31+K49+K52+K64+K87+K95+K107+K134+K168+K199+K209+K211+K227+0.08</f>
        <v>1188434.5600000003</v>
      </c>
      <c r="N238" s="57"/>
    </row>
    <row r="239" spans="1:15" x14ac:dyDescent="0.25">
      <c r="A239" s="259" t="s">
        <v>682</v>
      </c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</row>
    <row r="241" spans="11:12" x14ac:dyDescent="0.25">
      <c r="K241" s="65"/>
    </row>
    <row r="242" spans="11:12" x14ac:dyDescent="0.25">
      <c r="L242" s="42"/>
    </row>
  </sheetData>
  <mergeCells count="37">
    <mergeCell ref="B42:F42"/>
    <mergeCell ref="A2:K2"/>
    <mergeCell ref="B3:K3"/>
    <mergeCell ref="B4:K4"/>
    <mergeCell ref="A6:A7"/>
    <mergeCell ref="B6:B7"/>
    <mergeCell ref="C6:C7"/>
    <mergeCell ref="D6:D7"/>
    <mergeCell ref="E6:E7"/>
    <mergeCell ref="F6:J6"/>
    <mergeCell ref="K6:K7"/>
    <mergeCell ref="B8:E8"/>
    <mergeCell ref="B20:E20"/>
    <mergeCell ref="B31:F31"/>
    <mergeCell ref="B32:F32"/>
    <mergeCell ref="B40:F40"/>
    <mergeCell ref="B134:F134"/>
    <mergeCell ref="B49:F49"/>
    <mergeCell ref="B52:F52"/>
    <mergeCell ref="B64:F64"/>
    <mergeCell ref="B65:F65"/>
    <mergeCell ref="B77:F77"/>
    <mergeCell ref="B87:F87"/>
    <mergeCell ref="B95:F95"/>
    <mergeCell ref="B107:F107"/>
    <mergeCell ref="B108:F108"/>
    <mergeCell ref="B117:F117"/>
    <mergeCell ref="B127:F127"/>
    <mergeCell ref="H237:J237"/>
    <mergeCell ref="H238:J238"/>
    <mergeCell ref="A239:K239"/>
    <mergeCell ref="B168:F168"/>
    <mergeCell ref="B199:F199"/>
    <mergeCell ref="B209:F209"/>
    <mergeCell ref="B211:F211"/>
    <mergeCell ref="B227:F227"/>
    <mergeCell ref="H236:J236"/>
  </mergeCells>
  <pageMargins left="0.27559055118110237" right="0.27559055118110237" top="0.27559055118110237" bottom="0.27559055118110237" header="0" footer="0"/>
  <pageSetup scale="70" orientation="portrait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2"/>
  <sheetViews>
    <sheetView topLeftCell="A451" workbookViewId="0">
      <selection activeCell="C1" sqref="A1:M452"/>
    </sheetView>
  </sheetViews>
  <sheetFormatPr defaultColWidth="2" defaultRowHeight="12.6" customHeight="1" x14ac:dyDescent="0.2"/>
  <cols>
    <col min="1" max="1" width="6" style="111" bestFit="1" customWidth="1"/>
    <col min="2" max="2" width="14" style="111" customWidth="1"/>
    <col min="3" max="3" width="8.125" style="111" customWidth="1"/>
    <col min="4" max="4" width="6" style="111" bestFit="1" customWidth="1"/>
    <col min="5" max="5" width="8.375" style="111" customWidth="1"/>
    <col min="6" max="6" width="7.875" style="111" customWidth="1"/>
    <col min="7" max="7" width="9.875" style="111" customWidth="1"/>
    <col min="8" max="8" width="9.375" style="111" customWidth="1"/>
    <col min="9" max="9" width="9" style="111" customWidth="1"/>
    <col min="10" max="10" width="10.125" style="111" customWidth="1"/>
    <col min="11" max="11" width="8.5" style="111" customWidth="1"/>
    <col min="12" max="12" width="8.125" style="111" bestFit="1" customWidth="1"/>
    <col min="13" max="13" width="5.375" style="111" bestFit="1" customWidth="1"/>
    <col min="14" max="14" width="14.5" style="111" bestFit="1" customWidth="1"/>
    <col min="15" max="15" width="17" style="111" customWidth="1"/>
    <col min="16" max="16" width="9.875" style="111" customWidth="1"/>
    <col min="17" max="16384" width="2" style="111"/>
  </cols>
  <sheetData>
    <row r="1" spans="1:14" ht="16.5" thickBot="1" x14ac:dyDescent="0.25">
      <c r="A1" s="300"/>
      <c r="B1" s="301"/>
      <c r="C1" s="306" t="s">
        <v>1318</v>
      </c>
      <c r="D1" s="307"/>
      <c r="E1" s="307"/>
      <c r="F1" s="307"/>
      <c r="G1" s="307"/>
      <c r="H1" s="307"/>
      <c r="I1" s="307"/>
      <c r="J1" s="307"/>
      <c r="K1" s="307"/>
      <c r="L1" s="307"/>
      <c r="M1" s="308"/>
    </row>
    <row r="2" spans="1:14" ht="12.75" x14ac:dyDescent="0.2">
      <c r="A2" s="302"/>
      <c r="B2" s="303"/>
      <c r="C2" s="309" t="s">
        <v>1319</v>
      </c>
      <c r="D2" s="310"/>
      <c r="E2" s="310"/>
      <c r="F2" s="310"/>
      <c r="G2" s="311"/>
      <c r="H2" s="309" t="s">
        <v>1320</v>
      </c>
      <c r="I2" s="310"/>
      <c r="J2" s="310"/>
      <c r="K2" s="310"/>
      <c r="L2" s="310"/>
      <c r="M2" s="311"/>
    </row>
    <row r="3" spans="1:14" ht="13.5" thickBot="1" x14ac:dyDescent="0.25">
      <c r="A3" s="302"/>
      <c r="B3" s="303"/>
      <c r="C3" s="312" t="s">
        <v>1321</v>
      </c>
      <c r="D3" s="313"/>
      <c r="E3" s="313"/>
      <c r="F3" s="313"/>
      <c r="G3" s="314"/>
      <c r="H3" s="315" t="s">
        <v>1322</v>
      </c>
      <c r="I3" s="313"/>
      <c r="J3" s="313"/>
      <c r="K3" s="313"/>
      <c r="L3" s="313"/>
      <c r="M3" s="314"/>
    </row>
    <row r="4" spans="1:14" ht="12.75" x14ac:dyDescent="0.2">
      <c r="A4" s="302"/>
      <c r="B4" s="303"/>
      <c r="C4" s="309" t="s">
        <v>1323</v>
      </c>
      <c r="D4" s="310"/>
      <c r="E4" s="310"/>
      <c r="F4" s="310"/>
      <c r="G4" s="311"/>
      <c r="H4" s="316" t="s">
        <v>1324</v>
      </c>
      <c r="I4" s="317"/>
      <c r="J4" s="317"/>
      <c r="K4" s="318"/>
      <c r="L4" s="112"/>
      <c r="M4" s="113"/>
    </row>
    <row r="5" spans="1:14" ht="13.5" thickBot="1" x14ac:dyDescent="0.25">
      <c r="A5" s="304"/>
      <c r="B5" s="305"/>
      <c r="C5" s="319" t="s">
        <v>1325</v>
      </c>
      <c r="D5" s="320"/>
      <c r="E5" s="320"/>
      <c r="F5" s="320"/>
      <c r="G5" s="321"/>
      <c r="H5" s="322"/>
      <c r="I5" s="323"/>
      <c r="J5" s="323"/>
      <c r="K5" s="324"/>
      <c r="L5" s="114"/>
      <c r="M5" s="115"/>
    </row>
    <row r="6" spans="1:14" ht="13.5" thickBot="1" x14ac:dyDescent="0.25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</row>
    <row r="7" spans="1:14" ht="12.75" x14ac:dyDescent="0.2">
      <c r="A7" s="287" t="s">
        <v>1326</v>
      </c>
      <c r="B7" s="289" t="s">
        <v>1327</v>
      </c>
      <c r="C7" s="290"/>
      <c r="D7" s="293" t="s">
        <v>1328</v>
      </c>
      <c r="E7" s="295" t="s">
        <v>1329</v>
      </c>
      <c r="F7" s="296"/>
      <c r="G7" s="296"/>
      <c r="H7" s="296"/>
      <c r="I7" s="296"/>
      <c r="J7" s="297"/>
      <c r="K7" s="295" t="s">
        <v>1330</v>
      </c>
      <c r="L7" s="297"/>
      <c r="M7" s="298" t="s">
        <v>1331</v>
      </c>
      <c r="N7" s="119"/>
    </row>
    <row r="8" spans="1:14" ht="13.5" thickBot="1" x14ac:dyDescent="0.25">
      <c r="A8" s="288"/>
      <c r="B8" s="291"/>
      <c r="C8" s="292"/>
      <c r="D8" s="294"/>
      <c r="E8" s="120" t="s">
        <v>1332</v>
      </c>
      <c r="F8" s="120" t="s">
        <v>1333</v>
      </c>
      <c r="G8" s="120" t="s">
        <v>1334</v>
      </c>
      <c r="H8" s="120" t="s">
        <v>1335</v>
      </c>
      <c r="I8" s="120" t="s">
        <v>1336</v>
      </c>
      <c r="J8" s="120" t="s">
        <v>1337</v>
      </c>
      <c r="K8" s="120" t="s">
        <v>1338</v>
      </c>
      <c r="L8" s="120" t="s">
        <v>1339</v>
      </c>
      <c r="M8" s="299"/>
      <c r="N8" s="119"/>
    </row>
    <row r="9" spans="1:14" ht="13.5" thickBot="1" x14ac:dyDescent="0.25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3"/>
    </row>
    <row r="10" spans="1:14" ht="13.5" thickBot="1" x14ac:dyDescent="0.25">
      <c r="A10" s="124" t="str">
        <f>'[2]Orçamento Sintético'!A8</f>
        <v>1.0</v>
      </c>
      <c r="B10" s="125" t="str">
        <f>'[2]Orçamento Sintético'!B8</f>
        <v>DEMOLIÇÕES/RETIRADAS/SERVIÇOS PRELIMINARES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6"/>
    </row>
    <row r="11" spans="1:14" ht="12.75" x14ac:dyDescent="0.2">
      <c r="A11" s="325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7"/>
    </row>
    <row r="12" spans="1:14" s="135" customFormat="1" ht="12.75" x14ac:dyDescent="0.2">
      <c r="A12" s="130" t="str">
        <f>'[2]Orçamento Sintético'!A9</f>
        <v>1.1</v>
      </c>
      <c r="B12" s="131" t="str">
        <f>'[2]Orçamento Sintético'!B9</f>
        <v>Remoção de árvore com utilização de retro-escavadeira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3">
        <f>L13</f>
        <v>0</v>
      </c>
      <c r="M12" s="134" t="str">
        <f>'[2]Orçamento Sintético'!C9</f>
        <v>un</v>
      </c>
    </row>
    <row r="13" spans="1:14" ht="12.75" x14ac:dyDescent="0.2">
      <c r="A13" s="136"/>
      <c r="B13" s="274"/>
      <c r="C13" s="275"/>
      <c r="D13" s="137">
        <v>1</v>
      </c>
      <c r="E13" s="137"/>
      <c r="F13" s="137"/>
      <c r="G13" s="137"/>
      <c r="H13" s="137"/>
      <c r="I13" s="137"/>
      <c r="J13" s="138"/>
      <c r="K13" s="138">
        <f>ROUND(E13,2)</f>
        <v>0</v>
      </c>
      <c r="L13" s="137">
        <f>ROUND(D13*K13,2)</f>
        <v>0</v>
      </c>
      <c r="M13" s="139"/>
    </row>
    <row r="14" spans="1:14" ht="12.75" x14ac:dyDescent="0.2">
      <c r="A14" s="127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9"/>
    </row>
    <row r="15" spans="1:14" s="135" customFormat="1" ht="12.75" x14ac:dyDescent="0.2">
      <c r="A15" s="130" t="str">
        <f>'[2]Orçamento Sintético'!A10</f>
        <v>1.2</v>
      </c>
      <c r="B15" s="131" t="str">
        <f>'[2]Orçamento Sintético'!B10</f>
        <v>Remoção de telhas, de fibrocimento, metálica e cerâmica, de forma manual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3">
        <f>L16</f>
        <v>0</v>
      </c>
      <c r="M15" s="134" t="str">
        <f>'[2]Orçamento Sintético'!C10</f>
        <v>m²</v>
      </c>
    </row>
    <row r="16" spans="1:14" ht="12.75" x14ac:dyDescent="0.2">
      <c r="A16" s="136"/>
      <c r="B16" s="274"/>
      <c r="C16" s="275"/>
      <c r="D16" s="137"/>
      <c r="E16" s="137"/>
      <c r="F16" s="137"/>
      <c r="G16" s="137"/>
      <c r="H16" s="137"/>
      <c r="I16" s="137"/>
      <c r="J16" s="138"/>
      <c r="K16" s="138"/>
      <c r="L16" s="137"/>
      <c r="M16" s="139"/>
    </row>
    <row r="17" spans="1:13" ht="12.75" x14ac:dyDescent="0.2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9"/>
    </row>
    <row r="18" spans="1:13" s="135" customFormat="1" ht="12.75" x14ac:dyDescent="0.2">
      <c r="A18" s="130" t="str">
        <f>'[2]Orçamento Sintético'!A11</f>
        <v>1.3</v>
      </c>
      <c r="B18" s="131" t="str">
        <f>'[2]Orçamento Sintético'!B11</f>
        <v>Remoção de trama de madeira para cobertura, de forma manual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3">
        <f>L19</f>
        <v>0</v>
      </c>
      <c r="M18" s="134" t="str">
        <f>'[2]Orçamento Sintético'!C11</f>
        <v>m²</v>
      </c>
    </row>
    <row r="19" spans="1:13" ht="12.75" x14ac:dyDescent="0.2">
      <c r="A19" s="136"/>
      <c r="B19" s="274"/>
      <c r="C19" s="275"/>
      <c r="D19" s="137"/>
      <c r="E19" s="137"/>
      <c r="F19" s="137"/>
      <c r="G19" s="137"/>
      <c r="H19" s="137"/>
      <c r="I19" s="137"/>
      <c r="J19" s="138"/>
      <c r="K19" s="138"/>
      <c r="L19" s="137"/>
      <c r="M19" s="139"/>
    </row>
    <row r="20" spans="1:13" ht="12.75" x14ac:dyDescent="0.2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9"/>
    </row>
    <row r="21" spans="1:13" s="135" customFormat="1" ht="12.75" x14ac:dyDescent="0.2">
      <c r="A21" s="130" t="str">
        <f>'[2]Orçamento Sintético'!A12</f>
        <v>1.4</v>
      </c>
      <c r="B21" s="131" t="str">
        <f>'[2]Orçamento Sintético'!B12</f>
        <v>Remoção de tesouras de madeira, com vão menor que 8m, de forma manual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3">
        <f>L22</f>
        <v>0</v>
      </c>
      <c r="M21" s="134" t="str">
        <f>'[2]Orçamento Sintético'!C12</f>
        <v>un</v>
      </c>
    </row>
    <row r="22" spans="1:13" ht="12.75" x14ac:dyDescent="0.2">
      <c r="A22" s="136"/>
      <c r="B22" s="274"/>
      <c r="C22" s="275"/>
      <c r="D22" s="137"/>
      <c r="E22" s="137"/>
      <c r="F22" s="137"/>
      <c r="G22" s="137"/>
      <c r="H22" s="137"/>
      <c r="I22" s="137"/>
      <c r="J22" s="138"/>
      <c r="K22" s="138"/>
      <c r="L22" s="137"/>
      <c r="M22" s="139"/>
    </row>
    <row r="23" spans="1:13" ht="12.75" x14ac:dyDescent="0.2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9"/>
    </row>
    <row r="24" spans="1:13" s="135" customFormat="1" ht="12.75" x14ac:dyDescent="0.2">
      <c r="A24" s="130" t="str">
        <f>'[2]Orçamento Sintético'!A13</f>
        <v>1.5</v>
      </c>
      <c r="B24" s="131" t="str">
        <f>'[2]Orçamento Sintético'!B13</f>
        <v>Demolição de alvenaria para qualquer tipo de bloco, de forma mecanizada, sem reaproveitamento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3">
        <f>SUM(L25:L25)</f>
        <v>0</v>
      </c>
      <c r="M24" s="134" t="str">
        <f>'[2]Orçamento Sintético'!C13</f>
        <v>m³</v>
      </c>
    </row>
    <row r="25" spans="1:13" ht="12.75" x14ac:dyDescent="0.2">
      <c r="A25" s="136"/>
      <c r="B25" s="274"/>
      <c r="C25" s="275"/>
      <c r="D25" s="137"/>
      <c r="E25" s="137"/>
      <c r="F25" s="137"/>
      <c r="G25" s="137"/>
      <c r="H25" s="137"/>
      <c r="I25" s="137"/>
      <c r="J25" s="138"/>
      <c r="K25" s="138"/>
      <c r="L25" s="137"/>
      <c r="M25" s="139"/>
    </row>
    <row r="26" spans="1:13" ht="12.75" x14ac:dyDescent="0.2">
      <c r="A26" s="127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9"/>
    </row>
    <row r="27" spans="1:13" s="135" customFormat="1" ht="12.75" x14ac:dyDescent="0.2">
      <c r="A27" s="130" t="str">
        <f>'[2]Orçamento Sintético'!A14</f>
        <v>1.6</v>
      </c>
      <c r="B27" s="131" t="str">
        <f>'[2]Orçamento Sintético'!B14</f>
        <v>Demolição de pilares e vigas em concreto armado, de forma mecanizada com martelete, sem reaproveitamento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3">
        <f>SUM(L28:L28)</f>
        <v>0</v>
      </c>
      <c r="M27" s="134" t="str">
        <f>'[2]Orçamento Sintético'!C14</f>
        <v>m³</v>
      </c>
    </row>
    <row r="28" spans="1:13" ht="12.75" x14ac:dyDescent="0.2">
      <c r="A28" s="150"/>
      <c r="B28" s="274"/>
      <c r="C28" s="275"/>
      <c r="D28" s="137"/>
      <c r="E28" s="137"/>
      <c r="F28" s="137"/>
      <c r="G28" s="137"/>
      <c r="H28" s="137"/>
      <c r="I28" s="137"/>
      <c r="J28" s="138"/>
      <c r="K28" s="138"/>
      <c r="L28" s="137"/>
      <c r="M28" s="147"/>
    </row>
    <row r="29" spans="1:13" ht="12.75" x14ac:dyDescent="0.2">
      <c r="A29" s="127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9"/>
    </row>
    <row r="30" spans="1:13" s="135" customFormat="1" ht="12.75" x14ac:dyDescent="0.2">
      <c r="A30" s="130" t="str">
        <f>'[2]Orçamento Sintético'!A15</f>
        <v>1.7</v>
      </c>
      <c r="B30" s="131" t="str">
        <f>'[2]Orçamento Sintético'!B15</f>
        <v>Demolição de lajes, de forma mecanizada com martelete, sem reaproveitamento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3">
        <f>L31</f>
        <v>0</v>
      </c>
      <c r="M30" s="134" t="str">
        <f>'[2]Orçamento Sintético'!C15</f>
        <v>m³</v>
      </c>
    </row>
    <row r="31" spans="1:13" ht="12.75" x14ac:dyDescent="0.2">
      <c r="A31" s="136"/>
      <c r="B31" s="274"/>
      <c r="C31" s="275"/>
      <c r="D31" s="137">
        <v>1</v>
      </c>
      <c r="E31" s="137">
        <v>0</v>
      </c>
      <c r="F31" s="137"/>
      <c r="G31" s="137"/>
      <c r="H31" s="137"/>
      <c r="I31" s="137"/>
      <c r="J31" s="138"/>
      <c r="K31" s="138">
        <f>ROUND(E31,2)</f>
        <v>0</v>
      </c>
      <c r="L31" s="137">
        <f>ROUND(D31*K31,2)</f>
        <v>0</v>
      </c>
      <c r="M31" s="139"/>
    </row>
    <row r="32" spans="1:13" ht="12.75" x14ac:dyDescent="0.2">
      <c r="A32" s="140"/>
      <c r="B32" s="141"/>
      <c r="C32" s="142"/>
      <c r="D32" s="143"/>
      <c r="E32" s="144"/>
      <c r="F32" s="143"/>
      <c r="G32" s="143"/>
      <c r="H32" s="144"/>
      <c r="I32" s="144"/>
      <c r="J32" s="145"/>
      <c r="K32" s="145"/>
      <c r="L32" s="146"/>
      <c r="M32" s="147"/>
    </row>
    <row r="33" spans="1:15" s="135" customFormat="1" ht="12.75" x14ac:dyDescent="0.2">
      <c r="A33" s="130" t="str">
        <f>'[2]Orçamento Sintético'!A16</f>
        <v>1.8</v>
      </c>
      <c r="B33" s="278" t="str">
        <f>'[2]Orçamento Sintético'!B16</f>
        <v>Demolição de pavimentação em paralelepípedo ou pré-moldados de concreto c/ reaproveitamento</v>
      </c>
      <c r="C33" s="279"/>
      <c r="D33" s="279"/>
      <c r="E33" s="279"/>
      <c r="F33" s="279"/>
      <c r="G33" s="279"/>
      <c r="H33" s="279"/>
      <c r="I33" s="279"/>
      <c r="J33" s="279"/>
      <c r="K33" s="280"/>
      <c r="L33" s="133">
        <f>SUM(L34)</f>
        <v>82.06</v>
      </c>
      <c r="M33" s="134" t="str">
        <f>'[2]Orçamento Sintético'!C16</f>
        <v>m²</v>
      </c>
    </row>
    <row r="34" spans="1:15" ht="12.75" x14ac:dyDescent="0.2">
      <c r="A34" s="136"/>
      <c r="B34" s="274"/>
      <c r="C34" s="275"/>
      <c r="D34" s="137">
        <v>1</v>
      </c>
      <c r="E34" s="137">
        <v>9.4</v>
      </c>
      <c r="F34" s="137"/>
      <c r="G34" s="137">
        <v>8.73</v>
      </c>
      <c r="H34" s="137"/>
      <c r="I34" s="137"/>
      <c r="J34" s="138"/>
      <c r="K34" s="138">
        <f>ROUND(E34*G34,2)</f>
        <v>82.06</v>
      </c>
      <c r="L34" s="137">
        <f>ROUND(D34*K34,2)</f>
        <v>82.06</v>
      </c>
      <c r="M34" s="139"/>
    </row>
    <row r="35" spans="1:15" ht="12.75" x14ac:dyDescent="0.2">
      <c r="A35" s="136"/>
      <c r="B35" s="274"/>
      <c r="C35" s="275"/>
      <c r="D35" s="137"/>
      <c r="E35" s="137"/>
      <c r="F35" s="137"/>
      <c r="G35" s="137"/>
      <c r="H35" s="137"/>
      <c r="I35" s="137"/>
      <c r="J35" s="138"/>
      <c r="K35" s="138"/>
      <c r="L35" s="137"/>
      <c r="M35" s="139"/>
    </row>
    <row r="36" spans="1:15" ht="12.75" x14ac:dyDescent="0.2">
      <c r="A36" s="140"/>
      <c r="B36" s="141"/>
      <c r="C36" s="142"/>
      <c r="D36" s="143"/>
      <c r="E36" s="144"/>
      <c r="F36" s="143"/>
      <c r="G36" s="143"/>
      <c r="H36" s="144"/>
      <c r="I36" s="144"/>
      <c r="J36" s="145"/>
      <c r="K36" s="145"/>
      <c r="L36" s="146"/>
      <c r="M36" s="147"/>
    </row>
    <row r="37" spans="1:15" s="135" customFormat="1" ht="12.75" x14ac:dyDescent="0.2">
      <c r="A37" s="130" t="str">
        <f>'[2]Orçamento Sintético'!A17</f>
        <v>1.9</v>
      </c>
      <c r="B37" s="278" t="str">
        <f>'[2]Orçamento Sintético'!B17</f>
        <v xml:space="preserve">Demolição de concreto simples com martelete </v>
      </c>
      <c r="C37" s="279"/>
      <c r="D37" s="279"/>
      <c r="E37" s="279"/>
      <c r="F37" s="279"/>
      <c r="G37" s="279"/>
      <c r="H37" s="279"/>
      <c r="I37" s="279"/>
      <c r="J37" s="279"/>
      <c r="K37" s="280"/>
      <c r="L37" s="133">
        <f>SUM(L38)</f>
        <v>1.05</v>
      </c>
      <c r="M37" s="134" t="str">
        <f>'[2]Orçamento Sintético'!C17</f>
        <v>m³</v>
      </c>
    </row>
    <row r="38" spans="1:15" ht="12.75" x14ac:dyDescent="0.2">
      <c r="A38" s="136"/>
      <c r="B38" s="274" t="s">
        <v>1344</v>
      </c>
      <c r="C38" s="275"/>
      <c r="D38" s="137">
        <v>1</v>
      </c>
      <c r="E38" s="137">
        <v>30</v>
      </c>
      <c r="F38" s="137"/>
      <c r="G38" s="137">
        <v>0.5</v>
      </c>
      <c r="H38" s="137"/>
      <c r="I38" s="137">
        <v>7.0000000000000007E-2</v>
      </c>
      <c r="J38" s="138"/>
      <c r="K38" s="138">
        <f t="shared" ref="K38" si="0">G38*I38*E38</f>
        <v>1.05</v>
      </c>
      <c r="L38" s="137">
        <f t="shared" ref="L38" si="1">ROUND(D38*K38,2)</f>
        <v>1.05</v>
      </c>
      <c r="M38" s="139"/>
    </row>
    <row r="39" spans="1:15" ht="12.75" x14ac:dyDescent="0.2">
      <c r="A39" s="127"/>
      <c r="B39" s="128"/>
      <c r="C39" s="128"/>
      <c r="D39" s="128"/>
      <c r="E39" s="128"/>
      <c r="F39" s="128"/>
      <c r="G39" s="128"/>
      <c r="H39" s="128"/>
      <c r="I39" s="128"/>
      <c r="J39" s="128"/>
      <c r="K39" s="148"/>
      <c r="L39" s="128"/>
      <c r="M39" s="129"/>
    </row>
    <row r="40" spans="1:15" s="135" customFormat="1" ht="12.75" x14ac:dyDescent="0.2">
      <c r="A40" s="130" t="str">
        <f>'[2]Orçamento Sintético'!A18</f>
        <v>1.10</v>
      </c>
      <c r="B40" s="131" t="str">
        <f>'[2]Orçamento Sintético'!B18</f>
        <v>Locação de obra - execução de gabarito</v>
      </c>
      <c r="C40" s="132"/>
      <c r="D40" s="132"/>
      <c r="E40" s="132"/>
      <c r="F40" s="132"/>
      <c r="G40" s="132"/>
      <c r="H40" s="132"/>
      <c r="I40" s="132"/>
      <c r="J40" s="132"/>
      <c r="K40" s="149"/>
      <c r="L40" s="133">
        <f>L41</f>
        <v>504</v>
      </c>
      <c r="M40" s="134" t="s">
        <v>0</v>
      </c>
      <c r="O40" s="135">
        <v>697.9</v>
      </c>
    </row>
    <row r="41" spans="1:15" ht="12.75" x14ac:dyDescent="0.2">
      <c r="A41" s="136"/>
      <c r="B41" s="274" t="s">
        <v>1343</v>
      </c>
      <c r="C41" s="275"/>
      <c r="D41" s="137">
        <v>1</v>
      </c>
      <c r="E41" s="137">
        <v>8</v>
      </c>
      <c r="F41" s="137">
        <v>11.2</v>
      </c>
      <c r="G41" s="137"/>
      <c r="H41" s="137">
        <v>52.5</v>
      </c>
      <c r="I41" s="137"/>
      <c r="J41" s="138"/>
      <c r="K41" s="138">
        <f>((E41+F41)/2)*H41</f>
        <v>504</v>
      </c>
      <c r="L41" s="137">
        <f>ROUND(D41*K41,2)</f>
        <v>504</v>
      </c>
      <c r="M41" s="139"/>
    </row>
    <row r="42" spans="1:15" ht="12.75" x14ac:dyDescent="0.2">
      <c r="A42" s="150"/>
      <c r="B42" s="154"/>
      <c r="C42" s="154"/>
      <c r="D42" s="146"/>
      <c r="E42" s="146"/>
      <c r="F42" s="146"/>
      <c r="G42" s="146"/>
      <c r="H42" s="146"/>
      <c r="I42" s="146"/>
      <c r="J42" s="145"/>
      <c r="K42" s="145"/>
      <c r="L42" s="146"/>
      <c r="M42" s="147"/>
    </row>
    <row r="43" spans="1:15" ht="12.75" x14ac:dyDescent="0.2">
      <c r="A43" s="150"/>
      <c r="B43" s="154"/>
      <c r="C43" s="154"/>
      <c r="D43" s="146"/>
      <c r="E43" s="146"/>
      <c r="F43" s="146"/>
      <c r="G43" s="146"/>
      <c r="H43" s="146"/>
      <c r="I43" s="146"/>
      <c r="J43" s="145"/>
      <c r="K43" s="145"/>
      <c r="L43" s="146"/>
      <c r="M43" s="147"/>
    </row>
    <row r="44" spans="1:15" ht="12.75" x14ac:dyDescent="0.2">
      <c r="A44" s="150"/>
      <c r="B44" s="154"/>
      <c r="C44" s="154"/>
      <c r="D44" s="146"/>
      <c r="E44" s="146"/>
      <c r="F44" s="146"/>
      <c r="G44" s="146"/>
      <c r="H44" s="146"/>
      <c r="I44" s="146"/>
      <c r="J44" s="145"/>
      <c r="K44" s="145"/>
      <c r="L44" s="146"/>
      <c r="M44" s="147"/>
    </row>
    <row r="45" spans="1:15" s="135" customFormat="1" ht="12.75" x14ac:dyDescent="0.2">
      <c r="A45" s="130" t="str">
        <f>'[2]Orçamento Sintético'!A19</f>
        <v>1.11</v>
      </c>
      <c r="B45" s="131" t="str">
        <f>'[2]Orçamento Sintético'!B19</f>
        <v>Placa de obra em chapa aço galvanizado, instalada</v>
      </c>
      <c r="C45" s="132"/>
      <c r="D45" s="132"/>
      <c r="E45" s="132"/>
      <c r="F45" s="132"/>
      <c r="G45" s="132"/>
      <c r="H45" s="132"/>
      <c r="I45" s="132"/>
      <c r="J45" s="132"/>
      <c r="K45" s="149"/>
      <c r="L45" s="133">
        <f>L46</f>
        <v>0</v>
      </c>
      <c r="M45" s="134" t="str">
        <f>'[2]Orçamento Sintético'!C19</f>
        <v>m²</v>
      </c>
      <c r="O45" s="135">
        <v>697.9</v>
      </c>
    </row>
    <row r="46" spans="1:15" ht="12.75" x14ac:dyDescent="0.2">
      <c r="A46" s="136"/>
      <c r="B46" s="274"/>
      <c r="C46" s="275"/>
      <c r="D46" s="137"/>
      <c r="E46" s="137"/>
      <c r="F46" s="137"/>
      <c r="G46" s="137"/>
      <c r="H46" s="137"/>
      <c r="I46" s="137"/>
      <c r="J46" s="138"/>
      <c r="K46" s="138"/>
      <c r="L46" s="137"/>
      <c r="M46" s="139"/>
    </row>
    <row r="47" spans="1:15" ht="13.5" thickBot="1" x14ac:dyDescent="0.25">
      <c r="A47" s="150"/>
      <c r="B47" s="141"/>
      <c r="C47" s="144"/>
      <c r="D47" s="146"/>
      <c r="E47" s="146"/>
      <c r="F47" s="146"/>
      <c r="G47" s="146"/>
      <c r="H47" s="146"/>
      <c r="I47" s="146"/>
      <c r="J47" s="145"/>
      <c r="K47" s="145"/>
      <c r="L47" s="146"/>
      <c r="M47" s="147"/>
    </row>
    <row r="48" spans="1:15" ht="13.5" thickBot="1" x14ac:dyDescent="0.25">
      <c r="A48" s="124" t="str">
        <f>'[2]Orçamento Sintético'!A20</f>
        <v>2.0</v>
      </c>
      <c r="B48" s="125" t="str">
        <f>'[2]Orçamento Sintético'!B20</f>
        <v>INFRAESTRUTURA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6"/>
    </row>
    <row r="49" spans="1:13" ht="12.75" x14ac:dyDescent="0.2">
      <c r="A49" s="150"/>
      <c r="B49" s="141"/>
      <c r="C49" s="144"/>
      <c r="D49" s="146"/>
      <c r="E49" s="146"/>
      <c r="F49" s="146"/>
      <c r="G49" s="146"/>
      <c r="H49" s="146"/>
      <c r="I49" s="146"/>
      <c r="J49" s="145"/>
      <c r="K49" s="145"/>
      <c r="L49" s="146"/>
      <c r="M49" s="147"/>
    </row>
    <row r="50" spans="1:13" s="135" customFormat="1" ht="12.75" x14ac:dyDescent="0.2">
      <c r="A50" s="130" t="str">
        <f>'[2]Orçamento Sintético'!A21</f>
        <v>2.1</v>
      </c>
      <c r="B50" s="131" t="str">
        <f>'[2]Orçamento Sintético'!B21</f>
        <v>Aterro manual de valas com solo argilo-arenoso e compactação mecanizada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3">
        <f>SUM(L53:L58)</f>
        <v>32.1</v>
      </c>
      <c r="M50" s="134" t="s">
        <v>1340</v>
      </c>
    </row>
    <row r="51" spans="1:13" s="135" customFormat="1" ht="12.75" x14ac:dyDescent="0.2">
      <c r="A51" s="130"/>
      <c r="B51" s="131"/>
      <c r="C51" s="132"/>
      <c r="D51" s="132"/>
      <c r="E51" s="132"/>
      <c r="F51" s="132"/>
      <c r="G51" s="132"/>
      <c r="H51" s="132"/>
      <c r="I51" s="132"/>
      <c r="J51" s="132"/>
      <c r="K51" s="132" t="s">
        <v>1363</v>
      </c>
      <c r="L51" s="133">
        <v>15.04</v>
      </c>
      <c r="M51" s="134"/>
    </row>
    <row r="52" spans="1:13" s="135" customFormat="1" ht="12.75" x14ac:dyDescent="0.2">
      <c r="A52" s="130"/>
      <c r="B52" s="131"/>
      <c r="C52" s="132"/>
      <c r="D52" s="132"/>
      <c r="E52" s="132"/>
      <c r="F52" s="132"/>
      <c r="G52" s="132"/>
      <c r="H52" s="132"/>
      <c r="I52" s="132"/>
      <c r="J52" s="132"/>
      <c r="K52" s="132" t="s">
        <v>1364</v>
      </c>
      <c r="L52" s="168">
        <f>L50-L51</f>
        <v>17.060000000000002</v>
      </c>
      <c r="M52" s="134"/>
    </row>
    <row r="53" spans="1:13" ht="12.75" x14ac:dyDescent="0.2">
      <c r="A53" s="136"/>
      <c r="B53" s="274" t="s">
        <v>1345</v>
      </c>
      <c r="C53" s="275"/>
      <c r="D53" s="137">
        <v>4</v>
      </c>
      <c r="E53" s="137">
        <v>3.85</v>
      </c>
      <c r="F53" s="137"/>
      <c r="G53" s="137">
        <v>5.85</v>
      </c>
      <c r="H53" s="137"/>
      <c r="I53" s="137">
        <v>0.15</v>
      </c>
      <c r="J53" s="138"/>
      <c r="K53" s="138">
        <f>I53*G53*E53</f>
        <v>3.3783749999999997</v>
      </c>
      <c r="L53" s="137">
        <f>ROUND(D53*K53,2)</f>
        <v>13.51</v>
      </c>
      <c r="M53" s="139"/>
    </row>
    <row r="54" spans="1:13" ht="12.75" x14ac:dyDescent="0.2">
      <c r="A54" s="150"/>
      <c r="B54" s="274" t="s">
        <v>1345</v>
      </c>
      <c r="C54" s="275"/>
      <c r="D54" s="137">
        <v>1</v>
      </c>
      <c r="E54" s="137">
        <v>3.85</v>
      </c>
      <c r="F54" s="137"/>
      <c r="G54" s="137">
        <v>2.65</v>
      </c>
      <c r="H54" s="137"/>
      <c r="I54" s="137">
        <v>0.15</v>
      </c>
      <c r="J54" s="138"/>
      <c r="K54" s="138">
        <f>I54*G54*E54</f>
        <v>1.5303749999999998</v>
      </c>
      <c r="L54" s="137">
        <f>ROUND(D54*K54,2)</f>
        <v>1.53</v>
      </c>
      <c r="M54" s="147"/>
    </row>
    <row r="55" spans="1:13" ht="12.75" x14ac:dyDescent="0.2">
      <c r="A55" s="150"/>
      <c r="B55" s="274" t="s">
        <v>1345</v>
      </c>
      <c r="C55" s="275"/>
      <c r="D55" s="137">
        <v>1</v>
      </c>
      <c r="E55" s="137">
        <v>3.85</v>
      </c>
      <c r="F55" s="137"/>
      <c r="G55" s="137">
        <v>2.65</v>
      </c>
      <c r="H55" s="137"/>
      <c r="I55" s="137">
        <v>0.15</v>
      </c>
      <c r="J55" s="138"/>
      <c r="K55" s="138">
        <f t="shared" ref="K55:K57" si="2">I55*G55*E55</f>
        <v>1.5303749999999998</v>
      </c>
      <c r="L55" s="137">
        <f t="shared" ref="L55:L57" si="3">ROUND(D55*K55,2)</f>
        <v>1.53</v>
      </c>
      <c r="M55" s="147"/>
    </row>
    <row r="56" spans="1:13" ht="12.75" x14ac:dyDescent="0.2">
      <c r="A56" s="150"/>
      <c r="B56" s="274" t="s">
        <v>1345</v>
      </c>
      <c r="C56" s="275"/>
      <c r="D56" s="137">
        <v>1</v>
      </c>
      <c r="E56" s="137">
        <v>3.85</v>
      </c>
      <c r="F56" s="137"/>
      <c r="G56" s="137">
        <v>2.65</v>
      </c>
      <c r="H56" s="137"/>
      <c r="I56" s="137">
        <v>0.15</v>
      </c>
      <c r="J56" s="138"/>
      <c r="K56" s="138">
        <f t="shared" si="2"/>
        <v>1.5303749999999998</v>
      </c>
      <c r="L56" s="137">
        <f t="shared" si="3"/>
        <v>1.53</v>
      </c>
      <c r="M56" s="147"/>
    </row>
    <row r="57" spans="1:13" ht="12.75" x14ac:dyDescent="0.2">
      <c r="A57" s="150"/>
      <c r="B57" s="274" t="s">
        <v>1345</v>
      </c>
      <c r="C57" s="275"/>
      <c r="D57" s="137">
        <v>1</v>
      </c>
      <c r="E57" s="137">
        <v>3.85</v>
      </c>
      <c r="F57" s="137"/>
      <c r="G57" s="137">
        <v>2.65</v>
      </c>
      <c r="H57" s="137"/>
      <c r="I57" s="137">
        <v>0.15</v>
      </c>
      <c r="J57" s="138"/>
      <c r="K57" s="138">
        <f t="shared" si="2"/>
        <v>1.5303749999999998</v>
      </c>
      <c r="L57" s="137">
        <f t="shared" si="3"/>
        <v>1.53</v>
      </c>
      <c r="M57" s="147"/>
    </row>
    <row r="58" spans="1:13" ht="12.75" x14ac:dyDescent="0.2">
      <c r="A58" s="150"/>
      <c r="B58" s="281" t="s">
        <v>1370</v>
      </c>
      <c r="C58" s="281"/>
      <c r="D58" s="169">
        <v>1</v>
      </c>
      <c r="E58" s="169">
        <v>2.85</v>
      </c>
      <c r="F58" s="169"/>
      <c r="G58" s="169">
        <v>8.75</v>
      </c>
      <c r="H58" s="169"/>
      <c r="I58" s="169">
        <v>0.5</v>
      </c>
      <c r="J58" s="170"/>
      <c r="K58" s="170">
        <f>I58*G58*E58</f>
        <v>12.46875</v>
      </c>
      <c r="L58" s="169">
        <f t="shared" ref="L58" si="4">ROUND(D58*K58,2)</f>
        <v>12.47</v>
      </c>
      <c r="M58" s="147"/>
    </row>
    <row r="59" spans="1:13" ht="12.75" x14ac:dyDescent="0.2">
      <c r="A59" s="150"/>
      <c r="B59" s="141"/>
      <c r="C59" s="144"/>
      <c r="D59" s="146"/>
      <c r="E59" s="146"/>
      <c r="F59" s="146"/>
      <c r="G59" s="146"/>
      <c r="H59" s="146"/>
      <c r="I59" s="146"/>
      <c r="J59" s="145"/>
      <c r="K59" s="145"/>
      <c r="L59" s="146"/>
      <c r="M59" s="147"/>
    </row>
    <row r="60" spans="1:13" s="135" customFormat="1" ht="12.75" x14ac:dyDescent="0.2">
      <c r="A60" s="130" t="str">
        <f>'[2]Orçamento Sintético'!A22</f>
        <v>2.5</v>
      </c>
      <c r="B60" s="131" t="str">
        <f>'[2]Orçamento Sintético'!B22</f>
        <v>Escavação manual para bloco de coroamento ou sapata, com previsão de fôrma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3">
        <f>SUM(L63:L85)</f>
        <v>76.210000000000022</v>
      </c>
      <c r="M60" s="134" t="s">
        <v>1340</v>
      </c>
    </row>
    <row r="61" spans="1:13" s="135" customFormat="1" ht="12.75" x14ac:dyDescent="0.2">
      <c r="A61" s="130"/>
      <c r="B61" s="131"/>
      <c r="C61" s="132"/>
      <c r="D61" s="132"/>
      <c r="E61" s="132"/>
      <c r="F61" s="132"/>
      <c r="G61" s="132"/>
      <c r="H61" s="132"/>
      <c r="I61" s="132"/>
      <c r="J61" s="132"/>
      <c r="K61" s="132" t="s">
        <v>1363</v>
      </c>
      <c r="L61" s="133">
        <v>47.43</v>
      </c>
      <c r="M61" s="134"/>
    </row>
    <row r="62" spans="1:13" s="135" customFormat="1" ht="12.75" x14ac:dyDescent="0.2">
      <c r="A62" s="130"/>
      <c r="B62" s="131"/>
      <c r="C62" s="132"/>
      <c r="D62" s="132"/>
      <c r="E62" s="132"/>
      <c r="F62" s="132"/>
      <c r="G62" s="132"/>
      <c r="H62" s="132"/>
      <c r="I62" s="132"/>
      <c r="J62" s="132"/>
      <c r="K62" s="132" t="s">
        <v>1364</v>
      </c>
      <c r="L62" s="168">
        <f>L60-L61</f>
        <v>28.780000000000022</v>
      </c>
      <c r="M62" s="134"/>
    </row>
    <row r="63" spans="1:13" ht="12.75" x14ac:dyDescent="0.2">
      <c r="A63" s="136"/>
      <c r="B63" s="274" t="s">
        <v>1233</v>
      </c>
      <c r="C63" s="275"/>
      <c r="D63" s="137"/>
      <c r="E63" s="137"/>
      <c r="F63" s="137"/>
      <c r="G63" s="137"/>
      <c r="H63" s="137"/>
      <c r="I63" s="137"/>
      <c r="J63" s="138"/>
      <c r="K63" s="138"/>
      <c r="L63" s="137"/>
      <c r="M63" s="139"/>
    </row>
    <row r="64" spans="1:13" ht="23.25" customHeight="1" x14ac:dyDescent="0.2">
      <c r="A64" s="150"/>
      <c r="B64" s="274" t="s">
        <v>1365</v>
      </c>
      <c r="C64" s="275"/>
      <c r="D64" s="137">
        <v>18</v>
      </c>
      <c r="E64" s="137">
        <v>1</v>
      </c>
      <c r="F64" s="137"/>
      <c r="G64" s="137">
        <v>1</v>
      </c>
      <c r="H64" s="137"/>
      <c r="I64" s="137">
        <v>1</v>
      </c>
      <c r="J64" s="138"/>
      <c r="K64" s="138">
        <f>I64*G64*E64</f>
        <v>1</v>
      </c>
      <c r="L64" s="137">
        <f>ROUND(D64*K64,2)</f>
        <v>18</v>
      </c>
      <c r="M64" s="139"/>
    </row>
    <row r="65" spans="1:13" ht="25.5" customHeight="1" x14ac:dyDescent="0.2">
      <c r="A65" s="150"/>
      <c r="B65" s="274" t="s">
        <v>1347</v>
      </c>
      <c r="C65" s="275"/>
      <c r="D65" s="137">
        <v>3</v>
      </c>
      <c r="E65" s="137">
        <v>27</v>
      </c>
      <c r="F65" s="137"/>
      <c r="G65" s="137">
        <v>0.3</v>
      </c>
      <c r="H65" s="137"/>
      <c r="I65" s="137">
        <v>0.4</v>
      </c>
      <c r="J65" s="138"/>
      <c r="K65" s="138">
        <f t="shared" ref="K65:K66" si="5">I65*G65*E65</f>
        <v>3.2399999999999998</v>
      </c>
      <c r="L65" s="137">
        <f t="shared" ref="L65" si="6">ROUND(D65*K65,2)</f>
        <v>9.7200000000000006</v>
      </c>
      <c r="M65" s="139"/>
    </row>
    <row r="66" spans="1:13" ht="12.75" x14ac:dyDescent="0.2">
      <c r="A66" s="150"/>
      <c r="B66" s="274"/>
      <c r="C66" s="275"/>
      <c r="D66" s="137">
        <v>6</v>
      </c>
      <c r="E66" s="137">
        <v>8</v>
      </c>
      <c r="F66" s="137"/>
      <c r="G66" s="137">
        <v>0.3</v>
      </c>
      <c r="H66" s="137"/>
      <c r="I66" s="137">
        <v>0.4</v>
      </c>
      <c r="J66" s="138"/>
      <c r="K66" s="138">
        <f t="shared" si="5"/>
        <v>0.96</v>
      </c>
      <c r="L66" s="137">
        <f t="shared" ref="L66" si="7">ROUND(D66*K66,2)</f>
        <v>5.76</v>
      </c>
      <c r="M66" s="139"/>
    </row>
    <row r="67" spans="1:13" ht="12.75" x14ac:dyDescent="0.2">
      <c r="A67" s="150"/>
      <c r="B67" s="171"/>
      <c r="C67" s="172"/>
      <c r="D67" s="137"/>
      <c r="E67" s="137"/>
      <c r="F67" s="137"/>
      <c r="G67" s="137"/>
      <c r="H67" s="137"/>
      <c r="I67" s="137"/>
      <c r="J67" s="138"/>
      <c r="K67" s="138"/>
      <c r="L67" s="137"/>
      <c r="M67" s="147"/>
    </row>
    <row r="68" spans="1:13" ht="12.75" x14ac:dyDescent="0.2">
      <c r="A68" s="150"/>
      <c r="B68" s="274" t="s">
        <v>1352</v>
      </c>
      <c r="C68" s="275"/>
      <c r="D68" s="137"/>
      <c r="E68" s="137"/>
      <c r="F68" s="137"/>
      <c r="G68" s="137"/>
      <c r="H68" s="137"/>
      <c r="I68" s="137"/>
      <c r="J68" s="138"/>
      <c r="K68" s="138"/>
      <c r="L68" s="137"/>
      <c r="M68" s="147"/>
    </row>
    <row r="69" spans="1:13" ht="12.75" x14ac:dyDescent="0.2">
      <c r="A69" s="150"/>
      <c r="B69" s="272" t="s">
        <v>1366</v>
      </c>
      <c r="C69" s="273"/>
      <c r="D69" s="169">
        <v>8</v>
      </c>
      <c r="E69" s="169">
        <v>0.95</v>
      </c>
      <c r="F69" s="169"/>
      <c r="G69" s="169">
        <v>0.7</v>
      </c>
      <c r="H69" s="169"/>
      <c r="I69" s="169">
        <v>1</v>
      </c>
      <c r="J69" s="170"/>
      <c r="K69" s="170">
        <f t="shared" ref="K69:K73" si="8">I69*G69*E69</f>
        <v>0.66499999999999992</v>
      </c>
      <c r="L69" s="169">
        <f t="shared" ref="L69:L73" si="9">ROUND(D69*K69,2)</f>
        <v>5.32</v>
      </c>
      <c r="M69" s="147"/>
    </row>
    <row r="70" spans="1:13" ht="12.75" x14ac:dyDescent="0.2">
      <c r="A70" s="150"/>
      <c r="B70" s="272" t="s">
        <v>1367</v>
      </c>
      <c r="C70" s="273"/>
      <c r="D70" s="169">
        <v>8</v>
      </c>
      <c r="E70" s="169">
        <v>0.95</v>
      </c>
      <c r="F70" s="169"/>
      <c r="G70" s="169">
        <v>0.7</v>
      </c>
      <c r="H70" s="169"/>
      <c r="I70" s="169">
        <v>1</v>
      </c>
      <c r="J70" s="170"/>
      <c r="K70" s="170">
        <f t="shared" si="8"/>
        <v>0.66499999999999992</v>
      </c>
      <c r="L70" s="169">
        <f t="shared" si="9"/>
        <v>5.32</v>
      </c>
      <c r="M70" s="147"/>
    </row>
    <row r="71" spans="1:13" ht="12.75" x14ac:dyDescent="0.2">
      <c r="A71" s="150"/>
      <c r="B71" s="177" t="s">
        <v>1199</v>
      </c>
      <c r="C71" s="178"/>
      <c r="D71" s="169">
        <v>1</v>
      </c>
      <c r="E71" s="169">
        <v>0.9</v>
      </c>
      <c r="F71" s="169"/>
      <c r="G71" s="169">
        <v>0.9</v>
      </c>
      <c r="H71" s="169"/>
      <c r="I71" s="169">
        <v>1</v>
      </c>
      <c r="J71" s="170"/>
      <c r="K71" s="170">
        <f t="shared" si="8"/>
        <v>0.81</v>
      </c>
      <c r="L71" s="169">
        <f t="shared" si="9"/>
        <v>0.81</v>
      </c>
      <c r="M71" s="147"/>
    </row>
    <row r="72" spans="1:13" ht="12.75" x14ac:dyDescent="0.2">
      <c r="A72" s="150"/>
      <c r="B72" s="272" t="s">
        <v>1201</v>
      </c>
      <c r="C72" s="273"/>
      <c r="D72" s="169">
        <v>1</v>
      </c>
      <c r="E72" s="169">
        <v>0.95</v>
      </c>
      <c r="F72" s="169"/>
      <c r="G72" s="169">
        <v>0.7</v>
      </c>
      <c r="H72" s="169"/>
      <c r="I72" s="169">
        <v>1</v>
      </c>
      <c r="J72" s="170"/>
      <c r="K72" s="170">
        <f t="shared" si="8"/>
        <v>0.66499999999999992</v>
      </c>
      <c r="L72" s="169">
        <f t="shared" si="9"/>
        <v>0.67</v>
      </c>
      <c r="M72" s="147"/>
    </row>
    <row r="73" spans="1:13" ht="12.75" x14ac:dyDescent="0.2">
      <c r="A73" s="150"/>
      <c r="B73" s="177" t="s">
        <v>1368</v>
      </c>
      <c r="C73" s="178"/>
      <c r="D73" s="169">
        <v>2</v>
      </c>
      <c r="E73" s="169">
        <v>0.9</v>
      </c>
      <c r="F73" s="169"/>
      <c r="G73" s="169">
        <v>0.9</v>
      </c>
      <c r="H73" s="169"/>
      <c r="I73" s="169">
        <v>1</v>
      </c>
      <c r="J73" s="170"/>
      <c r="K73" s="170">
        <f t="shared" si="8"/>
        <v>0.81</v>
      </c>
      <c r="L73" s="169">
        <f t="shared" si="9"/>
        <v>1.62</v>
      </c>
      <c r="M73" s="147"/>
    </row>
    <row r="74" spans="1:13" ht="12.75" x14ac:dyDescent="0.2">
      <c r="A74" s="150"/>
      <c r="B74" s="272" t="s">
        <v>1369</v>
      </c>
      <c r="C74" s="273"/>
      <c r="D74" s="169">
        <v>2</v>
      </c>
      <c r="E74" s="169">
        <v>0.8</v>
      </c>
      <c r="F74" s="169"/>
      <c r="G74" s="169">
        <v>0.8</v>
      </c>
      <c r="H74" s="169"/>
      <c r="I74" s="169">
        <v>1</v>
      </c>
      <c r="J74" s="170"/>
      <c r="K74" s="170">
        <v>0.64000000000000012</v>
      </c>
      <c r="L74" s="169">
        <v>1.92</v>
      </c>
      <c r="M74" s="147"/>
    </row>
    <row r="75" spans="1:13" ht="23.25" customHeight="1" x14ac:dyDescent="0.2">
      <c r="A75" s="150"/>
      <c r="B75" s="274" t="s">
        <v>1353</v>
      </c>
      <c r="C75" s="275"/>
      <c r="D75" s="137">
        <v>9</v>
      </c>
      <c r="E75" s="137">
        <v>1</v>
      </c>
      <c r="F75" s="137"/>
      <c r="G75" s="137">
        <v>0.9</v>
      </c>
      <c r="H75" s="137"/>
      <c r="I75" s="137">
        <v>1</v>
      </c>
      <c r="J75" s="138"/>
      <c r="K75" s="138">
        <f>I75*G75*E75</f>
        <v>0.9</v>
      </c>
      <c r="L75" s="137">
        <f>ROUND(D75*K75,2)</f>
        <v>8.1</v>
      </c>
      <c r="M75" s="147"/>
    </row>
    <row r="76" spans="1:13" ht="12.75" x14ac:dyDescent="0.2">
      <c r="A76" s="150"/>
      <c r="B76" s="274" t="s">
        <v>1354</v>
      </c>
      <c r="C76" s="275"/>
      <c r="D76" s="137">
        <v>3</v>
      </c>
      <c r="E76" s="137">
        <v>0.8</v>
      </c>
      <c r="F76" s="137"/>
      <c r="G76" s="137">
        <v>0.8</v>
      </c>
      <c r="H76" s="137"/>
      <c r="I76" s="137">
        <v>1</v>
      </c>
      <c r="J76" s="138"/>
      <c r="K76" s="138">
        <f t="shared" ref="K76:K80" si="10">I76*G76*E76</f>
        <v>0.64000000000000012</v>
      </c>
      <c r="L76" s="137">
        <f t="shared" ref="L76:L80" si="11">ROUND(D76*K76,2)</f>
        <v>1.92</v>
      </c>
      <c r="M76" s="147"/>
    </row>
    <row r="77" spans="1:13" ht="12.75" x14ac:dyDescent="0.2">
      <c r="A77" s="150"/>
      <c r="B77" s="274" t="s">
        <v>1195</v>
      </c>
      <c r="C77" s="275"/>
      <c r="D77" s="137">
        <v>1</v>
      </c>
      <c r="E77" s="137">
        <v>0.8</v>
      </c>
      <c r="F77" s="137"/>
      <c r="G77" s="137">
        <v>0.8</v>
      </c>
      <c r="H77" s="137"/>
      <c r="I77" s="137">
        <v>1</v>
      </c>
      <c r="J77" s="138"/>
      <c r="K77" s="138">
        <f t="shared" si="10"/>
        <v>0.64000000000000012</v>
      </c>
      <c r="L77" s="137">
        <f t="shared" si="11"/>
        <v>0.64</v>
      </c>
      <c r="M77" s="147"/>
    </row>
    <row r="78" spans="1:13" ht="12.75" x14ac:dyDescent="0.2">
      <c r="A78" s="150"/>
      <c r="B78" s="274" t="s">
        <v>1197</v>
      </c>
      <c r="C78" s="275"/>
      <c r="D78" s="137">
        <v>1</v>
      </c>
      <c r="E78" s="137">
        <v>0.9</v>
      </c>
      <c r="F78" s="137"/>
      <c r="G78" s="137">
        <v>0.9</v>
      </c>
      <c r="H78" s="137"/>
      <c r="I78" s="137">
        <v>1</v>
      </c>
      <c r="J78" s="138"/>
      <c r="K78" s="138">
        <f t="shared" si="10"/>
        <v>0.81</v>
      </c>
      <c r="L78" s="137">
        <f t="shared" si="11"/>
        <v>0.81</v>
      </c>
      <c r="M78" s="147"/>
    </row>
    <row r="79" spans="1:13" ht="25.5" x14ac:dyDescent="0.2">
      <c r="A79" s="150"/>
      <c r="B79" s="171" t="s">
        <v>1355</v>
      </c>
      <c r="C79" s="180"/>
      <c r="D79" s="137">
        <v>5</v>
      </c>
      <c r="E79" s="137">
        <v>0.95</v>
      </c>
      <c r="F79" s="137"/>
      <c r="G79" s="137">
        <v>0.8</v>
      </c>
      <c r="H79" s="137"/>
      <c r="I79" s="137">
        <v>1</v>
      </c>
      <c r="J79" s="138"/>
      <c r="K79" s="138">
        <f t="shared" ref="K79" si="12">I79*G79*E79</f>
        <v>0.76</v>
      </c>
      <c r="L79" s="137">
        <f t="shared" ref="L79" si="13">ROUND(D79*K79,2)</f>
        <v>3.8</v>
      </c>
      <c r="M79" s="147"/>
    </row>
    <row r="80" spans="1:13" ht="12.75" x14ac:dyDescent="0.2">
      <c r="A80" s="150"/>
      <c r="B80" s="276" t="s">
        <v>1347</v>
      </c>
      <c r="C80" s="277"/>
      <c r="D80" s="137">
        <v>1</v>
      </c>
      <c r="E80" s="137">
        <v>5.2</v>
      </c>
      <c r="F80" s="137"/>
      <c r="G80" s="137">
        <v>0.3</v>
      </c>
      <c r="H80" s="137"/>
      <c r="I80" s="137">
        <v>0.4</v>
      </c>
      <c r="J80" s="138"/>
      <c r="K80" s="138">
        <f t="shared" si="10"/>
        <v>0.624</v>
      </c>
      <c r="L80" s="137">
        <f t="shared" si="11"/>
        <v>0.62</v>
      </c>
      <c r="M80" s="147"/>
    </row>
    <row r="81" spans="1:13" ht="12.75" x14ac:dyDescent="0.2">
      <c r="A81" s="150"/>
      <c r="B81" s="173"/>
      <c r="C81" s="174"/>
      <c r="D81" s="137">
        <v>2</v>
      </c>
      <c r="E81" s="137">
        <v>8.6999999999999993</v>
      </c>
      <c r="F81" s="137"/>
      <c r="G81" s="137">
        <v>0.3</v>
      </c>
      <c r="H81" s="137"/>
      <c r="I81" s="137">
        <v>0.4</v>
      </c>
      <c r="J81" s="138"/>
      <c r="K81" s="138">
        <f t="shared" ref="K81" si="14">I81*G81*E81</f>
        <v>1.0439999999999998</v>
      </c>
      <c r="L81" s="137">
        <f t="shared" ref="L81:L84" si="15">ROUND(D81*K81,2)</f>
        <v>2.09</v>
      </c>
      <c r="M81" s="147"/>
    </row>
    <row r="82" spans="1:13" ht="12.75" x14ac:dyDescent="0.2">
      <c r="A82" s="150"/>
      <c r="B82" s="173"/>
      <c r="C82" s="174"/>
      <c r="D82" s="137">
        <v>1</v>
      </c>
      <c r="E82" s="137">
        <v>19</v>
      </c>
      <c r="F82" s="137"/>
      <c r="G82" s="137">
        <v>0.3</v>
      </c>
      <c r="H82" s="137"/>
      <c r="I82" s="137">
        <v>0.4</v>
      </c>
      <c r="J82" s="138"/>
      <c r="K82" s="138">
        <f>I82*G82*E82</f>
        <v>2.2799999999999998</v>
      </c>
      <c r="L82" s="137">
        <f t="shared" si="15"/>
        <v>2.2799999999999998</v>
      </c>
      <c r="M82" s="147"/>
    </row>
    <row r="83" spans="1:13" ht="12.75" x14ac:dyDescent="0.2">
      <c r="A83" s="150"/>
      <c r="B83" s="173"/>
      <c r="C83" s="174"/>
      <c r="D83" s="169">
        <v>18</v>
      </c>
      <c r="E83" s="169">
        <v>1.25</v>
      </c>
      <c r="F83" s="169"/>
      <c r="G83" s="169">
        <v>0.3</v>
      </c>
      <c r="H83" s="169"/>
      <c r="I83" s="169">
        <v>0.4</v>
      </c>
      <c r="J83" s="170"/>
      <c r="K83" s="170">
        <f t="shared" ref="K83:K84" si="16">I83*G83*E83</f>
        <v>0.15</v>
      </c>
      <c r="L83" s="169">
        <f t="shared" si="15"/>
        <v>2.7</v>
      </c>
      <c r="M83" s="147"/>
    </row>
    <row r="84" spans="1:13" ht="12.75" x14ac:dyDescent="0.2">
      <c r="A84" s="150"/>
      <c r="B84" s="173"/>
      <c r="C84" s="174"/>
      <c r="D84" s="169">
        <v>2</v>
      </c>
      <c r="E84" s="169">
        <v>7.7</v>
      </c>
      <c r="F84" s="169"/>
      <c r="G84" s="169">
        <v>0.3</v>
      </c>
      <c r="H84" s="169"/>
      <c r="I84" s="169">
        <v>0.4</v>
      </c>
      <c r="J84" s="170"/>
      <c r="K84" s="170">
        <f t="shared" si="16"/>
        <v>0.92399999999999993</v>
      </c>
      <c r="L84" s="169">
        <f t="shared" si="15"/>
        <v>1.85</v>
      </c>
      <c r="M84" s="147"/>
    </row>
    <row r="85" spans="1:13" ht="12.75" x14ac:dyDescent="0.2">
      <c r="A85" s="150"/>
      <c r="B85" s="173"/>
      <c r="C85" s="174"/>
      <c r="D85" s="169">
        <v>1</v>
      </c>
      <c r="E85" s="169">
        <v>18.850000000000001</v>
      </c>
      <c r="F85" s="169"/>
      <c r="G85" s="169">
        <v>0.3</v>
      </c>
      <c r="H85" s="169"/>
      <c r="I85" s="169">
        <v>0.4</v>
      </c>
      <c r="J85" s="170"/>
      <c r="K85" s="170">
        <f t="shared" ref="K85" si="17">I85*G85*E85</f>
        <v>2.262</v>
      </c>
      <c r="L85" s="169">
        <f t="shared" ref="L85" si="18">ROUND(D85*K85,2)</f>
        <v>2.2599999999999998</v>
      </c>
      <c r="M85" s="147"/>
    </row>
    <row r="86" spans="1:13" ht="12.75" x14ac:dyDescent="0.2">
      <c r="A86" s="150"/>
      <c r="B86" s="141"/>
      <c r="C86" s="144"/>
      <c r="D86" s="146"/>
      <c r="E86" s="146"/>
      <c r="F86" s="146"/>
      <c r="G86" s="146"/>
      <c r="H86" s="146"/>
      <c r="I86" s="146"/>
      <c r="J86" s="145"/>
      <c r="K86" s="145"/>
      <c r="L86" s="146"/>
      <c r="M86" s="147"/>
    </row>
    <row r="87" spans="1:13" s="135" customFormat="1" ht="12.75" x14ac:dyDescent="0.2">
      <c r="A87" s="130" t="str">
        <f>'[2]Orçamento Sintético'!A23</f>
        <v>2.6</v>
      </c>
      <c r="B87" s="131" t="str">
        <f>'[2]Orçamento Sintético'!B23</f>
        <v>Reaterro manual de valas com compactação mecanizada.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3">
        <f>SUM(L91:L114)</f>
        <v>18.72</v>
      </c>
      <c r="M87" s="134" t="s">
        <v>1340</v>
      </c>
    </row>
    <row r="88" spans="1:13" s="135" customFormat="1" ht="12.75" x14ac:dyDescent="0.2">
      <c r="A88" s="130"/>
      <c r="B88" s="131"/>
      <c r="C88" s="132"/>
      <c r="D88" s="132"/>
      <c r="E88" s="132"/>
      <c r="F88" s="132"/>
      <c r="G88" s="132"/>
      <c r="H88" s="132"/>
      <c r="I88" s="132"/>
      <c r="J88" s="132"/>
      <c r="K88" s="132" t="s">
        <v>1363</v>
      </c>
      <c r="L88" s="133">
        <v>6.65</v>
      </c>
      <c r="M88" s="134"/>
    </row>
    <row r="89" spans="1:13" s="135" customFormat="1" ht="12.75" x14ac:dyDescent="0.2">
      <c r="A89" s="130"/>
      <c r="B89" s="131"/>
      <c r="C89" s="132"/>
      <c r="D89" s="132"/>
      <c r="E89" s="132"/>
      <c r="F89" s="132"/>
      <c r="G89" s="132"/>
      <c r="H89" s="132"/>
      <c r="I89" s="132"/>
      <c r="J89" s="132"/>
      <c r="K89" s="132" t="s">
        <v>1364</v>
      </c>
      <c r="L89" s="168">
        <f>L87-L88</f>
        <v>12.069999999999999</v>
      </c>
      <c r="M89" s="134"/>
    </row>
    <row r="90" spans="1:13" ht="12.75" x14ac:dyDescent="0.2">
      <c r="A90" s="136"/>
      <c r="B90" s="274" t="s">
        <v>1233</v>
      </c>
      <c r="C90" s="275"/>
      <c r="D90" s="137"/>
      <c r="E90" s="137"/>
      <c r="F90" s="137"/>
      <c r="G90" s="137"/>
      <c r="H90" s="137"/>
      <c r="I90" s="137"/>
      <c r="J90" s="138"/>
      <c r="K90" s="138"/>
      <c r="L90" s="137"/>
      <c r="M90" s="139"/>
    </row>
    <row r="91" spans="1:13" ht="24" customHeight="1" x14ac:dyDescent="0.2">
      <c r="A91" s="150"/>
      <c r="B91" s="274" t="s">
        <v>1365</v>
      </c>
      <c r="C91" s="275"/>
      <c r="D91" s="137">
        <v>18</v>
      </c>
      <c r="E91" s="137">
        <v>0.45</v>
      </c>
      <c r="F91" s="137"/>
      <c r="G91" s="137">
        <v>0.45</v>
      </c>
      <c r="H91" s="137"/>
      <c r="I91" s="137">
        <v>0.6</v>
      </c>
      <c r="J91" s="138"/>
      <c r="K91" s="138">
        <f>I91*G91*E91</f>
        <v>0.12150000000000001</v>
      </c>
      <c r="L91" s="137">
        <f>ROUND(D91*K91,2)</f>
        <v>2.19</v>
      </c>
      <c r="M91" s="147"/>
    </row>
    <row r="92" spans="1:13" ht="12.75" x14ac:dyDescent="0.2">
      <c r="A92" s="150"/>
      <c r="B92" s="274"/>
      <c r="C92" s="275"/>
      <c r="D92" s="137"/>
      <c r="E92" s="137"/>
      <c r="F92" s="137"/>
      <c r="G92" s="137"/>
      <c r="H92" s="137"/>
      <c r="I92" s="137"/>
      <c r="J92" s="138"/>
      <c r="K92" s="138"/>
      <c r="L92" s="137"/>
      <c r="M92" s="147"/>
    </row>
    <row r="93" spans="1:13" ht="12.75" x14ac:dyDescent="0.2">
      <c r="A93" s="150"/>
      <c r="B93" s="276" t="s">
        <v>1347</v>
      </c>
      <c r="C93" s="277"/>
      <c r="D93" s="137">
        <v>3</v>
      </c>
      <c r="E93" s="137">
        <v>27</v>
      </c>
      <c r="F93" s="137"/>
      <c r="G93" s="137">
        <v>0.1</v>
      </c>
      <c r="H93" s="137"/>
      <c r="I93" s="137">
        <v>0.3</v>
      </c>
      <c r="J93" s="138"/>
      <c r="K93" s="138">
        <f t="shared" ref="K93:K94" si="19">I93*G93*E93</f>
        <v>0.80999999999999994</v>
      </c>
      <c r="L93" s="137">
        <f t="shared" ref="L93:L94" si="20">ROUND(D93*K93,2)</f>
        <v>2.4300000000000002</v>
      </c>
      <c r="M93" s="147"/>
    </row>
    <row r="94" spans="1:13" ht="12.75" x14ac:dyDescent="0.2">
      <c r="A94" s="150"/>
      <c r="B94" s="274"/>
      <c r="C94" s="275"/>
      <c r="D94" s="137">
        <v>6</v>
      </c>
      <c r="E94" s="137">
        <v>8</v>
      </c>
      <c r="F94" s="137"/>
      <c r="G94" s="137">
        <v>0.1</v>
      </c>
      <c r="H94" s="137"/>
      <c r="I94" s="137">
        <v>0.3</v>
      </c>
      <c r="J94" s="138"/>
      <c r="K94" s="138">
        <f t="shared" si="19"/>
        <v>0.24</v>
      </c>
      <c r="L94" s="137">
        <f t="shared" si="20"/>
        <v>1.44</v>
      </c>
      <c r="M94" s="147"/>
    </row>
    <row r="95" spans="1:13" ht="12.75" x14ac:dyDescent="0.2">
      <c r="A95" s="150"/>
      <c r="B95" s="154"/>
      <c r="C95" s="154"/>
      <c r="D95" s="146"/>
      <c r="E95" s="146"/>
      <c r="F95" s="146"/>
      <c r="G95" s="146"/>
      <c r="H95" s="146"/>
      <c r="I95" s="146"/>
      <c r="J95" s="145"/>
      <c r="K95" s="145"/>
      <c r="L95" s="146"/>
      <c r="M95" s="147"/>
    </row>
    <row r="96" spans="1:13" ht="12.75" x14ac:dyDescent="0.2">
      <c r="A96" s="150"/>
      <c r="B96" s="274" t="s">
        <v>1352</v>
      </c>
      <c r="C96" s="275"/>
      <c r="D96" s="137"/>
      <c r="E96" s="137"/>
      <c r="F96" s="137"/>
      <c r="G96" s="137"/>
      <c r="H96" s="137"/>
      <c r="I96" s="137"/>
      <c r="J96" s="138"/>
      <c r="K96" s="138"/>
      <c r="L96" s="137"/>
      <c r="M96" s="147"/>
    </row>
    <row r="97" spans="1:13" ht="12.75" x14ac:dyDescent="0.2">
      <c r="A97" s="150"/>
      <c r="B97" s="272" t="s">
        <v>1371</v>
      </c>
      <c r="C97" s="273"/>
      <c r="D97" s="169">
        <v>6</v>
      </c>
      <c r="E97" s="169">
        <v>0.45</v>
      </c>
      <c r="F97" s="169"/>
      <c r="G97" s="169">
        <v>0.45</v>
      </c>
      <c r="H97" s="169"/>
      <c r="I97" s="169">
        <v>0.6</v>
      </c>
      <c r="J97" s="170"/>
      <c r="K97" s="170">
        <f t="shared" ref="K97:K107" si="21">I97*G97*E97</f>
        <v>0.12150000000000001</v>
      </c>
      <c r="L97" s="169">
        <f t="shared" ref="L97:L107" si="22">ROUND(D97*K97,2)</f>
        <v>0.73</v>
      </c>
      <c r="M97" s="147"/>
    </row>
    <row r="98" spans="1:13" ht="12.75" x14ac:dyDescent="0.2">
      <c r="A98" s="150"/>
      <c r="B98" s="272" t="s">
        <v>1367</v>
      </c>
      <c r="C98" s="273"/>
      <c r="D98" s="169">
        <v>8</v>
      </c>
      <c r="E98" s="169">
        <v>0.45</v>
      </c>
      <c r="F98" s="169"/>
      <c r="G98" s="169">
        <v>0.45</v>
      </c>
      <c r="H98" s="169"/>
      <c r="I98" s="169">
        <v>0.6</v>
      </c>
      <c r="J98" s="170"/>
      <c r="K98" s="170">
        <f t="shared" si="21"/>
        <v>0.12150000000000001</v>
      </c>
      <c r="L98" s="169">
        <f t="shared" si="22"/>
        <v>0.97</v>
      </c>
      <c r="M98" s="147"/>
    </row>
    <row r="99" spans="1:13" ht="12.75" customHeight="1" x14ac:dyDescent="0.2">
      <c r="A99" s="150"/>
      <c r="B99" s="177" t="s">
        <v>1199</v>
      </c>
      <c r="C99" s="178"/>
      <c r="D99" s="169">
        <v>1</v>
      </c>
      <c r="E99" s="169">
        <v>0.45</v>
      </c>
      <c r="F99" s="169"/>
      <c r="G99" s="169">
        <v>0.45</v>
      </c>
      <c r="H99" s="169"/>
      <c r="I99" s="169">
        <v>0.6</v>
      </c>
      <c r="J99" s="170"/>
      <c r="K99" s="170">
        <f t="shared" si="21"/>
        <v>0.12150000000000001</v>
      </c>
      <c r="L99" s="169">
        <f t="shared" si="22"/>
        <v>0.12</v>
      </c>
      <c r="M99" s="147"/>
    </row>
    <row r="100" spans="1:13" ht="12.75" x14ac:dyDescent="0.2">
      <c r="A100" s="150"/>
      <c r="B100" s="272" t="s">
        <v>1201</v>
      </c>
      <c r="C100" s="273"/>
      <c r="D100" s="169">
        <v>1</v>
      </c>
      <c r="E100" s="169">
        <v>0.45</v>
      </c>
      <c r="F100" s="169"/>
      <c r="G100" s="169">
        <v>0.45</v>
      </c>
      <c r="H100" s="169"/>
      <c r="I100" s="169">
        <v>0.6</v>
      </c>
      <c r="J100" s="170"/>
      <c r="K100" s="170">
        <f t="shared" si="21"/>
        <v>0.12150000000000001</v>
      </c>
      <c r="L100" s="169">
        <f t="shared" si="22"/>
        <v>0.12</v>
      </c>
      <c r="M100" s="147"/>
    </row>
    <row r="101" spans="1:13" ht="12.75" x14ac:dyDescent="0.2">
      <c r="A101" s="150"/>
      <c r="B101" s="177" t="s">
        <v>1368</v>
      </c>
      <c r="C101" s="178"/>
      <c r="D101" s="169">
        <v>2</v>
      </c>
      <c r="E101" s="169">
        <v>0.45</v>
      </c>
      <c r="F101" s="169"/>
      <c r="G101" s="169">
        <v>0.45</v>
      </c>
      <c r="H101" s="169"/>
      <c r="I101" s="169">
        <v>0.6</v>
      </c>
      <c r="J101" s="170"/>
      <c r="K101" s="170">
        <f t="shared" si="21"/>
        <v>0.12150000000000001</v>
      </c>
      <c r="L101" s="169">
        <f t="shared" si="22"/>
        <v>0.24</v>
      </c>
      <c r="M101" s="147"/>
    </row>
    <row r="102" spans="1:13" ht="12.75" x14ac:dyDescent="0.2">
      <c r="A102" s="150"/>
      <c r="B102" s="272" t="s">
        <v>1207</v>
      </c>
      <c r="C102" s="273"/>
      <c r="D102" s="169">
        <v>1</v>
      </c>
      <c r="E102" s="169">
        <v>0.45</v>
      </c>
      <c r="F102" s="169"/>
      <c r="G102" s="169">
        <v>0.45</v>
      </c>
      <c r="H102" s="169"/>
      <c r="I102" s="169">
        <v>0.6</v>
      </c>
      <c r="J102" s="170"/>
      <c r="K102" s="170">
        <f t="shared" si="21"/>
        <v>0.12150000000000001</v>
      </c>
      <c r="L102" s="169">
        <f t="shared" si="22"/>
        <v>0.12</v>
      </c>
      <c r="M102" s="147"/>
    </row>
    <row r="103" spans="1:13" ht="12.75" x14ac:dyDescent="0.2">
      <c r="A103" s="150"/>
      <c r="B103" s="272" t="s">
        <v>1353</v>
      </c>
      <c r="C103" s="273"/>
      <c r="D103" s="169">
        <v>9</v>
      </c>
      <c r="E103" s="169">
        <v>0.45</v>
      </c>
      <c r="F103" s="169"/>
      <c r="G103" s="169">
        <v>0.45</v>
      </c>
      <c r="H103" s="169"/>
      <c r="I103" s="169">
        <v>0.6</v>
      </c>
      <c r="J103" s="170"/>
      <c r="K103" s="170">
        <f t="shared" si="21"/>
        <v>0.12150000000000001</v>
      </c>
      <c r="L103" s="169">
        <f t="shared" si="22"/>
        <v>1.0900000000000001</v>
      </c>
      <c r="M103" s="147"/>
    </row>
    <row r="104" spans="1:13" ht="12.75" x14ac:dyDescent="0.2">
      <c r="A104" s="150"/>
      <c r="B104" s="272" t="s">
        <v>1354</v>
      </c>
      <c r="C104" s="273"/>
      <c r="D104" s="169">
        <v>3</v>
      </c>
      <c r="E104" s="169">
        <v>0.45</v>
      </c>
      <c r="F104" s="169"/>
      <c r="G104" s="169">
        <v>0.45</v>
      </c>
      <c r="H104" s="169"/>
      <c r="I104" s="169">
        <v>0.6</v>
      </c>
      <c r="J104" s="170"/>
      <c r="K104" s="170">
        <f t="shared" si="21"/>
        <v>0.12150000000000001</v>
      </c>
      <c r="L104" s="169">
        <f t="shared" si="22"/>
        <v>0.36</v>
      </c>
      <c r="M104" s="147"/>
    </row>
    <row r="105" spans="1:13" ht="12.75" x14ac:dyDescent="0.2">
      <c r="A105" s="150"/>
      <c r="B105" s="272" t="s">
        <v>1195</v>
      </c>
      <c r="C105" s="273"/>
      <c r="D105" s="169">
        <v>1</v>
      </c>
      <c r="E105" s="169">
        <v>0.45</v>
      </c>
      <c r="F105" s="169"/>
      <c r="G105" s="169">
        <v>0.45</v>
      </c>
      <c r="H105" s="169"/>
      <c r="I105" s="169">
        <v>0.6</v>
      </c>
      <c r="J105" s="170"/>
      <c r="K105" s="170">
        <f t="shared" si="21"/>
        <v>0.12150000000000001</v>
      </c>
      <c r="L105" s="169">
        <f t="shared" si="22"/>
        <v>0.12</v>
      </c>
      <c r="M105" s="147"/>
    </row>
    <row r="106" spans="1:13" ht="12.75" x14ac:dyDescent="0.2">
      <c r="A106" s="150"/>
      <c r="B106" s="272" t="s">
        <v>1197</v>
      </c>
      <c r="C106" s="273"/>
      <c r="D106" s="169">
        <v>1</v>
      </c>
      <c r="E106" s="169">
        <v>0.45</v>
      </c>
      <c r="F106" s="169"/>
      <c r="G106" s="169">
        <v>0.45</v>
      </c>
      <c r="H106" s="169"/>
      <c r="I106" s="169">
        <v>0.6</v>
      </c>
      <c r="J106" s="170"/>
      <c r="K106" s="170">
        <f t="shared" si="21"/>
        <v>0.12150000000000001</v>
      </c>
      <c r="L106" s="169">
        <f t="shared" si="22"/>
        <v>0.12</v>
      </c>
      <c r="M106" s="147"/>
    </row>
    <row r="107" spans="1:13" ht="25.5" x14ac:dyDescent="0.2">
      <c r="A107" s="150"/>
      <c r="B107" s="177" t="s">
        <v>1355</v>
      </c>
      <c r="C107" s="182"/>
      <c r="D107" s="169">
        <v>5</v>
      </c>
      <c r="E107" s="169">
        <v>0.45</v>
      </c>
      <c r="F107" s="169"/>
      <c r="G107" s="169">
        <v>0.45</v>
      </c>
      <c r="H107" s="169"/>
      <c r="I107" s="169">
        <v>0.6</v>
      </c>
      <c r="J107" s="170"/>
      <c r="K107" s="170">
        <f t="shared" si="21"/>
        <v>0.12150000000000001</v>
      </c>
      <c r="L107" s="169">
        <f t="shared" si="22"/>
        <v>0.61</v>
      </c>
      <c r="M107" s="147"/>
    </row>
    <row r="108" spans="1:13" ht="12.75" x14ac:dyDescent="0.2">
      <c r="A108" s="150"/>
      <c r="B108" s="179"/>
      <c r="C108" s="180"/>
      <c r="D108" s="137"/>
      <c r="E108" s="137"/>
      <c r="F108" s="137"/>
      <c r="G108" s="137"/>
      <c r="H108" s="137"/>
      <c r="I108" s="137"/>
      <c r="J108" s="138"/>
      <c r="K108" s="138"/>
      <c r="L108" s="137"/>
      <c r="M108" s="147"/>
    </row>
    <row r="109" spans="1:13" ht="12.75" customHeight="1" x14ac:dyDescent="0.2">
      <c r="A109" s="150"/>
      <c r="B109" s="276" t="s">
        <v>1347</v>
      </c>
      <c r="C109" s="277"/>
      <c r="D109" s="169">
        <v>1</v>
      </c>
      <c r="E109" s="169">
        <v>5.2</v>
      </c>
      <c r="F109" s="169"/>
      <c r="G109" s="169">
        <v>0.1</v>
      </c>
      <c r="H109" s="169"/>
      <c r="I109" s="169">
        <v>0.3</v>
      </c>
      <c r="J109" s="170"/>
      <c r="K109" s="170">
        <f t="shared" ref="K109:K114" si="23">I109*G109*E109</f>
        <v>0.156</v>
      </c>
      <c r="L109" s="169">
        <f t="shared" ref="L109:L114" si="24">ROUND(D109*K109,2)</f>
        <v>0.16</v>
      </c>
      <c r="M109" s="147"/>
    </row>
    <row r="110" spans="1:13" ht="12.75" x14ac:dyDescent="0.2">
      <c r="A110" s="150"/>
      <c r="B110" s="173"/>
      <c r="C110" s="174"/>
      <c r="D110" s="169">
        <v>2</v>
      </c>
      <c r="E110" s="169">
        <v>8.6999999999999993</v>
      </c>
      <c r="F110" s="169"/>
      <c r="G110" s="169">
        <v>0.1</v>
      </c>
      <c r="H110" s="169"/>
      <c r="I110" s="169">
        <v>0.3</v>
      </c>
      <c r="J110" s="170"/>
      <c r="K110" s="170">
        <f t="shared" si="23"/>
        <v>0.26099999999999995</v>
      </c>
      <c r="L110" s="169">
        <f t="shared" si="24"/>
        <v>0.52</v>
      </c>
      <c r="M110" s="147"/>
    </row>
    <row r="111" spans="1:13" ht="12.75" x14ac:dyDescent="0.2">
      <c r="A111" s="150"/>
      <c r="B111" s="173"/>
      <c r="C111" s="174"/>
      <c r="D111" s="169">
        <v>1</v>
      </c>
      <c r="E111" s="169">
        <v>19</v>
      </c>
      <c r="F111" s="169"/>
      <c r="G111" s="169">
        <v>0.1</v>
      </c>
      <c r="H111" s="169"/>
      <c r="I111" s="169">
        <v>0.3</v>
      </c>
      <c r="J111" s="170"/>
      <c r="K111" s="170">
        <f t="shared" si="23"/>
        <v>0.56999999999999995</v>
      </c>
      <c r="L111" s="169">
        <f t="shared" si="24"/>
        <v>0.56999999999999995</v>
      </c>
      <c r="M111" s="147"/>
    </row>
    <row r="112" spans="1:13" ht="12.75" x14ac:dyDescent="0.2">
      <c r="A112" s="150"/>
      <c r="B112" s="173"/>
      <c r="C112" s="174"/>
      <c r="D112" s="169">
        <v>18</v>
      </c>
      <c r="E112" s="169">
        <v>1.25</v>
      </c>
      <c r="F112" s="169"/>
      <c r="G112" s="169">
        <v>0.3</v>
      </c>
      <c r="H112" s="169"/>
      <c r="I112" s="169">
        <v>0.4</v>
      </c>
      <c r="J112" s="170"/>
      <c r="K112" s="170">
        <f t="shared" si="23"/>
        <v>0.15</v>
      </c>
      <c r="L112" s="169">
        <f t="shared" si="24"/>
        <v>2.7</v>
      </c>
      <c r="M112" s="147"/>
    </row>
    <row r="113" spans="1:13" ht="12.75" x14ac:dyDescent="0.2">
      <c r="A113" s="150"/>
      <c r="B113" s="173"/>
      <c r="C113" s="174"/>
      <c r="D113" s="169">
        <v>2</v>
      </c>
      <c r="E113" s="169">
        <v>7.7</v>
      </c>
      <c r="F113" s="169"/>
      <c r="G113" s="169">
        <v>0.3</v>
      </c>
      <c r="H113" s="169"/>
      <c r="I113" s="169">
        <v>0.4</v>
      </c>
      <c r="J113" s="170"/>
      <c r="K113" s="170">
        <f t="shared" si="23"/>
        <v>0.92399999999999993</v>
      </c>
      <c r="L113" s="169">
        <f t="shared" si="24"/>
        <v>1.85</v>
      </c>
      <c r="M113" s="147"/>
    </row>
    <row r="114" spans="1:13" ht="12.75" x14ac:dyDescent="0.2">
      <c r="A114" s="150"/>
      <c r="B114" s="154"/>
      <c r="C114" s="154"/>
      <c r="D114" s="169">
        <v>1</v>
      </c>
      <c r="E114" s="169">
        <v>18.850000000000001</v>
      </c>
      <c r="F114" s="169"/>
      <c r="G114" s="169">
        <v>0.3</v>
      </c>
      <c r="H114" s="169"/>
      <c r="I114" s="169">
        <v>0.4</v>
      </c>
      <c r="J114" s="170"/>
      <c r="K114" s="170">
        <f t="shared" si="23"/>
        <v>2.262</v>
      </c>
      <c r="L114" s="169">
        <f t="shared" si="24"/>
        <v>2.2599999999999998</v>
      </c>
      <c r="M114" s="147"/>
    </row>
    <row r="115" spans="1:13" ht="12.75" x14ac:dyDescent="0.2">
      <c r="A115" s="150"/>
      <c r="B115" s="154"/>
      <c r="C115" s="154"/>
      <c r="D115" s="146"/>
      <c r="E115" s="146"/>
      <c r="F115" s="146"/>
      <c r="G115" s="146"/>
      <c r="H115" s="146"/>
      <c r="I115" s="146"/>
      <c r="J115" s="145"/>
      <c r="K115" s="145"/>
      <c r="L115" s="146"/>
      <c r="M115" s="147"/>
    </row>
    <row r="116" spans="1:13" s="135" customFormat="1" ht="12.75" x14ac:dyDescent="0.2">
      <c r="A116" s="130" t="str">
        <f>'[2]Orçamento Sintético'!A24</f>
        <v>2.7</v>
      </c>
      <c r="B116" s="131" t="str">
        <f>'[2]Orçamento Sintético'!B24</f>
        <v>Lastro de concreto magro, aplicado em pisos, lajes sobre solo ou radiers, espessura de 5 cm</v>
      </c>
      <c r="C116" s="132"/>
      <c r="D116" s="132"/>
      <c r="E116" s="132"/>
      <c r="F116" s="132"/>
      <c r="G116" s="132"/>
      <c r="H116" s="132"/>
      <c r="I116" s="132"/>
      <c r="J116" s="132"/>
      <c r="K116" s="132"/>
      <c r="L116" s="133">
        <f>SUM(L120:L135)</f>
        <v>25.039999999999996</v>
      </c>
      <c r="M116" s="134" t="s">
        <v>0</v>
      </c>
    </row>
    <row r="117" spans="1:13" s="135" customFormat="1" ht="12.75" x14ac:dyDescent="0.2">
      <c r="A117" s="130"/>
      <c r="B117" s="131"/>
      <c r="C117" s="132"/>
      <c r="D117" s="132"/>
      <c r="E117" s="132"/>
      <c r="F117" s="132"/>
      <c r="G117" s="132"/>
      <c r="H117" s="132"/>
      <c r="I117" s="132"/>
      <c r="J117" s="132"/>
      <c r="K117" s="132" t="s">
        <v>1363</v>
      </c>
      <c r="L117" s="133">
        <v>17.11</v>
      </c>
      <c r="M117" s="134"/>
    </row>
    <row r="118" spans="1:13" s="135" customFormat="1" ht="12.75" x14ac:dyDescent="0.2">
      <c r="A118" s="130"/>
      <c r="B118" s="131"/>
      <c r="C118" s="132"/>
      <c r="D118" s="132"/>
      <c r="E118" s="132"/>
      <c r="F118" s="132"/>
      <c r="G118" s="132"/>
      <c r="H118" s="132"/>
      <c r="I118" s="132"/>
      <c r="J118" s="132"/>
      <c r="K118" s="132" t="s">
        <v>1364</v>
      </c>
      <c r="L118" s="168">
        <f>L116-L117</f>
        <v>7.9299999999999962</v>
      </c>
      <c r="M118" s="134"/>
    </row>
    <row r="119" spans="1:13" ht="12.75" x14ac:dyDescent="0.2">
      <c r="A119" s="136"/>
      <c r="B119" s="274" t="s">
        <v>1233</v>
      </c>
      <c r="C119" s="275"/>
      <c r="D119" s="137"/>
      <c r="E119" s="137"/>
      <c r="F119" s="137"/>
      <c r="G119" s="137"/>
      <c r="H119" s="137"/>
      <c r="I119" s="137"/>
      <c r="J119" s="138"/>
      <c r="K119" s="138"/>
      <c r="L119" s="137"/>
      <c r="M119" s="139"/>
    </row>
    <row r="120" spans="1:13" ht="40.5" customHeight="1" x14ac:dyDescent="0.2">
      <c r="A120" s="150"/>
      <c r="B120" s="274" t="s">
        <v>1372</v>
      </c>
      <c r="C120" s="275"/>
      <c r="D120" s="137">
        <v>14</v>
      </c>
      <c r="E120" s="137">
        <v>0.6</v>
      </c>
      <c r="F120" s="137"/>
      <c r="G120" s="137">
        <v>0.6</v>
      </c>
      <c r="H120" s="137"/>
      <c r="I120" s="137"/>
      <c r="J120" s="138"/>
      <c r="K120" s="138">
        <f>G120*E120</f>
        <v>0.36</v>
      </c>
      <c r="L120" s="137">
        <f>ROUND(D120*K120,2)</f>
        <v>5.04</v>
      </c>
      <c r="M120" s="147"/>
    </row>
    <row r="121" spans="1:13" ht="12.75" x14ac:dyDescent="0.2">
      <c r="A121" s="150"/>
      <c r="B121" s="274" t="s">
        <v>1129</v>
      </c>
      <c r="C121" s="275"/>
      <c r="D121" s="137">
        <v>1</v>
      </c>
      <c r="E121" s="137">
        <v>0.8</v>
      </c>
      <c r="F121" s="137"/>
      <c r="G121" s="137">
        <v>0.8</v>
      </c>
      <c r="H121" s="137"/>
      <c r="I121" s="137"/>
      <c r="J121" s="138"/>
      <c r="K121" s="138">
        <f t="shared" ref="K121" si="25">G121*E121</f>
        <v>0.64000000000000012</v>
      </c>
      <c r="L121" s="137">
        <f t="shared" ref="L121:L122" si="26">ROUND(D121*K121,2)</f>
        <v>0.64</v>
      </c>
      <c r="M121" s="147"/>
    </row>
    <row r="122" spans="1:13" ht="12.75" x14ac:dyDescent="0.2">
      <c r="A122" s="150"/>
      <c r="B122" s="274" t="s">
        <v>1346</v>
      </c>
      <c r="C122" s="275"/>
      <c r="D122" s="137">
        <v>3</v>
      </c>
      <c r="E122" s="137">
        <v>0.7</v>
      </c>
      <c r="F122" s="137"/>
      <c r="G122" s="137">
        <v>0.7</v>
      </c>
      <c r="H122" s="137"/>
      <c r="I122" s="137"/>
      <c r="J122" s="138"/>
      <c r="K122" s="138">
        <f>G122*E122</f>
        <v>0.48999999999999994</v>
      </c>
      <c r="L122" s="137">
        <f t="shared" si="26"/>
        <v>1.47</v>
      </c>
      <c r="M122" s="147"/>
    </row>
    <row r="123" spans="1:13" ht="12.75" x14ac:dyDescent="0.2">
      <c r="A123" s="150"/>
      <c r="B123" s="285"/>
      <c r="C123" s="286"/>
      <c r="D123" s="137"/>
      <c r="E123" s="137"/>
      <c r="F123" s="137"/>
      <c r="G123" s="137"/>
      <c r="H123" s="137"/>
      <c r="I123" s="137"/>
      <c r="J123" s="138"/>
      <c r="K123" s="138"/>
      <c r="L123" s="137"/>
      <c r="M123" s="147"/>
    </row>
    <row r="124" spans="1:13" ht="12.75" x14ac:dyDescent="0.2">
      <c r="A124" s="150"/>
      <c r="B124" s="274" t="s">
        <v>1352</v>
      </c>
      <c r="C124" s="275"/>
      <c r="D124" s="137"/>
      <c r="E124" s="137"/>
      <c r="F124" s="137"/>
      <c r="G124" s="137"/>
      <c r="H124" s="137"/>
      <c r="I124" s="137"/>
      <c r="J124" s="138"/>
      <c r="K124" s="138">
        <f t="shared" ref="K124:K129" si="27">G124*E124</f>
        <v>0</v>
      </c>
      <c r="L124" s="137">
        <f t="shared" ref="L124:L129" si="28">ROUND(D124*K124,2)</f>
        <v>0</v>
      </c>
      <c r="M124" s="147"/>
    </row>
    <row r="125" spans="1:13" ht="12.75" x14ac:dyDescent="0.2">
      <c r="A125" s="150"/>
      <c r="B125" s="274" t="s">
        <v>1353</v>
      </c>
      <c r="C125" s="275"/>
      <c r="D125" s="137">
        <v>9</v>
      </c>
      <c r="E125" s="137">
        <v>0.8</v>
      </c>
      <c r="F125" s="137"/>
      <c r="G125" s="137">
        <v>0.7</v>
      </c>
      <c r="H125" s="137"/>
      <c r="I125" s="137"/>
      <c r="J125" s="138"/>
      <c r="K125" s="138">
        <f t="shared" si="27"/>
        <v>0.55999999999999994</v>
      </c>
      <c r="L125" s="137">
        <f t="shared" si="28"/>
        <v>5.04</v>
      </c>
      <c r="M125" s="147"/>
    </row>
    <row r="126" spans="1:13" ht="12.75" x14ac:dyDescent="0.2">
      <c r="A126" s="150"/>
      <c r="B126" s="274" t="s">
        <v>1354</v>
      </c>
      <c r="C126" s="275"/>
      <c r="D126" s="137">
        <v>3</v>
      </c>
      <c r="E126" s="137">
        <v>0.6</v>
      </c>
      <c r="F126" s="137"/>
      <c r="G126" s="137">
        <v>0.6</v>
      </c>
      <c r="H126" s="137"/>
      <c r="I126" s="137"/>
      <c r="J126" s="138"/>
      <c r="K126" s="138">
        <f t="shared" si="27"/>
        <v>0.36</v>
      </c>
      <c r="L126" s="137">
        <f t="shared" si="28"/>
        <v>1.08</v>
      </c>
      <c r="M126" s="147"/>
    </row>
    <row r="127" spans="1:13" ht="12.75" x14ac:dyDescent="0.2">
      <c r="A127" s="150"/>
      <c r="B127" s="274" t="s">
        <v>1195</v>
      </c>
      <c r="C127" s="275"/>
      <c r="D127" s="137">
        <v>1</v>
      </c>
      <c r="E127" s="137">
        <v>0.6</v>
      </c>
      <c r="F127" s="137"/>
      <c r="G127" s="137">
        <v>0.6</v>
      </c>
      <c r="H127" s="137"/>
      <c r="I127" s="137"/>
      <c r="J127" s="138"/>
      <c r="K127" s="138">
        <f t="shared" si="27"/>
        <v>0.36</v>
      </c>
      <c r="L127" s="137">
        <f t="shared" si="28"/>
        <v>0.36</v>
      </c>
      <c r="M127" s="147"/>
    </row>
    <row r="128" spans="1:13" ht="12.75" x14ac:dyDescent="0.2">
      <c r="A128" s="150"/>
      <c r="B128" s="274" t="s">
        <v>1197</v>
      </c>
      <c r="C128" s="275"/>
      <c r="D128" s="137">
        <v>1</v>
      </c>
      <c r="E128" s="137">
        <v>0.7</v>
      </c>
      <c r="F128" s="137"/>
      <c r="G128" s="137">
        <v>0.7</v>
      </c>
      <c r="H128" s="137"/>
      <c r="I128" s="137"/>
      <c r="J128" s="138"/>
      <c r="K128" s="138">
        <f t="shared" si="27"/>
        <v>0.48999999999999994</v>
      </c>
      <c r="L128" s="137">
        <f t="shared" si="28"/>
        <v>0.49</v>
      </c>
      <c r="M128" s="147"/>
    </row>
    <row r="129" spans="1:15" ht="25.5" x14ac:dyDescent="0.2">
      <c r="A129" s="150"/>
      <c r="B129" s="171" t="s">
        <v>1355</v>
      </c>
      <c r="C129" s="180"/>
      <c r="D129" s="137">
        <v>5</v>
      </c>
      <c r="E129" s="137">
        <v>0.75</v>
      </c>
      <c r="F129" s="137"/>
      <c r="G129" s="137">
        <v>0.6</v>
      </c>
      <c r="H129" s="137"/>
      <c r="I129" s="137"/>
      <c r="J129" s="138"/>
      <c r="K129" s="138">
        <f t="shared" si="27"/>
        <v>0.44999999999999996</v>
      </c>
      <c r="L129" s="137">
        <f t="shared" si="28"/>
        <v>2.25</v>
      </c>
      <c r="M129" s="147"/>
    </row>
    <row r="130" spans="1:15" ht="12.75" x14ac:dyDescent="0.2">
      <c r="A130" s="150"/>
      <c r="B130" s="272" t="s">
        <v>1371</v>
      </c>
      <c r="C130" s="273"/>
      <c r="D130" s="169">
        <v>6</v>
      </c>
      <c r="E130" s="169">
        <v>0.75</v>
      </c>
      <c r="F130" s="169"/>
      <c r="G130" s="169">
        <v>0.6</v>
      </c>
      <c r="H130" s="169"/>
      <c r="I130" s="169"/>
      <c r="J130" s="170"/>
      <c r="K130" s="170">
        <f>G130*E130</f>
        <v>0.44999999999999996</v>
      </c>
      <c r="L130" s="169">
        <f t="shared" ref="L130:L135" si="29">ROUND(D130*K130,2)</f>
        <v>2.7</v>
      </c>
      <c r="M130" s="147"/>
    </row>
    <row r="131" spans="1:15" ht="12.75" x14ac:dyDescent="0.2">
      <c r="A131" s="150"/>
      <c r="B131" s="272" t="s">
        <v>1367</v>
      </c>
      <c r="C131" s="273"/>
      <c r="D131" s="169">
        <v>8</v>
      </c>
      <c r="E131" s="169">
        <v>0.75</v>
      </c>
      <c r="F131" s="169"/>
      <c r="G131" s="169">
        <v>0.6</v>
      </c>
      <c r="H131" s="169"/>
      <c r="I131" s="169"/>
      <c r="J131" s="170"/>
      <c r="K131" s="170">
        <f t="shared" ref="K131:K135" si="30">G131*E131</f>
        <v>0.44999999999999996</v>
      </c>
      <c r="L131" s="169">
        <f t="shared" si="29"/>
        <v>3.6</v>
      </c>
      <c r="M131" s="147"/>
    </row>
    <row r="132" spans="1:15" ht="12.75" x14ac:dyDescent="0.2">
      <c r="A132" s="150"/>
      <c r="B132" s="177" t="s">
        <v>1199</v>
      </c>
      <c r="C132" s="178"/>
      <c r="D132" s="169">
        <v>1</v>
      </c>
      <c r="E132" s="169">
        <v>0.7</v>
      </c>
      <c r="F132" s="169"/>
      <c r="G132" s="169">
        <v>0.7</v>
      </c>
      <c r="H132" s="169"/>
      <c r="I132" s="169"/>
      <c r="J132" s="170"/>
      <c r="K132" s="170">
        <f t="shared" si="30"/>
        <v>0.48999999999999994</v>
      </c>
      <c r="L132" s="169">
        <f t="shared" si="29"/>
        <v>0.49</v>
      </c>
      <c r="M132" s="147"/>
    </row>
    <row r="133" spans="1:15" ht="12.75" x14ac:dyDescent="0.2">
      <c r="A133" s="150"/>
      <c r="B133" s="272" t="s">
        <v>1201</v>
      </c>
      <c r="C133" s="273"/>
      <c r="D133" s="169">
        <v>1</v>
      </c>
      <c r="E133" s="169">
        <v>0.75</v>
      </c>
      <c r="F133" s="169"/>
      <c r="G133" s="169">
        <v>0.6</v>
      </c>
      <c r="H133" s="169"/>
      <c r="I133" s="169"/>
      <c r="J133" s="170"/>
      <c r="K133" s="170">
        <f t="shared" si="30"/>
        <v>0.44999999999999996</v>
      </c>
      <c r="L133" s="169">
        <f t="shared" si="29"/>
        <v>0.45</v>
      </c>
      <c r="M133" s="147"/>
    </row>
    <row r="134" spans="1:15" ht="12.75" x14ac:dyDescent="0.2">
      <c r="A134" s="150"/>
      <c r="B134" s="177" t="s">
        <v>1368</v>
      </c>
      <c r="C134" s="178"/>
      <c r="D134" s="169">
        <v>2</v>
      </c>
      <c r="E134" s="169">
        <v>0.7</v>
      </c>
      <c r="F134" s="169"/>
      <c r="G134" s="169">
        <v>0.7</v>
      </c>
      <c r="H134" s="169"/>
      <c r="I134" s="169"/>
      <c r="J134" s="170"/>
      <c r="K134" s="170">
        <f t="shared" si="30"/>
        <v>0.48999999999999994</v>
      </c>
      <c r="L134" s="169">
        <f t="shared" si="29"/>
        <v>0.98</v>
      </c>
      <c r="M134" s="147"/>
    </row>
    <row r="135" spans="1:15" ht="12.75" x14ac:dyDescent="0.2">
      <c r="A135" s="150"/>
      <c r="B135" s="272" t="s">
        <v>1207</v>
      </c>
      <c r="C135" s="273"/>
      <c r="D135" s="169">
        <v>1</v>
      </c>
      <c r="E135" s="169">
        <v>0.75</v>
      </c>
      <c r="F135" s="169"/>
      <c r="G135" s="169">
        <v>0.6</v>
      </c>
      <c r="H135" s="169"/>
      <c r="I135" s="169"/>
      <c r="J135" s="170"/>
      <c r="K135" s="170">
        <f t="shared" si="30"/>
        <v>0.44999999999999996</v>
      </c>
      <c r="L135" s="169">
        <f t="shared" si="29"/>
        <v>0.45</v>
      </c>
      <c r="M135" s="147"/>
    </row>
    <row r="136" spans="1:15" ht="12.75" x14ac:dyDescent="0.2">
      <c r="A136" s="150"/>
      <c r="B136" s="154"/>
      <c r="C136" s="183"/>
      <c r="D136" s="146"/>
      <c r="E136" s="146"/>
      <c r="F136" s="146"/>
      <c r="G136" s="146"/>
      <c r="H136" s="146"/>
      <c r="I136" s="146"/>
      <c r="J136" s="145"/>
      <c r="K136" s="145"/>
      <c r="L136" s="146"/>
      <c r="M136" s="147"/>
    </row>
    <row r="137" spans="1:15" s="135" customFormat="1" ht="12.75" x14ac:dyDescent="0.2">
      <c r="A137" s="130" t="str">
        <f>'[2]Orçamento Sintético'!A25</f>
        <v>2.8</v>
      </c>
      <c r="B137" s="278" t="str">
        <f>'[2]Orçamento Sintético'!B25</f>
        <v>Alvenaria de embasamento em tijolo cerâmico furado c/ argamassa cimento e areia 1:4</v>
      </c>
      <c r="C137" s="279"/>
      <c r="D137" s="279"/>
      <c r="E137" s="279"/>
      <c r="F137" s="279"/>
      <c r="G137" s="279"/>
      <c r="H137" s="279"/>
      <c r="I137" s="279"/>
      <c r="J137" s="279"/>
      <c r="K137" s="280"/>
      <c r="L137" s="133">
        <f>SUM(L141:L160)</f>
        <v>11.41</v>
      </c>
      <c r="M137" s="134" t="s">
        <v>1340</v>
      </c>
    </row>
    <row r="138" spans="1:15" s="135" customFormat="1" ht="12.75" x14ac:dyDescent="0.2">
      <c r="A138" s="184"/>
      <c r="B138" s="175"/>
      <c r="C138" s="176"/>
      <c r="D138" s="185"/>
      <c r="E138" s="185"/>
      <c r="F138" s="185"/>
      <c r="G138" s="185"/>
      <c r="H138" s="185"/>
      <c r="I138" s="185"/>
      <c r="J138" s="185"/>
      <c r="K138" s="132" t="s">
        <v>1363</v>
      </c>
      <c r="L138" s="133">
        <v>2.58</v>
      </c>
      <c r="M138" s="186"/>
    </row>
    <row r="139" spans="1:15" s="135" customFormat="1" ht="12.75" x14ac:dyDescent="0.2">
      <c r="A139" s="184"/>
      <c r="B139" s="175"/>
      <c r="C139" s="176"/>
      <c r="D139" s="185"/>
      <c r="E139" s="185"/>
      <c r="F139" s="185"/>
      <c r="G139" s="185"/>
      <c r="H139" s="185"/>
      <c r="I139" s="185"/>
      <c r="J139" s="185"/>
      <c r="K139" s="132" t="s">
        <v>1364</v>
      </c>
      <c r="L139" s="168">
        <f>L137-L138</f>
        <v>8.83</v>
      </c>
      <c r="M139" s="186"/>
    </row>
    <row r="140" spans="1:15" ht="12.75" x14ac:dyDescent="0.2">
      <c r="A140" s="150"/>
      <c r="B140" s="274" t="s">
        <v>1233</v>
      </c>
      <c r="C140" s="275"/>
      <c r="D140" s="146"/>
      <c r="E140" s="146"/>
      <c r="F140" s="146"/>
      <c r="G140" s="146"/>
      <c r="H140" s="146"/>
      <c r="I140" s="146"/>
      <c r="J140" s="145"/>
      <c r="K140" s="145"/>
      <c r="L140" s="146"/>
      <c r="M140" s="147"/>
    </row>
    <row r="141" spans="1:15" ht="12.75" x14ac:dyDescent="0.2">
      <c r="A141" s="150"/>
      <c r="B141" s="276" t="s">
        <v>1347</v>
      </c>
      <c r="C141" s="277"/>
      <c r="D141" s="137">
        <v>3</v>
      </c>
      <c r="E141" s="137">
        <v>27</v>
      </c>
      <c r="F141" s="137"/>
      <c r="G141" s="137">
        <v>0.2</v>
      </c>
      <c r="H141" s="137"/>
      <c r="I141" s="137">
        <v>0.1</v>
      </c>
      <c r="J141" s="138"/>
      <c r="K141" s="138">
        <f>I141*G141*E141</f>
        <v>0.54000000000000015</v>
      </c>
      <c r="L141" s="137">
        <f t="shared" ref="L141:L142" si="31">ROUND(D141*K141,2)</f>
        <v>1.62</v>
      </c>
      <c r="M141" s="147"/>
    </row>
    <row r="142" spans="1:15" ht="12.75" x14ac:dyDescent="0.2">
      <c r="A142" s="150"/>
      <c r="B142" s="274"/>
      <c r="C142" s="275"/>
      <c r="D142" s="137">
        <v>6</v>
      </c>
      <c r="E142" s="137">
        <v>8</v>
      </c>
      <c r="F142" s="137"/>
      <c r="G142" s="137">
        <v>0.2</v>
      </c>
      <c r="H142" s="137"/>
      <c r="I142" s="137">
        <v>0.1</v>
      </c>
      <c r="J142" s="138"/>
      <c r="K142" s="138">
        <f>I142*G142*E142</f>
        <v>0.16000000000000003</v>
      </c>
      <c r="L142" s="137">
        <f t="shared" si="31"/>
        <v>0.96</v>
      </c>
      <c r="M142" s="147"/>
      <c r="O142" s="111">
        <f>(E141*D141)+(D142*E142)</f>
        <v>129</v>
      </c>
    </row>
    <row r="143" spans="1:15" ht="12.75" x14ac:dyDescent="0.2">
      <c r="A143" s="150"/>
      <c r="B143" s="154"/>
      <c r="C143" s="154"/>
      <c r="D143" s="146"/>
      <c r="E143" s="146"/>
      <c r="F143" s="146"/>
      <c r="G143" s="146"/>
      <c r="H143" s="146"/>
      <c r="I143" s="146"/>
      <c r="J143" s="145"/>
      <c r="K143" s="145"/>
      <c r="L143" s="146"/>
      <c r="M143" s="147"/>
    </row>
    <row r="144" spans="1:15" ht="12.75" x14ac:dyDescent="0.2">
      <c r="A144" s="150"/>
      <c r="B144" s="274" t="s">
        <v>1352</v>
      </c>
      <c r="C144" s="275"/>
      <c r="D144" s="146"/>
      <c r="E144" s="146"/>
      <c r="F144" s="146"/>
      <c r="G144" s="146"/>
      <c r="H144" s="146"/>
      <c r="I144" s="146"/>
      <c r="J144" s="145"/>
      <c r="K144" s="145"/>
      <c r="L144" s="146"/>
      <c r="M144" s="147"/>
    </row>
    <row r="145" spans="1:13" ht="12.75" x14ac:dyDescent="0.2">
      <c r="A145" s="150"/>
      <c r="B145" s="276" t="s">
        <v>1347</v>
      </c>
      <c r="C145" s="277"/>
      <c r="D145" s="169">
        <v>1</v>
      </c>
      <c r="E145" s="169">
        <v>5.2</v>
      </c>
      <c r="F145" s="169"/>
      <c r="G145" s="169">
        <v>0.2</v>
      </c>
      <c r="H145" s="169"/>
      <c r="I145" s="169">
        <v>0.3</v>
      </c>
      <c r="J145" s="170"/>
      <c r="K145" s="170">
        <f>I145*G145*E145</f>
        <v>0.312</v>
      </c>
      <c r="L145" s="169">
        <f t="shared" ref="L145:L156" si="32">ROUND(D145*K145,2)</f>
        <v>0.31</v>
      </c>
      <c r="M145" s="147"/>
    </row>
    <row r="146" spans="1:13" ht="12.75" x14ac:dyDescent="0.2">
      <c r="A146" s="150"/>
      <c r="B146" s="173"/>
      <c r="C146" s="174"/>
      <c r="D146" s="169">
        <v>2</v>
      </c>
      <c r="E146" s="169">
        <v>8.6999999999999993</v>
      </c>
      <c r="F146" s="169"/>
      <c r="G146" s="169">
        <v>0.2</v>
      </c>
      <c r="H146" s="169"/>
      <c r="I146" s="169">
        <v>0.3</v>
      </c>
      <c r="J146" s="170"/>
      <c r="K146" s="170">
        <f t="shared" ref="K146:K156" si="33">I146*G146*E146</f>
        <v>0.52199999999999991</v>
      </c>
      <c r="L146" s="169">
        <f t="shared" si="32"/>
        <v>1.04</v>
      </c>
      <c r="M146" s="147"/>
    </row>
    <row r="147" spans="1:13" ht="12.75" x14ac:dyDescent="0.2">
      <c r="A147" s="150"/>
      <c r="B147" s="173"/>
      <c r="C147" s="174"/>
      <c r="D147" s="169">
        <v>1</v>
      </c>
      <c r="E147" s="169">
        <v>19</v>
      </c>
      <c r="F147" s="169"/>
      <c r="G147" s="169">
        <v>0.2</v>
      </c>
      <c r="H147" s="169"/>
      <c r="I147" s="169">
        <v>0.3</v>
      </c>
      <c r="J147" s="170"/>
      <c r="K147" s="170">
        <f t="shared" si="33"/>
        <v>1.1399999999999999</v>
      </c>
      <c r="L147" s="169">
        <f t="shared" si="32"/>
        <v>1.1399999999999999</v>
      </c>
      <c r="M147" s="147"/>
    </row>
    <row r="148" spans="1:13" ht="12.75" x14ac:dyDescent="0.2">
      <c r="A148" s="150"/>
      <c r="B148" s="173"/>
      <c r="C148" s="174"/>
      <c r="D148" s="169">
        <v>18</v>
      </c>
      <c r="E148" s="169">
        <v>1.25</v>
      </c>
      <c r="F148" s="169"/>
      <c r="G148" s="169">
        <v>0.2</v>
      </c>
      <c r="H148" s="169"/>
      <c r="I148" s="169">
        <v>0.3</v>
      </c>
      <c r="J148" s="170"/>
      <c r="K148" s="170">
        <f t="shared" si="33"/>
        <v>7.4999999999999997E-2</v>
      </c>
      <c r="L148" s="169">
        <f t="shared" si="32"/>
        <v>1.35</v>
      </c>
      <c r="M148" s="147"/>
    </row>
    <row r="149" spans="1:13" ht="12.75" x14ac:dyDescent="0.2">
      <c r="A149" s="150"/>
      <c r="B149" s="173"/>
      <c r="C149" s="174"/>
      <c r="D149" s="169">
        <v>3</v>
      </c>
      <c r="E149" s="169">
        <v>7.7</v>
      </c>
      <c r="F149" s="169"/>
      <c r="G149" s="169">
        <v>0.2</v>
      </c>
      <c r="H149" s="169"/>
      <c r="I149" s="169">
        <v>0.3</v>
      </c>
      <c r="J149" s="170"/>
      <c r="K149" s="170">
        <f t="shared" si="33"/>
        <v>0.46199999999999997</v>
      </c>
      <c r="L149" s="169">
        <f t="shared" si="32"/>
        <v>1.39</v>
      </c>
      <c r="M149" s="147"/>
    </row>
    <row r="150" spans="1:13" ht="12.75" x14ac:dyDescent="0.2">
      <c r="A150" s="150"/>
      <c r="B150" s="173"/>
      <c r="C150" s="174"/>
      <c r="D150" s="169">
        <v>2</v>
      </c>
      <c r="E150" s="169">
        <v>3.17</v>
      </c>
      <c r="F150" s="169"/>
      <c r="G150" s="169">
        <v>0.2</v>
      </c>
      <c r="H150" s="169"/>
      <c r="I150" s="169">
        <v>0.3</v>
      </c>
      <c r="J150" s="170"/>
      <c r="K150" s="170">
        <f t="shared" si="33"/>
        <v>0.19019999999999998</v>
      </c>
      <c r="L150" s="169">
        <f t="shared" si="32"/>
        <v>0.38</v>
      </c>
      <c r="M150" s="147"/>
    </row>
    <row r="151" spans="1:13" ht="12.75" x14ac:dyDescent="0.2">
      <c r="A151" s="150"/>
      <c r="B151" s="173"/>
      <c r="C151" s="174"/>
      <c r="D151" s="169">
        <v>1</v>
      </c>
      <c r="E151" s="169">
        <v>1.7</v>
      </c>
      <c r="F151" s="169"/>
      <c r="G151" s="169">
        <v>0.2</v>
      </c>
      <c r="H151" s="169"/>
      <c r="I151" s="169">
        <v>0.3</v>
      </c>
      <c r="J151" s="170"/>
      <c r="K151" s="170">
        <f t="shared" si="33"/>
        <v>0.10199999999999999</v>
      </c>
      <c r="L151" s="169">
        <f t="shared" si="32"/>
        <v>0.1</v>
      </c>
      <c r="M151" s="147"/>
    </row>
    <row r="152" spans="1:13" ht="12.75" x14ac:dyDescent="0.2">
      <c r="A152" s="150"/>
      <c r="B152" s="173"/>
      <c r="C152" s="174"/>
      <c r="D152" s="169">
        <v>1</v>
      </c>
      <c r="E152" s="169">
        <v>1.8</v>
      </c>
      <c r="F152" s="169"/>
      <c r="G152" s="169">
        <v>0.2</v>
      </c>
      <c r="H152" s="169"/>
      <c r="I152" s="169">
        <v>0.3</v>
      </c>
      <c r="J152" s="170"/>
      <c r="K152" s="170">
        <f t="shared" si="33"/>
        <v>0.108</v>
      </c>
      <c r="L152" s="169">
        <f t="shared" si="32"/>
        <v>0.11</v>
      </c>
      <c r="M152" s="147"/>
    </row>
    <row r="153" spans="1:13" ht="12.75" x14ac:dyDescent="0.2">
      <c r="A153" s="150"/>
      <c r="B153" s="173"/>
      <c r="C153" s="174"/>
      <c r="D153" s="169">
        <v>1</v>
      </c>
      <c r="E153" s="169">
        <v>2.4</v>
      </c>
      <c r="F153" s="169"/>
      <c r="G153" s="169">
        <v>0.2</v>
      </c>
      <c r="H153" s="169"/>
      <c r="I153" s="169">
        <v>0.3</v>
      </c>
      <c r="J153" s="170"/>
      <c r="K153" s="170">
        <f t="shared" si="33"/>
        <v>0.14399999999999999</v>
      </c>
      <c r="L153" s="169">
        <f t="shared" si="32"/>
        <v>0.14000000000000001</v>
      </c>
      <c r="M153" s="147"/>
    </row>
    <row r="154" spans="1:13" ht="12.75" x14ac:dyDescent="0.2">
      <c r="A154" s="150"/>
      <c r="B154" s="173"/>
      <c r="C154" s="174"/>
      <c r="D154" s="169">
        <v>1</v>
      </c>
      <c r="E154" s="169">
        <v>4.05</v>
      </c>
      <c r="F154" s="169"/>
      <c r="G154" s="169">
        <v>0.2</v>
      </c>
      <c r="H154" s="169"/>
      <c r="I154" s="169">
        <v>0.3</v>
      </c>
      <c r="J154" s="170"/>
      <c r="K154" s="170">
        <f t="shared" si="33"/>
        <v>0.24299999999999999</v>
      </c>
      <c r="L154" s="169">
        <f t="shared" si="32"/>
        <v>0.24</v>
      </c>
      <c r="M154" s="147"/>
    </row>
    <row r="155" spans="1:13" ht="12.75" x14ac:dyDescent="0.2">
      <c r="A155" s="150"/>
      <c r="B155" s="173"/>
      <c r="C155" s="174"/>
      <c r="D155" s="169">
        <v>1</v>
      </c>
      <c r="E155" s="169">
        <v>2.4</v>
      </c>
      <c r="F155" s="169"/>
      <c r="G155" s="169">
        <v>0.2</v>
      </c>
      <c r="H155" s="169"/>
      <c r="I155" s="169">
        <v>0.3</v>
      </c>
      <c r="J155" s="170"/>
      <c r="K155" s="170">
        <f t="shared" si="33"/>
        <v>0.14399999999999999</v>
      </c>
      <c r="L155" s="169">
        <f t="shared" si="32"/>
        <v>0.14000000000000001</v>
      </c>
      <c r="M155" s="147"/>
    </row>
    <row r="156" spans="1:13" ht="12.75" x14ac:dyDescent="0.2">
      <c r="A156" s="150"/>
      <c r="B156" s="173"/>
      <c r="C156" s="174"/>
      <c r="D156" s="169">
        <v>1</v>
      </c>
      <c r="E156" s="169">
        <v>0.4</v>
      </c>
      <c r="F156" s="169"/>
      <c r="G156" s="169">
        <v>0.2</v>
      </c>
      <c r="H156" s="169"/>
      <c r="I156" s="169">
        <v>0.3</v>
      </c>
      <c r="J156" s="170"/>
      <c r="K156" s="170">
        <f t="shared" si="33"/>
        <v>2.4E-2</v>
      </c>
      <c r="L156" s="169">
        <f t="shared" si="32"/>
        <v>0.02</v>
      </c>
      <c r="M156" s="147"/>
    </row>
    <row r="157" spans="1:13" ht="12.75" x14ac:dyDescent="0.2">
      <c r="A157" s="150"/>
      <c r="B157" s="173"/>
      <c r="C157" s="174"/>
      <c r="D157" s="169">
        <v>1</v>
      </c>
      <c r="E157" s="169">
        <v>9.5</v>
      </c>
      <c r="F157" s="169"/>
      <c r="G157" s="169">
        <v>0.2</v>
      </c>
      <c r="H157" s="169"/>
      <c r="I157" s="169">
        <v>0.3</v>
      </c>
      <c r="J157" s="170"/>
      <c r="K157" s="170">
        <f t="shared" ref="K157:K160" si="34">I157*G157*E157</f>
        <v>0.56999999999999995</v>
      </c>
      <c r="L157" s="169">
        <f t="shared" ref="L157:L160" si="35">ROUND(D157*K157,2)</f>
        <v>0.56999999999999995</v>
      </c>
      <c r="M157" s="147"/>
    </row>
    <row r="158" spans="1:13" ht="12.75" x14ac:dyDescent="0.2">
      <c r="A158" s="150"/>
      <c r="B158" s="173"/>
      <c r="C158" s="174"/>
      <c r="D158" s="169">
        <v>1</v>
      </c>
      <c r="E158" s="169">
        <v>8.6999999999999993</v>
      </c>
      <c r="F158" s="169"/>
      <c r="G158" s="169">
        <v>0.2</v>
      </c>
      <c r="H158" s="169"/>
      <c r="I158" s="169">
        <v>0.3</v>
      </c>
      <c r="J158" s="170"/>
      <c r="K158" s="170">
        <f t="shared" si="34"/>
        <v>0.52199999999999991</v>
      </c>
      <c r="L158" s="169">
        <f t="shared" si="35"/>
        <v>0.52</v>
      </c>
      <c r="M158" s="147"/>
    </row>
    <row r="159" spans="1:13" ht="12.75" x14ac:dyDescent="0.2">
      <c r="A159" s="150"/>
      <c r="B159" s="173"/>
      <c r="C159" s="174"/>
      <c r="D159" s="169">
        <v>1</v>
      </c>
      <c r="E159" s="169">
        <v>4.2</v>
      </c>
      <c r="F159" s="169"/>
      <c r="G159" s="169">
        <v>0.2</v>
      </c>
      <c r="H159" s="169"/>
      <c r="I159" s="169">
        <v>0.3</v>
      </c>
      <c r="J159" s="170"/>
      <c r="K159" s="170">
        <f t="shared" si="34"/>
        <v>0.252</v>
      </c>
      <c r="L159" s="169">
        <f t="shared" si="35"/>
        <v>0.25</v>
      </c>
      <c r="M159" s="147"/>
    </row>
    <row r="160" spans="1:13" ht="12.75" x14ac:dyDescent="0.2">
      <c r="A160" s="150"/>
      <c r="B160" s="173"/>
      <c r="C160" s="174"/>
      <c r="D160" s="169">
        <v>1</v>
      </c>
      <c r="E160" s="169">
        <v>18.850000000000001</v>
      </c>
      <c r="F160" s="169"/>
      <c r="G160" s="169">
        <v>0.2</v>
      </c>
      <c r="H160" s="169"/>
      <c r="I160" s="169">
        <v>0.3</v>
      </c>
      <c r="J160" s="170"/>
      <c r="K160" s="170">
        <f t="shared" si="34"/>
        <v>1.131</v>
      </c>
      <c r="L160" s="169">
        <f t="shared" si="35"/>
        <v>1.1299999999999999</v>
      </c>
      <c r="M160" s="147"/>
    </row>
    <row r="161" spans="1:16" ht="12.75" x14ac:dyDescent="0.2">
      <c r="A161" s="150"/>
      <c r="B161" s="181"/>
      <c r="C161" s="181"/>
      <c r="D161" s="187"/>
      <c r="E161" s="187"/>
      <c r="F161" s="187"/>
      <c r="G161" s="187"/>
      <c r="H161" s="187"/>
      <c r="I161" s="187"/>
      <c r="J161" s="188"/>
      <c r="K161" s="188"/>
      <c r="L161" s="187"/>
      <c r="M161" s="147"/>
    </row>
    <row r="162" spans="1:16" s="135" customFormat="1" ht="12.75" x14ac:dyDescent="0.2">
      <c r="A162" s="130" t="str">
        <f>'[2]Orçamento Sintético'!A26</f>
        <v>2.9</v>
      </c>
      <c r="B162" s="131" t="str">
        <f>'[2]Orçamento Sintético'!B26</f>
        <v>Forma plana para fundações, em compensado resinado 12mm, 07 usos</v>
      </c>
      <c r="C162" s="132"/>
      <c r="D162" s="132"/>
      <c r="E162" s="132"/>
      <c r="F162" s="132"/>
      <c r="G162" s="132"/>
      <c r="H162" s="132"/>
      <c r="I162" s="132"/>
      <c r="J162" s="132"/>
      <c r="K162" s="132"/>
      <c r="L162" s="133">
        <f>SUM(L167:L172)</f>
        <v>12.900000000000002</v>
      </c>
      <c r="M162" s="134" t="s">
        <v>0</v>
      </c>
      <c r="O162" s="135">
        <f>O142*4</f>
        <v>516</v>
      </c>
      <c r="P162" s="135">
        <f>O162*0.617</f>
        <v>318.37200000000001</v>
      </c>
    </row>
    <row r="163" spans="1:16" s="135" customFormat="1" ht="12.75" x14ac:dyDescent="0.2">
      <c r="A163" s="189"/>
      <c r="B163" s="131"/>
      <c r="C163" s="132"/>
      <c r="D163" s="132"/>
      <c r="E163" s="132"/>
      <c r="F163" s="132"/>
      <c r="G163" s="132"/>
      <c r="H163" s="132"/>
      <c r="I163" s="132"/>
      <c r="J163" s="132"/>
      <c r="K163" s="132" t="s">
        <v>1363</v>
      </c>
      <c r="L163" s="133">
        <v>38.700000000000003</v>
      </c>
      <c r="M163" s="186"/>
    </row>
    <row r="164" spans="1:16" s="135" customFormat="1" ht="12.75" x14ac:dyDescent="0.2">
      <c r="A164" s="189"/>
      <c r="B164" s="131"/>
      <c r="C164" s="132"/>
      <c r="D164" s="132"/>
      <c r="E164" s="132"/>
      <c r="F164" s="132"/>
      <c r="G164" s="132"/>
      <c r="H164" s="132"/>
      <c r="I164" s="132"/>
      <c r="J164" s="132"/>
      <c r="K164" s="132" t="s">
        <v>1364</v>
      </c>
      <c r="L164" s="168">
        <f>L162-L163</f>
        <v>-25.8</v>
      </c>
      <c r="M164" s="186"/>
    </row>
    <row r="165" spans="1:16" ht="12.75" x14ac:dyDescent="0.2">
      <c r="A165" s="157"/>
      <c r="B165" s="276" t="s">
        <v>1352</v>
      </c>
      <c r="C165" s="277"/>
      <c r="D165" s="137"/>
      <c r="E165" s="137"/>
      <c r="F165" s="137"/>
      <c r="G165" s="137"/>
      <c r="H165" s="137"/>
      <c r="I165" s="137"/>
      <c r="J165" s="138"/>
      <c r="K165" s="138"/>
      <c r="L165" s="137"/>
      <c r="M165" s="147"/>
    </row>
    <row r="166" spans="1:16" ht="12.75" x14ac:dyDescent="0.2">
      <c r="A166" s="157"/>
      <c r="B166" s="117" t="s">
        <v>1373</v>
      </c>
      <c r="C166" s="117"/>
      <c r="D166" s="117"/>
      <c r="E166" s="137"/>
      <c r="F166" s="137"/>
      <c r="G166" s="137"/>
      <c r="H166" s="137"/>
      <c r="I166" s="137"/>
      <c r="J166" s="138"/>
      <c r="K166" s="138"/>
      <c r="L166" s="137"/>
      <c r="M166" s="147"/>
    </row>
    <row r="167" spans="1:16" ht="12.75" x14ac:dyDescent="0.2">
      <c r="A167" s="157"/>
      <c r="B167" s="272" t="s">
        <v>1371</v>
      </c>
      <c r="C167" s="273"/>
      <c r="D167" s="169">
        <v>6</v>
      </c>
      <c r="E167" s="169">
        <v>0.75</v>
      </c>
      <c r="F167" s="169"/>
      <c r="G167" s="169">
        <v>0.6</v>
      </c>
      <c r="H167" s="137"/>
      <c r="I167" s="169">
        <v>0.25</v>
      </c>
      <c r="J167" s="138"/>
      <c r="K167" s="138">
        <f t="shared" ref="K167:K172" si="36">((E167+G167)*2)*I167</f>
        <v>0.67500000000000004</v>
      </c>
      <c r="L167" s="137">
        <f t="shared" ref="L167:L172" si="37">K167*D167</f>
        <v>4.0500000000000007</v>
      </c>
      <c r="M167" s="147"/>
    </row>
    <row r="168" spans="1:16" ht="12.75" x14ac:dyDescent="0.2">
      <c r="A168" s="157"/>
      <c r="B168" s="272" t="s">
        <v>1367</v>
      </c>
      <c r="C168" s="273"/>
      <c r="D168" s="169">
        <v>8</v>
      </c>
      <c r="E168" s="169">
        <v>0.75</v>
      </c>
      <c r="F168" s="169"/>
      <c r="G168" s="169">
        <v>0.6</v>
      </c>
      <c r="H168" s="137"/>
      <c r="I168" s="169">
        <v>0.25</v>
      </c>
      <c r="J168" s="138"/>
      <c r="K168" s="138">
        <f t="shared" si="36"/>
        <v>0.67500000000000004</v>
      </c>
      <c r="L168" s="137">
        <f t="shared" si="37"/>
        <v>5.4</v>
      </c>
      <c r="M168" s="147"/>
    </row>
    <row r="169" spans="1:16" ht="12.75" x14ac:dyDescent="0.2">
      <c r="A169" s="157"/>
      <c r="B169" s="177" t="s">
        <v>1199</v>
      </c>
      <c r="C169" s="178"/>
      <c r="D169" s="169">
        <v>1</v>
      </c>
      <c r="E169" s="169">
        <v>0.7</v>
      </c>
      <c r="F169" s="169"/>
      <c r="G169" s="169">
        <v>0.7</v>
      </c>
      <c r="H169" s="137"/>
      <c r="I169" s="169">
        <v>0.25</v>
      </c>
      <c r="J169" s="138"/>
      <c r="K169" s="138">
        <f t="shared" si="36"/>
        <v>0.7</v>
      </c>
      <c r="L169" s="137">
        <f t="shared" si="37"/>
        <v>0.7</v>
      </c>
      <c r="M169" s="147"/>
    </row>
    <row r="170" spans="1:16" ht="12.75" x14ac:dyDescent="0.2">
      <c r="A170" s="157"/>
      <c r="B170" s="272" t="s">
        <v>1201</v>
      </c>
      <c r="C170" s="273"/>
      <c r="D170" s="169">
        <v>1</v>
      </c>
      <c r="E170" s="169">
        <v>0.75</v>
      </c>
      <c r="F170" s="169"/>
      <c r="G170" s="169">
        <v>0.6</v>
      </c>
      <c r="H170" s="137"/>
      <c r="I170" s="169">
        <v>0.25</v>
      </c>
      <c r="J170" s="138"/>
      <c r="K170" s="138">
        <f t="shared" si="36"/>
        <v>0.67500000000000004</v>
      </c>
      <c r="L170" s="137">
        <f t="shared" si="37"/>
        <v>0.67500000000000004</v>
      </c>
      <c r="M170" s="147"/>
    </row>
    <row r="171" spans="1:16" ht="12.75" x14ac:dyDescent="0.2">
      <c r="A171" s="157"/>
      <c r="B171" s="177" t="s">
        <v>1368</v>
      </c>
      <c r="C171" s="178"/>
      <c r="D171" s="169">
        <v>2</v>
      </c>
      <c r="E171" s="169">
        <v>0.7</v>
      </c>
      <c r="F171" s="169"/>
      <c r="G171" s="169">
        <v>0.7</v>
      </c>
      <c r="H171" s="137"/>
      <c r="I171" s="169">
        <v>0.25</v>
      </c>
      <c r="J171" s="138"/>
      <c r="K171" s="138">
        <f t="shared" si="36"/>
        <v>0.7</v>
      </c>
      <c r="L171" s="137">
        <f t="shared" si="37"/>
        <v>1.4</v>
      </c>
      <c r="M171" s="147"/>
    </row>
    <row r="172" spans="1:16" ht="12.75" x14ac:dyDescent="0.2">
      <c r="A172" s="157"/>
      <c r="B172" s="272" t="s">
        <v>1207</v>
      </c>
      <c r="C172" s="273"/>
      <c r="D172" s="169">
        <v>1</v>
      </c>
      <c r="E172" s="169">
        <v>0.75</v>
      </c>
      <c r="F172" s="169"/>
      <c r="G172" s="169">
        <v>0.6</v>
      </c>
      <c r="H172" s="137"/>
      <c r="I172" s="169">
        <v>0.25</v>
      </c>
      <c r="J172" s="138"/>
      <c r="K172" s="138">
        <f t="shared" si="36"/>
        <v>0.67500000000000004</v>
      </c>
      <c r="L172" s="137">
        <f t="shared" si="37"/>
        <v>0.67500000000000004</v>
      </c>
      <c r="M172" s="147"/>
    </row>
    <row r="173" spans="1:16" ht="12.75" x14ac:dyDescent="0.2">
      <c r="A173" s="157"/>
      <c r="B173" s="158"/>
      <c r="C173" s="158"/>
      <c r="D173" s="146"/>
      <c r="E173" s="146"/>
      <c r="F173" s="146"/>
      <c r="G173" s="146"/>
      <c r="H173" s="146"/>
      <c r="I173" s="146"/>
      <c r="J173" s="145"/>
      <c r="K173" s="145"/>
      <c r="L173" s="146"/>
      <c r="M173" s="147"/>
    </row>
    <row r="174" spans="1:16" s="135" customFormat="1" ht="12.75" x14ac:dyDescent="0.2">
      <c r="A174" s="130" t="str">
        <f>'[2]Orçamento Sintético'!A27</f>
        <v>2.10</v>
      </c>
      <c r="B174" s="131" t="str">
        <f>'[2]Orçamento Sintético'!B27</f>
        <v>Armação de bloco, viga baldrame ou sapata utilizando aço ca-50 de 10mm - montagem</v>
      </c>
      <c r="C174" s="132"/>
      <c r="D174" s="132"/>
      <c r="E174" s="132"/>
      <c r="F174" s="132"/>
      <c r="G174" s="132"/>
      <c r="H174" s="132"/>
      <c r="I174" s="132"/>
      <c r="J174" s="132"/>
      <c r="K174" s="132"/>
      <c r="L174" s="133">
        <f>SUM(L177:L182)</f>
        <v>1267.92</v>
      </c>
      <c r="M174" s="134" t="s">
        <v>1341</v>
      </c>
    </row>
    <row r="175" spans="1:16" s="135" customFormat="1" ht="12.75" x14ac:dyDescent="0.2">
      <c r="A175" s="130"/>
      <c r="B175" s="131"/>
      <c r="C175" s="132"/>
      <c r="D175" s="132"/>
      <c r="E175" s="132"/>
      <c r="F175" s="132"/>
      <c r="G175" s="132"/>
      <c r="H175" s="132"/>
      <c r="I175" s="132"/>
      <c r="J175" s="132"/>
      <c r="K175" s="132" t="s">
        <v>1363</v>
      </c>
      <c r="L175" s="133">
        <v>706.59</v>
      </c>
      <c r="M175" s="134"/>
    </row>
    <row r="176" spans="1:16" s="135" customFormat="1" ht="12.75" x14ac:dyDescent="0.2">
      <c r="A176" s="130"/>
      <c r="B176" s="131"/>
      <c r="C176" s="132"/>
      <c r="D176" s="132"/>
      <c r="E176" s="132"/>
      <c r="F176" s="132"/>
      <c r="G176" s="132"/>
      <c r="H176" s="132"/>
      <c r="I176" s="132"/>
      <c r="J176" s="132"/>
      <c r="K176" s="132" t="s">
        <v>1364</v>
      </c>
      <c r="L176" s="168">
        <f>L174-L175</f>
        <v>561.33000000000004</v>
      </c>
      <c r="M176" s="134"/>
    </row>
    <row r="177" spans="1:13" ht="12.75" x14ac:dyDescent="0.2">
      <c r="A177" s="136"/>
      <c r="B177" s="274" t="s">
        <v>1342</v>
      </c>
      <c r="C177" s="275"/>
      <c r="D177" s="137"/>
      <c r="E177" s="137"/>
      <c r="F177" s="137"/>
      <c r="G177" s="137"/>
      <c r="H177" s="137"/>
      <c r="I177" s="137"/>
      <c r="J177" s="138"/>
      <c r="K177" s="138"/>
      <c r="L177" s="137"/>
      <c r="M177" s="139"/>
    </row>
    <row r="178" spans="1:13" ht="12.75" x14ac:dyDescent="0.2">
      <c r="A178" s="136"/>
      <c r="B178" s="274" t="s">
        <v>1406</v>
      </c>
      <c r="C178" s="275"/>
      <c r="D178" s="137">
        <v>1</v>
      </c>
      <c r="E178" s="137">
        <v>112.47</v>
      </c>
      <c r="F178" s="137"/>
      <c r="G178" s="137"/>
      <c r="H178" s="137"/>
      <c r="I178" s="137"/>
      <c r="J178" s="138"/>
      <c r="K178" s="138">
        <f>E178</f>
        <v>112.47</v>
      </c>
      <c r="L178" s="137">
        <f>K178*D178</f>
        <v>112.47</v>
      </c>
      <c r="M178" s="139"/>
    </row>
    <row r="179" spans="1:13" ht="12.75" x14ac:dyDescent="0.2">
      <c r="A179" s="136"/>
      <c r="B179" s="274" t="s">
        <v>1356</v>
      </c>
      <c r="C179" s="275"/>
      <c r="D179" s="137">
        <v>1</v>
      </c>
      <c r="E179" s="137">
        <v>395.4</v>
      </c>
      <c r="F179" s="137"/>
      <c r="G179" s="137"/>
      <c r="H179" s="137"/>
      <c r="I179" s="137"/>
      <c r="J179" s="138"/>
      <c r="K179" s="138">
        <f>E179</f>
        <v>395.4</v>
      </c>
      <c r="L179" s="137">
        <f>K179*D179</f>
        <v>395.4</v>
      </c>
      <c r="M179" s="139"/>
    </row>
    <row r="180" spans="1:13" ht="12.75" x14ac:dyDescent="0.2">
      <c r="A180" s="136"/>
      <c r="B180" s="274" t="s">
        <v>1357</v>
      </c>
      <c r="C180" s="275"/>
      <c r="D180" s="137"/>
      <c r="E180" s="137"/>
      <c r="F180" s="137"/>
      <c r="G180" s="137"/>
      <c r="H180" s="137"/>
      <c r="I180" s="137"/>
      <c r="J180" s="138"/>
      <c r="K180" s="138"/>
      <c r="L180" s="137"/>
      <c r="M180" s="139"/>
    </row>
    <row r="181" spans="1:13" ht="12.75" customHeight="1" x14ac:dyDescent="0.2">
      <c r="A181" s="150"/>
      <c r="B181" s="274" t="s">
        <v>1406</v>
      </c>
      <c r="C181" s="275"/>
      <c r="D181" s="137">
        <v>1</v>
      </c>
      <c r="E181" s="137">
        <v>265.83999999999997</v>
      </c>
      <c r="F181" s="137"/>
      <c r="G181" s="137"/>
      <c r="H181" s="137"/>
      <c r="I181" s="137"/>
      <c r="J181" s="138"/>
      <c r="K181" s="138">
        <f>E181</f>
        <v>265.83999999999997</v>
      </c>
      <c r="L181" s="137">
        <f>K181*D181</f>
        <v>265.83999999999997</v>
      </c>
      <c r="M181" s="147"/>
    </row>
    <row r="182" spans="1:13" ht="12.75" customHeight="1" x14ac:dyDescent="0.2">
      <c r="A182" s="150"/>
      <c r="B182" s="274" t="s">
        <v>1356</v>
      </c>
      <c r="C182" s="275"/>
      <c r="D182" s="137">
        <v>1</v>
      </c>
      <c r="E182" s="137">
        <v>494.21</v>
      </c>
      <c r="F182" s="137"/>
      <c r="G182" s="137"/>
      <c r="H182" s="137"/>
      <c r="I182" s="137"/>
      <c r="J182" s="138"/>
      <c r="K182" s="138">
        <f>E182</f>
        <v>494.21</v>
      </c>
      <c r="L182" s="137">
        <f>K182*D182</f>
        <v>494.21</v>
      </c>
      <c r="M182" s="147"/>
    </row>
    <row r="183" spans="1:13" ht="12.75" x14ac:dyDescent="0.2">
      <c r="A183" s="150"/>
      <c r="B183" s="154"/>
      <c r="C183" s="154"/>
      <c r="D183" s="146"/>
      <c r="E183" s="146"/>
      <c r="F183" s="146"/>
      <c r="G183" s="146"/>
      <c r="H183" s="146"/>
      <c r="I183" s="146"/>
      <c r="J183" s="145"/>
      <c r="K183" s="145"/>
      <c r="L183" s="146"/>
      <c r="M183" s="147"/>
    </row>
    <row r="184" spans="1:13" ht="12.75" x14ac:dyDescent="0.2">
      <c r="A184" s="150"/>
      <c r="B184" s="141"/>
      <c r="C184" s="144"/>
      <c r="D184" s="146"/>
      <c r="E184" s="146"/>
      <c r="F184" s="146"/>
      <c r="G184" s="146"/>
      <c r="H184" s="146"/>
      <c r="I184" s="146"/>
      <c r="J184" s="145"/>
      <c r="K184" s="145"/>
      <c r="L184" s="146"/>
      <c r="M184" s="147"/>
    </row>
    <row r="185" spans="1:13" s="135" customFormat="1" ht="12.75" x14ac:dyDescent="0.2">
      <c r="A185" s="130" t="str">
        <f>'[2]Orçamento Sintético'!A28</f>
        <v>2.11</v>
      </c>
      <c r="B185" s="278" t="str">
        <f>'[2]Orçamento Sintético'!B28</f>
        <v>Concreto fck = 25mpa, traço 1:2,3:2,7 (em massa seca de cimento/ areia média/ brita 1) - preparo mecânico com betoneira 400 l</v>
      </c>
      <c r="C185" s="279"/>
      <c r="D185" s="279"/>
      <c r="E185" s="279"/>
      <c r="F185" s="279"/>
      <c r="G185" s="279"/>
      <c r="H185" s="279"/>
      <c r="I185" s="279"/>
      <c r="J185" s="279"/>
      <c r="K185" s="280"/>
      <c r="L185" s="133">
        <f>SUM(L188:L222)</f>
        <v>18.589999999999993</v>
      </c>
      <c r="M185" s="134" t="s">
        <v>1340</v>
      </c>
    </row>
    <row r="186" spans="1:13" s="135" customFormat="1" ht="12.75" x14ac:dyDescent="0.2">
      <c r="A186" s="130"/>
      <c r="B186" s="175"/>
      <c r="C186" s="176"/>
      <c r="D186" s="176"/>
      <c r="E186" s="176"/>
      <c r="F186" s="176"/>
      <c r="G186" s="176"/>
      <c r="H186" s="176"/>
      <c r="I186" s="176"/>
      <c r="J186" s="176"/>
      <c r="K186" s="132" t="s">
        <v>1363</v>
      </c>
      <c r="L186" s="133">
        <v>10.08</v>
      </c>
      <c r="M186" s="134"/>
    </row>
    <row r="187" spans="1:13" s="135" customFormat="1" ht="12.75" x14ac:dyDescent="0.2">
      <c r="A187" s="130"/>
      <c r="B187" s="175"/>
      <c r="C187" s="176"/>
      <c r="D187" s="176"/>
      <c r="E187" s="176"/>
      <c r="F187" s="176"/>
      <c r="G187" s="176"/>
      <c r="H187" s="176"/>
      <c r="I187" s="176"/>
      <c r="J187" s="176"/>
      <c r="K187" s="132" t="s">
        <v>1364</v>
      </c>
      <c r="L187" s="168">
        <f>L185-L186</f>
        <v>8.5099999999999927</v>
      </c>
      <c r="M187" s="134"/>
    </row>
    <row r="188" spans="1:13" ht="12.75" customHeight="1" x14ac:dyDescent="0.2">
      <c r="A188" s="136"/>
      <c r="B188" s="274" t="s">
        <v>1233</v>
      </c>
      <c r="C188" s="275"/>
      <c r="D188" s="137"/>
      <c r="E188" s="137"/>
      <c r="F188" s="137"/>
      <c r="G188" s="137"/>
      <c r="H188" s="137"/>
      <c r="I188" s="137"/>
      <c r="J188" s="138"/>
      <c r="K188" s="138"/>
      <c r="L188" s="137"/>
      <c r="M188" s="139"/>
    </row>
    <row r="189" spans="1:13" ht="39.75" customHeight="1" x14ac:dyDescent="0.2">
      <c r="A189" s="136"/>
      <c r="B189" s="274" t="s">
        <v>1372</v>
      </c>
      <c r="C189" s="275"/>
      <c r="D189" s="137">
        <v>14</v>
      </c>
      <c r="E189" s="137">
        <v>0.6</v>
      </c>
      <c r="F189" s="137"/>
      <c r="G189" s="137">
        <v>0.6</v>
      </c>
      <c r="H189" s="137"/>
      <c r="I189" s="137">
        <v>0.25</v>
      </c>
      <c r="J189" s="138"/>
      <c r="K189" s="138">
        <f>I189*G189*E189</f>
        <v>0.09</v>
      </c>
      <c r="L189" s="137">
        <f>ROUND(D189*K189,2)</f>
        <v>1.26</v>
      </c>
      <c r="M189" s="139"/>
    </row>
    <row r="190" spans="1:13" ht="12.75" x14ac:dyDescent="0.2">
      <c r="A190" s="150"/>
      <c r="B190" s="274" t="s">
        <v>1129</v>
      </c>
      <c r="C190" s="275"/>
      <c r="D190" s="137">
        <v>1</v>
      </c>
      <c r="E190" s="137">
        <v>0.8</v>
      </c>
      <c r="F190" s="137"/>
      <c r="G190" s="137">
        <v>0.8</v>
      </c>
      <c r="H190" s="137"/>
      <c r="I190" s="137">
        <v>0.25</v>
      </c>
      <c r="J190" s="138"/>
      <c r="K190" s="138">
        <f t="shared" ref="K190:K194" si="38">I190*G190*E190</f>
        <v>0.16000000000000003</v>
      </c>
      <c r="L190" s="137">
        <f t="shared" ref="L190:L191" si="39">ROUND(D190*K190,2)</f>
        <v>0.16</v>
      </c>
      <c r="M190" s="147"/>
    </row>
    <row r="191" spans="1:13" ht="12.75" x14ac:dyDescent="0.2">
      <c r="A191" s="150"/>
      <c r="B191" s="274" t="s">
        <v>1346</v>
      </c>
      <c r="C191" s="275"/>
      <c r="D191" s="137">
        <v>3</v>
      </c>
      <c r="E191" s="137">
        <v>0.7</v>
      </c>
      <c r="F191" s="137"/>
      <c r="G191" s="137">
        <v>0.7</v>
      </c>
      <c r="H191" s="137"/>
      <c r="I191" s="137">
        <v>0.25</v>
      </c>
      <c r="J191" s="138"/>
      <c r="K191" s="138">
        <f t="shared" si="38"/>
        <v>0.12249999999999998</v>
      </c>
      <c r="L191" s="137">
        <f t="shared" si="39"/>
        <v>0.37</v>
      </c>
      <c r="M191" s="147"/>
    </row>
    <row r="192" spans="1:13" ht="12.75" x14ac:dyDescent="0.2">
      <c r="A192" s="150"/>
      <c r="B192" s="285"/>
      <c r="C192" s="286"/>
      <c r="D192" s="137"/>
      <c r="E192" s="137"/>
      <c r="F192" s="137"/>
      <c r="G192" s="137"/>
      <c r="H192" s="137"/>
      <c r="I192" s="137"/>
      <c r="J192" s="138"/>
      <c r="K192" s="138"/>
      <c r="L192" s="137"/>
      <c r="M192" s="147"/>
    </row>
    <row r="193" spans="1:13" ht="12.75" x14ac:dyDescent="0.2">
      <c r="A193" s="150"/>
      <c r="B193" s="274" t="s">
        <v>1351</v>
      </c>
      <c r="C193" s="275"/>
      <c r="D193" s="137">
        <v>3</v>
      </c>
      <c r="E193" s="137">
        <v>27</v>
      </c>
      <c r="F193" s="137"/>
      <c r="G193" s="137">
        <v>0.3</v>
      </c>
      <c r="H193" s="137"/>
      <c r="I193" s="137">
        <v>0.15</v>
      </c>
      <c r="J193" s="138"/>
      <c r="K193" s="138">
        <f t="shared" si="38"/>
        <v>1.2149999999999999</v>
      </c>
      <c r="L193" s="137">
        <f t="shared" ref="L193:L195" si="40">ROUND(D193*K193,2)</f>
        <v>3.65</v>
      </c>
      <c r="M193" s="147"/>
    </row>
    <row r="194" spans="1:13" ht="12.75" x14ac:dyDescent="0.2">
      <c r="A194" s="150"/>
      <c r="B194" s="274"/>
      <c r="C194" s="275"/>
      <c r="D194" s="137">
        <v>6</v>
      </c>
      <c r="E194" s="137">
        <v>8</v>
      </c>
      <c r="F194" s="137"/>
      <c r="G194" s="137">
        <v>0.3</v>
      </c>
      <c r="H194" s="137"/>
      <c r="I194" s="137">
        <v>0.15</v>
      </c>
      <c r="J194" s="138"/>
      <c r="K194" s="138">
        <f t="shared" si="38"/>
        <v>0.36</v>
      </c>
      <c r="L194" s="137">
        <f t="shared" si="40"/>
        <v>2.16</v>
      </c>
      <c r="M194" s="147"/>
    </row>
    <row r="195" spans="1:13" ht="12.75" x14ac:dyDescent="0.2">
      <c r="A195" s="150"/>
      <c r="B195" s="274" t="s">
        <v>1352</v>
      </c>
      <c r="C195" s="275"/>
      <c r="D195" s="137"/>
      <c r="E195" s="137"/>
      <c r="F195" s="137"/>
      <c r="G195" s="137"/>
      <c r="H195" s="137"/>
      <c r="I195" s="137"/>
      <c r="J195" s="138"/>
      <c r="K195" s="138">
        <f t="shared" ref="K195" si="41">G195*E195</f>
        <v>0</v>
      </c>
      <c r="L195" s="137">
        <f t="shared" si="40"/>
        <v>0</v>
      </c>
      <c r="M195" s="147"/>
    </row>
    <row r="196" spans="1:13" ht="12.75" x14ac:dyDescent="0.2">
      <c r="A196" s="150"/>
      <c r="B196" s="274" t="s">
        <v>1353</v>
      </c>
      <c r="C196" s="275"/>
      <c r="D196" s="137">
        <v>9</v>
      </c>
      <c r="E196" s="137">
        <v>0.8</v>
      </c>
      <c r="F196" s="137"/>
      <c r="G196" s="137">
        <v>0.7</v>
      </c>
      <c r="H196" s="137"/>
      <c r="I196" s="137">
        <v>0.25</v>
      </c>
      <c r="J196" s="138"/>
      <c r="K196" s="138">
        <f>G196*E196*I196</f>
        <v>0.13999999999999999</v>
      </c>
      <c r="L196" s="137">
        <f>ROUND(D196*K196,2)</f>
        <v>1.26</v>
      </c>
      <c r="M196" s="147"/>
    </row>
    <row r="197" spans="1:13" ht="12.75" x14ac:dyDescent="0.2">
      <c r="A197" s="150"/>
      <c r="B197" s="274" t="s">
        <v>1354</v>
      </c>
      <c r="C197" s="275"/>
      <c r="D197" s="137">
        <v>3</v>
      </c>
      <c r="E197" s="137">
        <v>0.6</v>
      </c>
      <c r="F197" s="137"/>
      <c r="G197" s="137">
        <v>0.6</v>
      </c>
      <c r="H197" s="137"/>
      <c r="I197" s="137">
        <v>0.25</v>
      </c>
      <c r="J197" s="138"/>
      <c r="K197" s="138">
        <f t="shared" ref="K197:K201" si="42">G197*E197*I197</f>
        <v>0.09</v>
      </c>
      <c r="L197" s="137">
        <f t="shared" ref="L197:L201" si="43">ROUND(D197*K197,2)</f>
        <v>0.27</v>
      </c>
      <c r="M197" s="147"/>
    </row>
    <row r="198" spans="1:13" ht="12.75" x14ac:dyDescent="0.2">
      <c r="A198" s="150"/>
      <c r="B198" s="274" t="s">
        <v>1195</v>
      </c>
      <c r="C198" s="275"/>
      <c r="D198" s="137">
        <v>1</v>
      </c>
      <c r="E198" s="137">
        <v>0.6</v>
      </c>
      <c r="F198" s="137"/>
      <c r="G198" s="137">
        <v>0.6</v>
      </c>
      <c r="H198" s="137"/>
      <c r="I198" s="137">
        <v>0.25</v>
      </c>
      <c r="J198" s="138"/>
      <c r="K198" s="138">
        <f t="shared" si="42"/>
        <v>0.09</v>
      </c>
      <c r="L198" s="137">
        <f t="shared" si="43"/>
        <v>0.09</v>
      </c>
      <c r="M198" s="147"/>
    </row>
    <row r="199" spans="1:13" ht="12.75" x14ac:dyDescent="0.2">
      <c r="A199" s="150"/>
      <c r="B199" s="274" t="s">
        <v>1197</v>
      </c>
      <c r="C199" s="275"/>
      <c r="D199" s="137">
        <v>1</v>
      </c>
      <c r="E199" s="137">
        <v>0.7</v>
      </c>
      <c r="F199" s="137"/>
      <c r="G199" s="137">
        <v>0.7</v>
      </c>
      <c r="H199" s="137"/>
      <c r="I199" s="137">
        <v>0.25</v>
      </c>
      <c r="J199" s="138"/>
      <c r="K199" s="138">
        <f t="shared" si="42"/>
        <v>0.12249999999999998</v>
      </c>
      <c r="L199" s="137">
        <f t="shared" si="43"/>
        <v>0.12</v>
      </c>
      <c r="M199" s="147"/>
    </row>
    <row r="200" spans="1:13" ht="25.5" x14ac:dyDescent="0.2">
      <c r="A200" s="150"/>
      <c r="B200" s="171" t="s">
        <v>1355</v>
      </c>
      <c r="C200" s="180"/>
      <c r="D200" s="137">
        <v>5</v>
      </c>
      <c r="E200" s="137">
        <v>0.75</v>
      </c>
      <c r="F200" s="137"/>
      <c r="G200" s="137">
        <v>0.6</v>
      </c>
      <c r="H200" s="137"/>
      <c r="I200" s="137">
        <v>0.25</v>
      </c>
      <c r="J200" s="138"/>
      <c r="K200" s="138">
        <f>G200*E200*I200</f>
        <v>0.11249999999999999</v>
      </c>
      <c r="L200" s="137">
        <f t="shared" si="43"/>
        <v>0.56000000000000005</v>
      </c>
      <c r="M200" s="147"/>
    </row>
    <row r="201" spans="1:13" ht="12.75" x14ac:dyDescent="0.2">
      <c r="A201" s="150"/>
      <c r="B201" s="272" t="s">
        <v>1366</v>
      </c>
      <c r="C201" s="273"/>
      <c r="D201" s="169">
        <v>8</v>
      </c>
      <c r="E201" s="169">
        <v>0.75</v>
      </c>
      <c r="F201" s="169"/>
      <c r="G201" s="169">
        <v>0.6</v>
      </c>
      <c r="H201" s="146"/>
      <c r="I201" s="187">
        <v>0.25</v>
      </c>
      <c r="J201" s="145"/>
      <c r="K201" s="188">
        <f t="shared" si="42"/>
        <v>0.11249999999999999</v>
      </c>
      <c r="L201" s="187">
        <f t="shared" si="43"/>
        <v>0.9</v>
      </c>
      <c r="M201" s="147"/>
    </row>
    <row r="202" spans="1:13" ht="12.75" x14ac:dyDescent="0.2">
      <c r="A202" s="150"/>
      <c r="B202" s="272" t="s">
        <v>1367</v>
      </c>
      <c r="C202" s="273"/>
      <c r="D202" s="169">
        <v>8</v>
      </c>
      <c r="E202" s="169">
        <v>0.75</v>
      </c>
      <c r="F202" s="169"/>
      <c r="G202" s="169">
        <v>0.6</v>
      </c>
      <c r="H202" s="146"/>
      <c r="I202" s="187">
        <v>0.25</v>
      </c>
      <c r="J202" s="145"/>
      <c r="K202" s="188">
        <f t="shared" ref="K202:K206" si="44">G202*E202*I202</f>
        <v>0.11249999999999999</v>
      </c>
      <c r="L202" s="187">
        <f t="shared" ref="L202:L222" si="45">ROUND(D202*K202,2)</f>
        <v>0.9</v>
      </c>
      <c r="M202" s="147"/>
    </row>
    <row r="203" spans="1:13" ht="12.75" x14ac:dyDescent="0.2">
      <c r="A203" s="150"/>
      <c r="B203" s="177" t="s">
        <v>1199</v>
      </c>
      <c r="C203" s="178"/>
      <c r="D203" s="169">
        <v>1</v>
      </c>
      <c r="E203" s="169">
        <v>0.7</v>
      </c>
      <c r="F203" s="169"/>
      <c r="G203" s="169">
        <v>0.7</v>
      </c>
      <c r="H203" s="146"/>
      <c r="I203" s="187">
        <v>0.25</v>
      </c>
      <c r="J203" s="145"/>
      <c r="K203" s="188">
        <f t="shared" si="44"/>
        <v>0.12249999999999998</v>
      </c>
      <c r="L203" s="187">
        <f t="shared" si="45"/>
        <v>0.12</v>
      </c>
      <c r="M203" s="147"/>
    </row>
    <row r="204" spans="1:13" ht="12.75" x14ac:dyDescent="0.2">
      <c r="A204" s="150"/>
      <c r="B204" s="272" t="s">
        <v>1201</v>
      </c>
      <c r="C204" s="273"/>
      <c r="D204" s="169">
        <v>1</v>
      </c>
      <c r="E204" s="169">
        <v>0.75</v>
      </c>
      <c r="F204" s="169"/>
      <c r="G204" s="169">
        <v>0.6</v>
      </c>
      <c r="H204" s="146"/>
      <c r="I204" s="187">
        <v>0.25</v>
      </c>
      <c r="J204" s="145"/>
      <c r="K204" s="188">
        <f t="shared" si="44"/>
        <v>0.11249999999999999</v>
      </c>
      <c r="L204" s="187">
        <f t="shared" si="45"/>
        <v>0.11</v>
      </c>
      <c r="M204" s="147"/>
    </row>
    <row r="205" spans="1:13" ht="12.75" x14ac:dyDescent="0.2">
      <c r="A205" s="150"/>
      <c r="B205" s="177" t="s">
        <v>1368</v>
      </c>
      <c r="C205" s="178"/>
      <c r="D205" s="169">
        <v>2</v>
      </c>
      <c r="E205" s="169">
        <v>0.7</v>
      </c>
      <c r="F205" s="169"/>
      <c r="G205" s="169">
        <v>0.7</v>
      </c>
      <c r="H205" s="146"/>
      <c r="I205" s="187">
        <v>0.25</v>
      </c>
      <c r="J205" s="145"/>
      <c r="K205" s="188">
        <f t="shared" si="44"/>
        <v>0.12249999999999998</v>
      </c>
      <c r="L205" s="187">
        <f t="shared" si="45"/>
        <v>0.25</v>
      </c>
      <c r="M205" s="147"/>
    </row>
    <row r="206" spans="1:13" ht="12.75" x14ac:dyDescent="0.2">
      <c r="A206" s="150"/>
      <c r="B206" s="272" t="s">
        <v>1207</v>
      </c>
      <c r="C206" s="273"/>
      <c r="D206" s="169">
        <v>1</v>
      </c>
      <c r="E206" s="169">
        <v>0.75</v>
      </c>
      <c r="F206" s="169"/>
      <c r="G206" s="169">
        <v>0.6</v>
      </c>
      <c r="H206" s="146"/>
      <c r="I206" s="187">
        <v>0.25</v>
      </c>
      <c r="J206" s="145"/>
      <c r="K206" s="188">
        <f t="shared" si="44"/>
        <v>0.11249999999999999</v>
      </c>
      <c r="L206" s="187">
        <f t="shared" si="45"/>
        <v>0.11</v>
      </c>
      <c r="M206" s="147"/>
    </row>
    <row r="207" spans="1:13" ht="12.75" customHeight="1" x14ac:dyDescent="0.2">
      <c r="A207" s="150"/>
      <c r="B207" s="276" t="s">
        <v>1347</v>
      </c>
      <c r="C207" s="277"/>
      <c r="D207" s="169">
        <v>1</v>
      </c>
      <c r="E207" s="169">
        <v>5.2</v>
      </c>
      <c r="F207" s="169"/>
      <c r="G207" s="169">
        <v>0.3</v>
      </c>
      <c r="H207" s="169"/>
      <c r="I207" s="169">
        <v>0.15</v>
      </c>
      <c r="J207" s="170"/>
      <c r="K207" s="170">
        <f>I207*G207*E207</f>
        <v>0.23399999999999999</v>
      </c>
      <c r="L207" s="169">
        <f t="shared" si="45"/>
        <v>0.23</v>
      </c>
      <c r="M207" s="147"/>
    </row>
    <row r="208" spans="1:13" ht="12.75" x14ac:dyDescent="0.2">
      <c r="A208" s="150"/>
      <c r="B208" s="173"/>
      <c r="C208" s="174"/>
      <c r="D208" s="169">
        <v>2</v>
      </c>
      <c r="E208" s="169">
        <v>8.6999999999999993</v>
      </c>
      <c r="F208" s="169"/>
      <c r="G208" s="169">
        <v>0.3</v>
      </c>
      <c r="H208" s="169"/>
      <c r="I208" s="169">
        <v>0.15</v>
      </c>
      <c r="J208" s="170"/>
      <c r="K208" s="170">
        <f t="shared" ref="K208:K222" si="46">I208*G208*E208</f>
        <v>0.39149999999999996</v>
      </c>
      <c r="L208" s="169">
        <f t="shared" si="45"/>
        <v>0.78</v>
      </c>
      <c r="M208" s="147"/>
    </row>
    <row r="209" spans="1:13" ht="12.75" x14ac:dyDescent="0.2">
      <c r="A209" s="150"/>
      <c r="B209" s="173"/>
      <c r="C209" s="174"/>
      <c r="D209" s="169">
        <v>1</v>
      </c>
      <c r="E209" s="169">
        <v>19</v>
      </c>
      <c r="F209" s="169"/>
      <c r="G209" s="169">
        <v>0.3</v>
      </c>
      <c r="H209" s="169"/>
      <c r="I209" s="169">
        <v>0.15</v>
      </c>
      <c r="J209" s="170"/>
      <c r="K209" s="170">
        <f t="shared" si="46"/>
        <v>0.85499999999999998</v>
      </c>
      <c r="L209" s="169">
        <f t="shared" si="45"/>
        <v>0.86</v>
      </c>
      <c r="M209" s="147"/>
    </row>
    <row r="210" spans="1:13" ht="12.75" x14ac:dyDescent="0.2">
      <c r="A210" s="150"/>
      <c r="B210" s="173"/>
      <c r="C210" s="174"/>
      <c r="D210" s="169">
        <v>18</v>
      </c>
      <c r="E210" s="169">
        <v>1.25</v>
      </c>
      <c r="F210" s="169"/>
      <c r="G210" s="169">
        <v>0.3</v>
      </c>
      <c r="H210" s="169"/>
      <c r="I210" s="169">
        <v>0.15</v>
      </c>
      <c r="J210" s="170"/>
      <c r="K210" s="170">
        <f t="shared" si="46"/>
        <v>5.6249999999999994E-2</v>
      </c>
      <c r="L210" s="169">
        <f t="shared" si="45"/>
        <v>1.01</v>
      </c>
      <c r="M210" s="147"/>
    </row>
    <row r="211" spans="1:13" ht="12.75" x14ac:dyDescent="0.2">
      <c r="A211" s="150"/>
      <c r="B211" s="173"/>
      <c r="C211" s="174"/>
      <c r="D211" s="169">
        <v>2</v>
      </c>
      <c r="E211" s="169">
        <v>7.7</v>
      </c>
      <c r="F211" s="169"/>
      <c r="G211" s="169">
        <v>0.3</v>
      </c>
      <c r="H211" s="169"/>
      <c r="I211" s="169">
        <v>0.15</v>
      </c>
      <c r="J211" s="170"/>
      <c r="K211" s="170">
        <f t="shared" si="46"/>
        <v>0.34649999999999997</v>
      </c>
      <c r="L211" s="169">
        <f t="shared" si="45"/>
        <v>0.69</v>
      </c>
      <c r="M211" s="147"/>
    </row>
    <row r="212" spans="1:13" ht="12.75" x14ac:dyDescent="0.2">
      <c r="A212" s="150"/>
      <c r="B212" s="173"/>
      <c r="C212" s="174"/>
      <c r="D212" s="169">
        <v>2</v>
      </c>
      <c r="E212" s="169">
        <v>3.17</v>
      </c>
      <c r="F212" s="169"/>
      <c r="G212" s="169">
        <v>0.3</v>
      </c>
      <c r="H212" s="169"/>
      <c r="I212" s="169">
        <v>0.15</v>
      </c>
      <c r="J212" s="170"/>
      <c r="K212" s="170">
        <f t="shared" si="46"/>
        <v>0.14265</v>
      </c>
      <c r="L212" s="169">
        <f t="shared" si="45"/>
        <v>0.28999999999999998</v>
      </c>
      <c r="M212" s="147"/>
    </row>
    <row r="213" spans="1:13" ht="12.75" x14ac:dyDescent="0.2">
      <c r="A213" s="150"/>
      <c r="B213" s="173"/>
      <c r="C213" s="174"/>
      <c r="D213" s="169">
        <v>1</v>
      </c>
      <c r="E213" s="169">
        <v>1.7</v>
      </c>
      <c r="F213" s="169"/>
      <c r="G213" s="169">
        <v>0.3</v>
      </c>
      <c r="H213" s="169"/>
      <c r="I213" s="169">
        <v>0.15</v>
      </c>
      <c r="J213" s="170"/>
      <c r="K213" s="170">
        <f t="shared" si="46"/>
        <v>7.6499999999999999E-2</v>
      </c>
      <c r="L213" s="169">
        <f t="shared" si="45"/>
        <v>0.08</v>
      </c>
      <c r="M213" s="147"/>
    </row>
    <row r="214" spans="1:13" ht="12.75" x14ac:dyDescent="0.2">
      <c r="A214" s="150"/>
      <c r="B214" s="173"/>
      <c r="C214" s="174"/>
      <c r="D214" s="169">
        <v>1</v>
      </c>
      <c r="E214" s="169">
        <v>1.8</v>
      </c>
      <c r="F214" s="169"/>
      <c r="G214" s="169">
        <v>0.3</v>
      </c>
      <c r="H214" s="169"/>
      <c r="I214" s="169">
        <v>0.15</v>
      </c>
      <c r="J214" s="170"/>
      <c r="K214" s="170">
        <f t="shared" si="46"/>
        <v>8.1000000000000003E-2</v>
      </c>
      <c r="L214" s="169">
        <f t="shared" si="45"/>
        <v>0.08</v>
      </c>
      <c r="M214" s="147"/>
    </row>
    <row r="215" spans="1:13" ht="12.75" x14ac:dyDescent="0.2">
      <c r="A215" s="150"/>
      <c r="B215" s="173"/>
      <c r="C215" s="174"/>
      <c r="D215" s="169">
        <v>1</v>
      </c>
      <c r="E215" s="169">
        <v>2.4</v>
      </c>
      <c r="F215" s="169"/>
      <c r="G215" s="169">
        <v>0.3</v>
      </c>
      <c r="H215" s="169"/>
      <c r="I215" s="169">
        <v>0.15</v>
      </c>
      <c r="J215" s="170"/>
      <c r="K215" s="170">
        <f t="shared" si="46"/>
        <v>0.108</v>
      </c>
      <c r="L215" s="169">
        <f t="shared" si="45"/>
        <v>0.11</v>
      </c>
      <c r="M215" s="147"/>
    </row>
    <row r="216" spans="1:13" ht="12.75" x14ac:dyDescent="0.2">
      <c r="A216" s="150"/>
      <c r="B216" s="173"/>
      <c r="C216" s="174"/>
      <c r="D216" s="169">
        <v>1</v>
      </c>
      <c r="E216" s="169">
        <v>4.05</v>
      </c>
      <c r="F216" s="169"/>
      <c r="G216" s="169">
        <v>0.3</v>
      </c>
      <c r="H216" s="169"/>
      <c r="I216" s="169">
        <v>0.15</v>
      </c>
      <c r="J216" s="170"/>
      <c r="K216" s="170">
        <f t="shared" si="46"/>
        <v>0.18225</v>
      </c>
      <c r="L216" s="169">
        <f t="shared" si="45"/>
        <v>0.18</v>
      </c>
      <c r="M216" s="147"/>
    </row>
    <row r="217" spans="1:13" ht="12.75" x14ac:dyDescent="0.2">
      <c r="A217" s="150"/>
      <c r="B217" s="173"/>
      <c r="C217" s="174"/>
      <c r="D217" s="169">
        <v>1</v>
      </c>
      <c r="E217" s="169">
        <v>2.4</v>
      </c>
      <c r="F217" s="169"/>
      <c r="G217" s="169">
        <v>0.3</v>
      </c>
      <c r="H217" s="169"/>
      <c r="I217" s="169">
        <v>0.15</v>
      </c>
      <c r="J217" s="170"/>
      <c r="K217" s="170">
        <f t="shared" si="46"/>
        <v>0.108</v>
      </c>
      <c r="L217" s="169">
        <f t="shared" si="45"/>
        <v>0.11</v>
      </c>
      <c r="M217" s="147"/>
    </row>
    <row r="218" spans="1:13" ht="12.75" x14ac:dyDescent="0.2">
      <c r="A218" s="150"/>
      <c r="B218" s="173"/>
      <c r="C218" s="174"/>
      <c r="D218" s="169">
        <v>1</v>
      </c>
      <c r="E218" s="169">
        <v>0.4</v>
      </c>
      <c r="F218" s="169"/>
      <c r="G218" s="169">
        <v>0.3</v>
      </c>
      <c r="H218" s="169"/>
      <c r="I218" s="169">
        <v>0.15</v>
      </c>
      <c r="J218" s="170"/>
      <c r="K218" s="170">
        <f t="shared" si="46"/>
        <v>1.7999999999999999E-2</v>
      </c>
      <c r="L218" s="169">
        <f t="shared" si="45"/>
        <v>0.02</v>
      </c>
      <c r="M218" s="147"/>
    </row>
    <row r="219" spans="1:13" ht="12.75" x14ac:dyDescent="0.2">
      <c r="A219" s="150"/>
      <c r="B219" s="173"/>
      <c r="C219" s="174"/>
      <c r="D219" s="169">
        <v>1</v>
      </c>
      <c r="E219" s="169">
        <v>9.5</v>
      </c>
      <c r="F219" s="169"/>
      <c r="G219" s="169">
        <v>0.3</v>
      </c>
      <c r="H219" s="169"/>
      <c r="I219" s="169">
        <v>0.15</v>
      </c>
      <c r="J219" s="170"/>
      <c r="K219" s="170">
        <f t="shared" si="46"/>
        <v>0.42749999999999999</v>
      </c>
      <c r="L219" s="169">
        <f t="shared" si="45"/>
        <v>0.43</v>
      </c>
      <c r="M219" s="147"/>
    </row>
    <row r="220" spans="1:13" ht="12.75" x14ac:dyDescent="0.2">
      <c r="A220" s="150"/>
      <c r="B220" s="173"/>
      <c r="C220" s="174"/>
      <c r="D220" s="169">
        <v>1</v>
      </c>
      <c r="E220" s="169">
        <v>8.6999999999999993</v>
      </c>
      <c r="F220" s="169"/>
      <c r="G220" s="169">
        <v>0.3</v>
      </c>
      <c r="H220" s="169"/>
      <c r="I220" s="169">
        <v>0.15</v>
      </c>
      <c r="J220" s="170"/>
      <c r="K220" s="170">
        <f t="shared" si="46"/>
        <v>0.39149999999999996</v>
      </c>
      <c r="L220" s="169">
        <f t="shared" si="45"/>
        <v>0.39</v>
      </c>
      <c r="M220" s="147"/>
    </row>
    <row r="221" spans="1:13" ht="12.75" x14ac:dyDescent="0.2">
      <c r="A221" s="150"/>
      <c r="B221" s="173"/>
      <c r="C221" s="174"/>
      <c r="D221" s="169">
        <v>1</v>
      </c>
      <c r="E221" s="169">
        <v>4.2</v>
      </c>
      <c r="F221" s="169"/>
      <c r="G221" s="169">
        <v>0.3</v>
      </c>
      <c r="H221" s="169"/>
      <c r="I221" s="169">
        <v>0.15</v>
      </c>
      <c r="J221" s="170"/>
      <c r="K221" s="170">
        <f t="shared" si="46"/>
        <v>0.189</v>
      </c>
      <c r="L221" s="169">
        <f t="shared" si="45"/>
        <v>0.19</v>
      </c>
      <c r="M221" s="147"/>
    </row>
    <row r="222" spans="1:13" ht="12.75" x14ac:dyDescent="0.2">
      <c r="A222" s="150"/>
      <c r="B222" s="173"/>
      <c r="C222" s="174"/>
      <c r="D222" s="169">
        <v>1</v>
      </c>
      <c r="E222" s="169">
        <v>18.850000000000001</v>
      </c>
      <c r="F222" s="169"/>
      <c r="G222" s="169">
        <v>0.3</v>
      </c>
      <c r="H222" s="169"/>
      <c r="I222" s="169">
        <v>0.15</v>
      </c>
      <c r="J222" s="170"/>
      <c r="K222" s="170">
        <f t="shared" si="46"/>
        <v>0.84825000000000006</v>
      </c>
      <c r="L222" s="169">
        <f t="shared" si="45"/>
        <v>0.85</v>
      </c>
      <c r="M222" s="147"/>
    </row>
    <row r="223" spans="1:13" ht="12.75" x14ac:dyDescent="0.2">
      <c r="A223" s="150"/>
      <c r="B223" s="158"/>
      <c r="C223" s="198"/>
      <c r="D223" s="146"/>
      <c r="E223" s="146"/>
      <c r="F223" s="146"/>
      <c r="G223" s="146"/>
      <c r="H223" s="146"/>
      <c r="I223" s="146"/>
      <c r="J223" s="145"/>
      <c r="K223" s="145"/>
      <c r="L223" s="146"/>
      <c r="M223" s="147"/>
    </row>
    <row r="224" spans="1:13" s="135" customFormat="1" ht="12.75" x14ac:dyDescent="0.2">
      <c r="A224" s="130" t="str">
        <f>'[2]Orçamento Sintético'!A29</f>
        <v>2.12</v>
      </c>
      <c r="B224" s="131" t="str">
        <f>'[2]Orçamento Sintético'!B29</f>
        <v>Lançamento com uso de baldes, adensamento e acabamento de concreto em estruturas</v>
      </c>
      <c r="C224" s="132"/>
      <c r="D224" s="132"/>
      <c r="E224" s="132"/>
      <c r="F224" s="132"/>
      <c r="G224" s="132"/>
      <c r="H224" s="132"/>
      <c r="I224" s="132"/>
      <c r="J224" s="132"/>
      <c r="K224" s="132"/>
      <c r="L224" s="133">
        <f>SUM(L227:L261)</f>
        <v>18.939999999999994</v>
      </c>
      <c r="M224" s="134" t="s">
        <v>1340</v>
      </c>
    </row>
    <row r="225" spans="1:13" s="135" customFormat="1" ht="12.75" x14ac:dyDescent="0.2">
      <c r="A225" s="130"/>
      <c r="B225" s="131"/>
      <c r="C225" s="132"/>
      <c r="D225" s="132"/>
      <c r="E225" s="132"/>
      <c r="F225" s="132"/>
      <c r="G225" s="132"/>
      <c r="H225" s="132"/>
      <c r="I225" s="132"/>
      <c r="J225" s="132"/>
      <c r="K225" s="132" t="s">
        <v>1363</v>
      </c>
      <c r="L225" s="133">
        <v>10.08</v>
      </c>
      <c r="M225" s="134"/>
    </row>
    <row r="226" spans="1:13" s="135" customFormat="1" ht="12.75" x14ac:dyDescent="0.2">
      <c r="A226" s="130"/>
      <c r="B226" s="131"/>
      <c r="C226" s="132"/>
      <c r="D226" s="132"/>
      <c r="E226" s="132"/>
      <c r="F226" s="132"/>
      <c r="G226" s="132"/>
      <c r="H226" s="132"/>
      <c r="I226" s="132"/>
      <c r="J226" s="132"/>
      <c r="K226" s="132" t="s">
        <v>1364</v>
      </c>
      <c r="L226" s="168">
        <f>L224-L225</f>
        <v>8.8599999999999941</v>
      </c>
      <c r="M226" s="134"/>
    </row>
    <row r="227" spans="1:13" ht="12.75" customHeight="1" x14ac:dyDescent="0.2">
      <c r="A227" s="136"/>
      <c r="B227" s="274" t="s">
        <v>1233</v>
      </c>
      <c r="C227" s="275"/>
      <c r="D227" s="137"/>
      <c r="E227" s="137"/>
      <c r="F227" s="137"/>
      <c r="G227" s="137"/>
      <c r="H227" s="137"/>
      <c r="I227" s="137"/>
      <c r="J227" s="138"/>
      <c r="K227" s="138"/>
      <c r="L227" s="137"/>
      <c r="M227" s="139"/>
    </row>
    <row r="228" spans="1:13" ht="36.75" customHeight="1" x14ac:dyDescent="0.2">
      <c r="A228" s="136"/>
      <c r="B228" s="274" t="s">
        <v>1372</v>
      </c>
      <c r="C228" s="275"/>
      <c r="D228" s="137">
        <v>14</v>
      </c>
      <c r="E228" s="137">
        <v>0.6</v>
      </c>
      <c r="F228" s="137"/>
      <c r="G228" s="137">
        <v>0.6</v>
      </c>
      <c r="H228" s="137"/>
      <c r="I228" s="137">
        <v>0.25</v>
      </c>
      <c r="J228" s="138"/>
      <c r="K228" s="138">
        <f>I228*G228*E228</f>
        <v>0.09</v>
      </c>
      <c r="L228" s="137">
        <f>ROUND(D228*K228,2)</f>
        <v>1.26</v>
      </c>
      <c r="M228" s="139"/>
    </row>
    <row r="229" spans="1:13" ht="12.75" x14ac:dyDescent="0.2">
      <c r="A229" s="136"/>
      <c r="B229" s="274" t="s">
        <v>1129</v>
      </c>
      <c r="C229" s="275"/>
      <c r="D229" s="137">
        <v>1</v>
      </c>
      <c r="E229" s="137">
        <v>0.8</v>
      </c>
      <c r="F229" s="137"/>
      <c r="G229" s="137">
        <v>0.8</v>
      </c>
      <c r="H229" s="137"/>
      <c r="I229" s="137">
        <v>0.25</v>
      </c>
      <c r="J229" s="138"/>
      <c r="K229" s="138">
        <f t="shared" ref="K229:K233" si="47">I229*G229*E229</f>
        <v>0.16000000000000003</v>
      </c>
      <c r="L229" s="137">
        <f t="shared" ref="L229:L234" si="48">ROUND(D229*K229,2)</f>
        <v>0.16</v>
      </c>
      <c r="M229" s="139"/>
    </row>
    <row r="230" spans="1:13" ht="12.75" x14ac:dyDescent="0.2">
      <c r="A230" s="136"/>
      <c r="B230" s="274" t="s">
        <v>1346</v>
      </c>
      <c r="C230" s="275"/>
      <c r="D230" s="137">
        <v>3</v>
      </c>
      <c r="E230" s="137">
        <v>0.7</v>
      </c>
      <c r="F230" s="137"/>
      <c r="G230" s="137">
        <v>0.7</v>
      </c>
      <c r="H230" s="137"/>
      <c r="I230" s="137">
        <v>0.25</v>
      </c>
      <c r="J230" s="138"/>
      <c r="K230" s="138">
        <f t="shared" si="47"/>
        <v>0.12249999999999998</v>
      </c>
      <c r="L230" s="137">
        <f t="shared" si="48"/>
        <v>0.37</v>
      </c>
      <c r="M230" s="139"/>
    </row>
    <row r="231" spans="1:13" ht="12.75" x14ac:dyDescent="0.2">
      <c r="A231" s="136"/>
      <c r="B231" s="285"/>
      <c r="C231" s="286"/>
      <c r="D231" s="137"/>
      <c r="E231" s="137"/>
      <c r="F231" s="137"/>
      <c r="G231" s="137"/>
      <c r="H231" s="137"/>
      <c r="I231" s="137"/>
      <c r="J231" s="138"/>
      <c r="K231" s="138"/>
      <c r="L231" s="137"/>
      <c r="M231" s="139"/>
    </row>
    <row r="232" spans="1:13" ht="12.75" x14ac:dyDescent="0.2">
      <c r="A232" s="136"/>
      <c r="B232" s="274" t="s">
        <v>1351</v>
      </c>
      <c r="C232" s="275"/>
      <c r="D232" s="137">
        <v>3</v>
      </c>
      <c r="E232" s="137">
        <v>27</v>
      </c>
      <c r="F232" s="137"/>
      <c r="G232" s="137">
        <v>0.3</v>
      </c>
      <c r="H232" s="137"/>
      <c r="I232" s="137">
        <v>0.15</v>
      </c>
      <c r="J232" s="138"/>
      <c r="K232" s="138">
        <f t="shared" si="47"/>
        <v>1.2149999999999999</v>
      </c>
      <c r="L232" s="137">
        <f t="shared" si="48"/>
        <v>3.65</v>
      </c>
      <c r="M232" s="139"/>
    </row>
    <row r="233" spans="1:13" ht="12.75" x14ac:dyDescent="0.2">
      <c r="A233" s="136"/>
      <c r="B233" s="274"/>
      <c r="C233" s="275"/>
      <c r="D233" s="137">
        <v>6</v>
      </c>
      <c r="E233" s="137">
        <v>8</v>
      </c>
      <c r="F233" s="137"/>
      <c r="G233" s="137">
        <v>0.3</v>
      </c>
      <c r="H233" s="137"/>
      <c r="I233" s="137">
        <v>0.15</v>
      </c>
      <c r="J233" s="138"/>
      <c r="K233" s="138">
        <f t="shared" si="47"/>
        <v>0.36</v>
      </c>
      <c r="L233" s="137">
        <f t="shared" si="48"/>
        <v>2.16</v>
      </c>
      <c r="M233" s="139"/>
    </row>
    <row r="234" spans="1:13" ht="12.75" x14ac:dyDescent="0.2">
      <c r="A234" s="150"/>
      <c r="B234" s="274" t="s">
        <v>1352</v>
      </c>
      <c r="C234" s="275"/>
      <c r="D234" s="137"/>
      <c r="E234" s="137"/>
      <c r="F234" s="137"/>
      <c r="G234" s="137"/>
      <c r="H234" s="137"/>
      <c r="I234" s="137"/>
      <c r="J234" s="138"/>
      <c r="K234" s="138">
        <f t="shared" ref="K234" si="49">G234*E234</f>
        <v>0</v>
      </c>
      <c r="L234" s="137">
        <f t="shared" si="48"/>
        <v>0</v>
      </c>
      <c r="M234" s="147"/>
    </row>
    <row r="235" spans="1:13" ht="12.75" x14ac:dyDescent="0.2">
      <c r="A235" s="150"/>
      <c r="B235" s="274" t="s">
        <v>1353</v>
      </c>
      <c r="C235" s="275"/>
      <c r="D235" s="137">
        <v>9</v>
      </c>
      <c r="E235" s="137">
        <v>0.8</v>
      </c>
      <c r="F235" s="137"/>
      <c r="G235" s="137">
        <v>0.7</v>
      </c>
      <c r="H235" s="137"/>
      <c r="I235" s="137">
        <v>0.25</v>
      </c>
      <c r="J235" s="138"/>
      <c r="K235" s="138">
        <f>G235*E235*I235</f>
        <v>0.13999999999999999</v>
      </c>
      <c r="L235" s="137">
        <f>ROUND(D235*K235,2)</f>
        <v>1.26</v>
      </c>
      <c r="M235" s="147"/>
    </row>
    <row r="236" spans="1:13" ht="12.75" x14ac:dyDescent="0.2">
      <c r="A236" s="150"/>
      <c r="B236" s="274" t="s">
        <v>1354</v>
      </c>
      <c r="C236" s="275"/>
      <c r="D236" s="137">
        <v>3</v>
      </c>
      <c r="E236" s="137">
        <v>0.6</v>
      </c>
      <c r="F236" s="137"/>
      <c r="G236" s="137">
        <v>0.6</v>
      </c>
      <c r="H236" s="137"/>
      <c r="I236" s="137">
        <v>0.25</v>
      </c>
      <c r="J236" s="138"/>
      <c r="K236" s="138">
        <f t="shared" ref="K236:K245" si="50">G236*E236*I236</f>
        <v>0.09</v>
      </c>
      <c r="L236" s="137">
        <f t="shared" ref="L236:L261" si="51">ROUND(D236*K236,2)</f>
        <v>0.27</v>
      </c>
      <c r="M236" s="147"/>
    </row>
    <row r="237" spans="1:13" ht="12.75" x14ac:dyDescent="0.2">
      <c r="A237" s="150"/>
      <c r="B237" s="274" t="s">
        <v>1195</v>
      </c>
      <c r="C237" s="275"/>
      <c r="D237" s="137">
        <v>1</v>
      </c>
      <c r="E237" s="137">
        <v>0.6</v>
      </c>
      <c r="F237" s="137"/>
      <c r="G237" s="137">
        <v>0.6</v>
      </c>
      <c r="H237" s="137"/>
      <c r="I237" s="137">
        <v>0.25</v>
      </c>
      <c r="J237" s="138"/>
      <c r="K237" s="138">
        <f t="shared" si="50"/>
        <v>0.09</v>
      </c>
      <c r="L237" s="137">
        <f t="shared" si="51"/>
        <v>0.09</v>
      </c>
      <c r="M237" s="147"/>
    </row>
    <row r="238" spans="1:13" ht="12.75" x14ac:dyDescent="0.2">
      <c r="A238" s="150"/>
      <c r="B238" s="274" t="s">
        <v>1197</v>
      </c>
      <c r="C238" s="275"/>
      <c r="D238" s="137">
        <v>1</v>
      </c>
      <c r="E238" s="137">
        <v>0.7</v>
      </c>
      <c r="F238" s="137"/>
      <c r="G238" s="137">
        <v>0.7</v>
      </c>
      <c r="H238" s="137"/>
      <c r="I238" s="137">
        <v>0.25</v>
      </c>
      <c r="J238" s="138"/>
      <c r="K238" s="138">
        <f t="shared" si="50"/>
        <v>0.12249999999999998</v>
      </c>
      <c r="L238" s="137">
        <f t="shared" si="51"/>
        <v>0.12</v>
      </c>
      <c r="M238" s="147"/>
    </row>
    <row r="239" spans="1:13" ht="25.5" x14ac:dyDescent="0.2">
      <c r="A239" s="150"/>
      <c r="B239" s="171" t="s">
        <v>1355</v>
      </c>
      <c r="C239" s="180"/>
      <c r="D239" s="137">
        <v>5</v>
      </c>
      <c r="E239" s="137">
        <v>0.75</v>
      </c>
      <c r="F239" s="137"/>
      <c r="G239" s="137">
        <v>0.6</v>
      </c>
      <c r="H239" s="137"/>
      <c r="I239" s="137">
        <v>0.25</v>
      </c>
      <c r="J239" s="138"/>
      <c r="K239" s="138">
        <f t="shared" si="50"/>
        <v>0.11249999999999999</v>
      </c>
      <c r="L239" s="137">
        <f t="shared" si="51"/>
        <v>0.56000000000000005</v>
      </c>
      <c r="M239" s="147"/>
    </row>
    <row r="240" spans="1:13" ht="12.75" x14ac:dyDescent="0.2">
      <c r="A240" s="150"/>
      <c r="B240" s="272" t="s">
        <v>1366</v>
      </c>
      <c r="C240" s="273"/>
      <c r="D240" s="169">
        <v>8</v>
      </c>
      <c r="E240" s="169">
        <v>0.75</v>
      </c>
      <c r="F240" s="169"/>
      <c r="G240" s="169">
        <v>0.6</v>
      </c>
      <c r="H240" s="146"/>
      <c r="I240" s="187">
        <v>0.25</v>
      </c>
      <c r="J240" s="145"/>
      <c r="K240" s="188">
        <f t="shared" si="50"/>
        <v>0.11249999999999999</v>
      </c>
      <c r="L240" s="187">
        <f t="shared" si="51"/>
        <v>0.9</v>
      </c>
      <c r="M240" s="147"/>
    </row>
    <row r="241" spans="1:13" ht="12.75" x14ac:dyDescent="0.2">
      <c r="A241" s="150"/>
      <c r="B241" s="272" t="s">
        <v>1367</v>
      </c>
      <c r="C241" s="273"/>
      <c r="D241" s="169">
        <v>8</v>
      </c>
      <c r="E241" s="169">
        <v>0.75</v>
      </c>
      <c r="F241" s="169"/>
      <c r="G241" s="169">
        <v>0.6</v>
      </c>
      <c r="H241" s="146"/>
      <c r="I241" s="187">
        <v>0.25</v>
      </c>
      <c r="J241" s="145"/>
      <c r="K241" s="188">
        <f t="shared" si="50"/>
        <v>0.11249999999999999</v>
      </c>
      <c r="L241" s="187">
        <f t="shared" si="51"/>
        <v>0.9</v>
      </c>
      <c r="M241" s="147"/>
    </row>
    <row r="242" spans="1:13" ht="12.75" x14ac:dyDescent="0.2">
      <c r="A242" s="150"/>
      <c r="B242" s="177" t="s">
        <v>1199</v>
      </c>
      <c r="C242" s="178"/>
      <c r="D242" s="169">
        <v>1</v>
      </c>
      <c r="E242" s="169">
        <v>0.7</v>
      </c>
      <c r="F242" s="169"/>
      <c r="G242" s="169">
        <v>0.7</v>
      </c>
      <c r="H242" s="146"/>
      <c r="I242" s="187">
        <v>0.25</v>
      </c>
      <c r="J242" s="145"/>
      <c r="K242" s="188">
        <f t="shared" si="50"/>
        <v>0.12249999999999998</v>
      </c>
      <c r="L242" s="187">
        <f t="shared" si="51"/>
        <v>0.12</v>
      </c>
      <c r="M242" s="147"/>
    </row>
    <row r="243" spans="1:13" ht="12.75" x14ac:dyDescent="0.2">
      <c r="A243" s="150"/>
      <c r="B243" s="272" t="s">
        <v>1201</v>
      </c>
      <c r="C243" s="273"/>
      <c r="D243" s="169">
        <v>1</v>
      </c>
      <c r="E243" s="169">
        <v>0.75</v>
      </c>
      <c r="F243" s="169"/>
      <c r="G243" s="169">
        <v>0.6</v>
      </c>
      <c r="H243" s="146"/>
      <c r="I243" s="187">
        <v>0.25</v>
      </c>
      <c r="J243" s="145"/>
      <c r="K243" s="188">
        <f t="shared" si="50"/>
        <v>0.11249999999999999</v>
      </c>
      <c r="L243" s="187">
        <f t="shared" si="51"/>
        <v>0.11</v>
      </c>
      <c r="M243" s="147"/>
    </row>
    <row r="244" spans="1:13" ht="12.75" x14ac:dyDescent="0.2">
      <c r="A244" s="150"/>
      <c r="B244" s="177" t="s">
        <v>1368</v>
      </c>
      <c r="C244" s="178"/>
      <c r="D244" s="169">
        <v>2</v>
      </c>
      <c r="E244" s="169">
        <v>0.7</v>
      </c>
      <c r="F244" s="169"/>
      <c r="G244" s="169">
        <v>0.7</v>
      </c>
      <c r="H244" s="146"/>
      <c r="I244" s="187">
        <v>0.25</v>
      </c>
      <c r="J244" s="145"/>
      <c r="K244" s="188">
        <f t="shared" si="50"/>
        <v>0.12249999999999998</v>
      </c>
      <c r="L244" s="187">
        <f t="shared" si="51"/>
        <v>0.25</v>
      </c>
      <c r="M244" s="147"/>
    </row>
    <row r="245" spans="1:13" ht="12.75" x14ac:dyDescent="0.2">
      <c r="A245" s="150"/>
      <c r="B245" s="272" t="s">
        <v>1207</v>
      </c>
      <c r="C245" s="273"/>
      <c r="D245" s="169">
        <v>1</v>
      </c>
      <c r="E245" s="169">
        <v>0.75</v>
      </c>
      <c r="F245" s="169"/>
      <c r="G245" s="169">
        <v>0.6</v>
      </c>
      <c r="H245" s="146"/>
      <c r="I245" s="187">
        <v>0.25</v>
      </c>
      <c r="J245" s="145"/>
      <c r="K245" s="188">
        <f t="shared" si="50"/>
        <v>0.11249999999999999</v>
      </c>
      <c r="L245" s="187">
        <f t="shared" si="51"/>
        <v>0.11</v>
      </c>
      <c r="M245" s="147"/>
    </row>
    <row r="246" spans="1:13" ht="12.75" customHeight="1" x14ac:dyDescent="0.2">
      <c r="A246" s="150"/>
      <c r="B246" s="276" t="s">
        <v>1347</v>
      </c>
      <c r="C246" s="277"/>
      <c r="D246" s="169">
        <v>1</v>
      </c>
      <c r="E246" s="169">
        <v>5.2</v>
      </c>
      <c r="F246" s="169"/>
      <c r="G246" s="169">
        <v>0.3</v>
      </c>
      <c r="H246" s="169"/>
      <c r="I246" s="169">
        <v>0.15</v>
      </c>
      <c r="J246" s="170"/>
      <c r="K246" s="170">
        <f>I246*G246*E246</f>
        <v>0.23399999999999999</v>
      </c>
      <c r="L246" s="169">
        <f t="shared" si="51"/>
        <v>0.23</v>
      </c>
      <c r="M246" s="147"/>
    </row>
    <row r="247" spans="1:13" ht="12.75" x14ac:dyDescent="0.2">
      <c r="A247" s="150"/>
      <c r="B247" s="173"/>
      <c r="C247" s="174"/>
      <c r="D247" s="169">
        <v>2</v>
      </c>
      <c r="E247" s="169">
        <v>8.6999999999999993</v>
      </c>
      <c r="F247" s="169"/>
      <c r="G247" s="169">
        <v>0.3</v>
      </c>
      <c r="H247" s="169"/>
      <c r="I247" s="169">
        <v>0.15</v>
      </c>
      <c r="J247" s="170"/>
      <c r="K247" s="170">
        <f t="shared" ref="K247:K261" si="52">I247*G247*E247</f>
        <v>0.39149999999999996</v>
      </c>
      <c r="L247" s="169">
        <f t="shared" si="51"/>
        <v>0.78</v>
      </c>
      <c r="M247" s="147"/>
    </row>
    <row r="248" spans="1:13" ht="12.75" x14ac:dyDescent="0.2">
      <c r="A248" s="150"/>
      <c r="B248" s="173"/>
      <c r="C248" s="174"/>
      <c r="D248" s="169">
        <v>1</v>
      </c>
      <c r="E248" s="169">
        <v>19</v>
      </c>
      <c r="F248" s="169"/>
      <c r="G248" s="169">
        <v>0.3</v>
      </c>
      <c r="H248" s="169"/>
      <c r="I248" s="169">
        <v>0.15</v>
      </c>
      <c r="J248" s="170"/>
      <c r="K248" s="170">
        <f t="shared" si="52"/>
        <v>0.85499999999999998</v>
      </c>
      <c r="L248" s="169">
        <f t="shared" si="51"/>
        <v>0.86</v>
      </c>
      <c r="M248" s="147"/>
    </row>
    <row r="249" spans="1:13" ht="12.75" x14ac:dyDescent="0.2">
      <c r="A249" s="150"/>
      <c r="B249" s="173"/>
      <c r="C249" s="174"/>
      <c r="D249" s="169">
        <v>18</v>
      </c>
      <c r="E249" s="169">
        <v>1.25</v>
      </c>
      <c r="F249" s="169"/>
      <c r="G249" s="169">
        <v>0.3</v>
      </c>
      <c r="H249" s="169"/>
      <c r="I249" s="169">
        <v>0.15</v>
      </c>
      <c r="J249" s="170"/>
      <c r="K249" s="170">
        <f t="shared" si="52"/>
        <v>5.6249999999999994E-2</v>
      </c>
      <c r="L249" s="169">
        <f t="shared" si="51"/>
        <v>1.01</v>
      </c>
      <c r="M249" s="147"/>
    </row>
    <row r="250" spans="1:13" ht="12.75" x14ac:dyDescent="0.2">
      <c r="A250" s="150"/>
      <c r="B250" s="173"/>
      <c r="C250" s="174"/>
      <c r="D250" s="169">
        <v>3</v>
      </c>
      <c r="E250" s="169">
        <v>7.7</v>
      </c>
      <c r="F250" s="169"/>
      <c r="G250" s="169">
        <v>0.3</v>
      </c>
      <c r="H250" s="169"/>
      <c r="I250" s="169">
        <v>0.15</v>
      </c>
      <c r="J250" s="170"/>
      <c r="K250" s="170">
        <f t="shared" si="52"/>
        <v>0.34649999999999997</v>
      </c>
      <c r="L250" s="169">
        <f t="shared" si="51"/>
        <v>1.04</v>
      </c>
      <c r="M250" s="147"/>
    </row>
    <row r="251" spans="1:13" ht="12.75" x14ac:dyDescent="0.2">
      <c r="A251" s="150"/>
      <c r="B251" s="173"/>
      <c r="C251" s="174"/>
      <c r="D251" s="169">
        <v>2</v>
      </c>
      <c r="E251" s="169">
        <v>3.17</v>
      </c>
      <c r="F251" s="169"/>
      <c r="G251" s="169">
        <v>0.3</v>
      </c>
      <c r="H251" s="169"/>
      <c r="I251" s="169">
        <v>0.15</v>
      </c>
      <c r="J251" s="170"/>
      <c r="K251" s="170">
        <f t="shared" si="52"/>
        <v>0.14265</v>
      </c>
      <c r="L251" s="169">
        <f t="shared" si="51"/>
        <v>0.28999999999999998</v>
      </c>
      <c r="M251" s="147"/>
    </row>
    <row r="252" spans="1:13" ht="12.75" x14ac:dyDescent="0.2">
      <c r="A252" s="150"/>
      <c r="B252" s="173"/>
      <c r="C252" s="174"/>
      <c r="D252" s="169">
        <v>1</v>
      </c>
      <c r="E252" s="169">
        <v>1.7</v>
      </c>
      <c r="F252" s="169"/>
      <c r="G252" s="169">
        <v>0.3</v>
      </c>
      <c r="H252" s="169"/>
      <c r="I252" s="169">
        <v>0.15</v>
      </c>
      <c r="J252" s="170"/>
      <c r="K252" s="170">
        <f t="shared" si="52"/>
        <v>7.6499999999999999E-2</v>
      </c>
      <c r="L252" s="169">
        <f t="shared" si="51"/>
        <v>0.08</v>
      </c>
      <c r="M252" s="147"/>
    </row>
    <row r="253" spans="1:13" ht="12.75" x14ac:dyDescent="0.2">
      <c r="A253" s="150"/>
      <c r="B253" s="173"/>
      <c r="C253" s="174"/>
      <c r="D253" s="169">
        <v>1</v>
      </c>
      <c r="E253" s="169">
        <v>1.8</v>
      </c>
      <c r="F253" s="169"/>
      <c r="G253" s="169">
        <v>0.3</v>
      </c>
      <c r="H253" s="169"/>
      <c r="I253" s="169">
        <v>0.15</v>
      </c>
      <c r="J253" s="170"/>
      <c r="K253" s="170">
        <f t="shared" si="52"/>
        <v>8.1000000000000003E-2</v>
      </c>
      <c r="L253" s="169">
        <f t="shared" si="51"/>
        <v>0.08</v>
      </c>
      <c r="M253" s="147"/>
    </row>
    <row r="254" spans="1:13" ht="12.75" x14ac:dyDescent="0.2">
      <c r="A254" s="150"/>
      <c r="B254" s="173"/>
      <c r="C254" s="174"/>
      <c r="D254" s="169">
        <v>1</v>
      </c>
      <c r="E254" s="169">
        <v>2.4</v>
      </c>
      <c r="F254" s="169"/>
      <c r="G254" s="169">
        <v>0.3</v>
      </c>
      <c r="H254" s="169"/>
      <c r="I254" s="169">
        <v>0.15</v>
      </c>
      <c r="J254" s="170"/>
      <c r="K254" s="170">
        <f t="shared" si="52"/>
        <v>0.108</v>
      </c>
      <c r="L254" s="169">
        <f t="shared" si="51"/>
        <v>0.11</v>
      </c>
      <c r="M254" s="147"/>
    </row>
    <row r="255" spans="1:13" ht="12.75" x14ac:dyDescent="0.2">
      <c r="A255" s="150"/>
      <c r="B255" s="173"/>
      <c r="C255" s="174"/>
      <c r="D255" s="169">
        <v>1</v>
      </c>
      <c r="E255" s="169">
        <v>4.05</v>
      </c>
      <c r="F255" s="169"/>
      <c r="G255" s="169">
        <v>0.3</v>
      </c>
      <c r="H255" s="169"/>
      <c r="I255" s="169">
        <v>0.15</v>
      </c>
      <c r="J255" s="170"/>
      <c r="K255" s="170">
        <f t="shared" si="52"/>
        <v>0.18225</v>
      </c>
      <c r="L255" s="169">
        <f t="shared" si="51"/>
        <v>0.18</v>
      </c>
      <c r="M255" s="147"/>
    </row>
    <row r="256" spans="1:13" ht="12.75" x14ac:dyDescent="0.2">
      <c r="A256" s="150"/>
      <c r="B256" s="173"/>
      <c r="C256" s="174"/>
      <c r="D256" s="169">
        <v>1</v>
      </c>
      <c r="E256" s="169">
        <v>2.4</v>
      </c>
      <c r="F256" s="169"/>
      <c r="G256" s="169">
        <v>0.3</v>
      </c>
      <c r="H256" s="169"/>
      <c r="I256" s="169">
        <v>0.15</v>
      </c>
      <c r="J256" s="170"/>
      <c r="K256" s="170">
        <f t="shared" si="52"/>
        <v>0.108</v>
      </c>
      <c r="L256" s="169">
        <f t="shared" si="51"/>
        <v>0.11</v>
      </c>
      <c r="M256" s="147"/>
    </row>
    <row r="257" spans="1:13" ht="12.75" x14ac:dyDescent="0.2">
      <c r="A257" s="150"/>
      <c r="B257" s="173"/>
      <c r="C257" s="174"/>
      <c r="D257" s="169">
        <v>1</v>
      </c>
      <c r="E257" s="169">
        <v>0.4</v>
      </c>
      <c r="F257" s="169"/>
      <c r="G257" s="169">
        <v>0.3</v>
      </c>
      <c r="H257" s="169"/>
      <c r="I257" s="169">
        <v>0.15</v>
      </c>
      <c r="J257" s="170"/>
      <c r="K257" s="170">
        <f t="shared" si="52"/>
        <v>1.7999999999999999E-2</v>
      </c>
      <c r="L257" s="169">
        <f t="shared" si="51"/>
        <v>0.02</v>
      </c>
      <c r="M257" s="147"/>
    </row>
    <row r="258" spans="1:13" ht="12.75" x14ac:dyDescent="0.2">
      <c r="A258" s="150"/>
      <c r="B258" s="173"/>
      <c r="C258" s="174"/>
      <c r="D258" s="169">
        <v>1</v>
      </c>
      <c r="E258" s="169">
        <v>9.5</v>
      </c>
      <c r="F258" s="169"/>
      <c r="G258" s="169">
        <v>0.3</v>
      </c>
      <c r="H258" s="169"/>
      <c r="I258" s="169">
        <v>0.15</v>
      </c>
      <c r="J258" s="170"/>
      <c r="K258" s="170">
        <f t="shared" si="52"/>
        <v>0.42749999999999999</v>
      </c>
      <c r="L258" s="169">
        <f t="shared" si="51"/>
        <v>0.43</v>
      </c>
      <c r="M258" s="147"/>
    </row>
    <row r="259" spans="1:13" ht="12.75" x14ac:dyDescent="0.2">
      <c r="A259" s="150"/>
      <c r="B259" s="173"/>
      <c r="C259" s="174"/>
      <c r="D259" s="169">
        <v>1</v>
      </c>
      <c r="E259" s="169">
        <v>8.6999999999999993</v>
      </c>
      <c r="F259" s="169"/>
      <c r="G259" s="169">
        <v>0.3</v>
      </c>
      <c r="H259" s="169"/>
      <c r="I259" s="169">
        <v>0.15</v>
      </c>
      <c r="J259" s="170"/>
      <c r="K259" s="170">
        <f t="shared" si="52"/>
        <v>0.39149999999999996</v>
      </c>
      <c r="L259" s="169">
        <f t="shared" si="51"/>
        <v>0.39</v>
      </c>
      <c r="M259" s="147"/>
    </row>
    <row r="260" spans="1:13" ht="12.75" x14ac:dyDescent="0.2">
      <c r="A260" s="150"/>
      <c r="B260" s="173"/>
      <c r="C260" s="174"/>
      <c r="D260" s="169">
        <v>1</v>
      </c>
      <c r="E260" s="169">
        <v>4.2</v>
      </c>
      <c r="F260" s="169"/>
      <c r="G260" s="169">
        <v>0.3</v>
      </c>
      <c r="H260" s="169"/>
      <c r="I260" s="169">
        <v>0.15</v>
      </c>
      <c r="J260" s="170"/>
      <c r="K260" s="170">
        <f t="shared" si="52"/>
        <v>0.189</v>
      </c>
      <c r="L260" s="169">
        <f t="shared" si="51"/>
        <v>0.19</v>
      </c>
      <c r="M260" s="147"/>
    </row>
    <row r="261" spans="1:13" ht="12.75" x14ac:dyDescent="0.2">
      <c r="A261" s="150"/>
      <c r="B261" s="173"/>
      <c r="C261" s="174"/>
      <c r="D261" s="169">
        <v>1</v>
      </c>
      <c r="E261" s="169">
        <v>18.850000000000001</v>
      </c>
      <c r="F261" s="169"/>
      <c r="G261" s="169">
        <v>0.3</v>
      </c>
      <c r="H261" s="169"/>
      <c r="I261" s="169">
        <v>0.15</v>
      </c>
      <c r="J261" s="170"/>
      <c r="K261" s="170">
        <f t="shared" si="52"/>
        <v>0.84825000000000006</v>
      </c>
      <c r="L261" s="169">
        <f t="shared" si="51"/>
        <v>0.85</v>
      </c>
      <c r="M261" s="147"/>
    </row>
    <row r="262" spans="1:13" ht="12.75" x14ac:dyDescent="0.2">
      <c r="A262" s="150"/>
      <c r="B262" s="154"/>
      <c r="C262" s="183"/>
      <c r="D262" s="146"/>
      <c r="E262" s="146"/>
      <c r="F262" s="146"/>
      <c r="G262" s="146"/>
      <c r="H262" s="146"/>
      <c r="I262" s="146"/>
      <c r="J262" s="145"/>
      <c r="K262" s="145"/>
      <c r="L262" s="146"/>
      <c r="M262" s="147"/>
    </row>
    <row r="263" spans="1:13" ht="12.75" x14ac:dyDescent="0.2">
      <c r="A263" s="150"/>
      <c r="B263" s="154"/>
      <c r="C263" s="183"/>
      <c r="D263" s="146"/>
      <c r="E263" s="146"/>
      <c r="F263" s="146"/>
      <c r="G263" s="146"/>
      <c r="H263" s="146"/>
      <c r="I263" s="146"/>
      <c r="J263" s="145"/>
      <c r="K263" s="145"/>
      <c r="L263" s="146"/>
      <c r="M263" s="147"/>
    </row>
    <row r="264" spans="1:13" s="135" customFormat="1" ht="12.75" x14ac:dyDescent="0.2">
      <c r="A264" s="130" t="str">
        <f>'[2]Orçamento Sintético'!A30</f>
        <v>2.13</v>
      </c>
      <c r="B264" s="278" t="str">
        <f>'[2]Orçamento Sintético'!B30</f>
        <v>Impermeabilização de alicerce e viga baldrame com 2 demãos de tinta asfáltica tipo Neutrol da Vedacit ou similar, exceto argamassa impermeabilização</v>
      </c>
      <c r="C264" s="279"/>
      <c r="D264" s="279"/>
      <c r="E264" s="279"/>
      <c r="F264" s="279"/>
      <c r="G264" s="279"/>
      <c r="H264" s="279"/>
      <c r="I264" s="279"/>
      <c r="J264" s="279"/>
      <c r="K264" s="280"/>
      <c r="L264" s="133">
        <f>SUM(L268:L287)</f>
        <v>156.68</v>
      </c>
      <c r="M264" s="134" t="s">
        <v>0</v>
      </c>
    </row>
    <row r="265" spans="1:13" s="135" customFormat="1" ht="12.75" x14ac:dyDescent="0.2">
      <c r="A265" s="130"/>
      <c r="B265" s="175"/>
      <c r="C265" s="176"/>
      <c r="D265" s="176"/>
      <c r="E265" s="176"/>
      <c r="F265" s="176"/>
      <c r="G265" s="176"/>
      <c r="H265" s="176"/>
      <c r="I265" s="176"/>
      <c r="J265" s="176"/>
      <c r="K265" s="132" t="s">
        <v>1363</v>
      </c>
      <c r="L265" s="133">
        <v>77.400000000000006</v>
      </c>
      <c r="M265" s="134"/>
    </row>
    <row r="266" spans="1:13" s="135" customFormat="1" ht="12.75" x14ac:dyDescent="0.2">
      <c r="A266" s="130"/>
      <c r="B266" s="175"/>
      <c r="C266" s="176"/>
      <c r="D266" s="176"/>
      <c r="E266" s="176"/>
      <c r="F266" s="176"/>
      <c r="G266" s="176"/>
      <c r="H266" s="176"/>
      <c r="I266" s="176"/>
      <c r="J266" s="176"/>
      <c r="K266" s="132" t="s">
        <v>1364</v>
      </c>
      <c r="L266" s="168">
        <f>L264-L265</f>
        <v>79.28</v>
      </c>
      <c r="M266" s="134"/>
    </row>
    <row r="267" spans="1:13" ht="12.75" x14ac:dyDescent="0.2">
      <c r="A267" s="136"/>
      <c r="B267" s="274" t="s">
        <v>1233</v>
      </c>
      <c r="C267" s="275"/>
      <c r="D267" s="137"/>
      <c r="E267" s="137"/>
      <c r="F267" s="137"/>
      <c r="G267" s="137"/>
      <c r="H267" s="137"/>
      <c r="I267" s="137"/>
      <c r="J267" s="138"/>
      <c r="K267" s="138"/>
      <c r="L267" s="137"/>
      <c r="M267" s="139"/>
    </row>
    <row r="268" spans="1:13" ht="12.75" x14ac:dyDescent="0.2">
      <c r="A268" s="150"/>
      <c r="B268" s="274" t="s">
        <v>1351</v>
      </c>
      <c r="C268" s="275"/>
      <c r="D268" s="137">
        <v>3</v>
      </c>
      <c r="E268" s="137">
        <v>27</v>
      </c>
      <c r="F268" s="137"/>
      <c r="G268" s="137">
        <v>0.6</v>
      </c>
      <c r="H268" s="137"/>
      <c r="I268" s="137"/>
      <c r="J268" s="138"/>
      <c r="K268" s="138">
        <f>G268*E268</f>
        <v>16.2</v>
      </c>
      <c r="L268" s="137">
        <f t="shared" ref="L268:L269" si="53">ROUND(D268*K268,2)</f>
        <v>48.6</v>
      </c>
      <c r="M268" s="147"/>
    </row>
    <row r="269" spans="1:13" ht="12.75" x14ac:dyDescent="0.2">
      <c r="A269" s="150"/>
      <c r="B269" s="274"/>
      <c r="C269" s="275"/>
      <c r="D269" s="137">
        <v>6</v>
      </c>
      <c r="E269" s="137">
        <v>8</v>
      </c>
      <c r="F269" s="137"/>
      <c r="G269" s="137">
        <v>0.6</v>
      </c>
      <c r="H269" s="137"/>
      <c r="I269" s="137"/>
      <c r="J269" s="138"/>
      <c r="K269" s="138">
        <f>G269*E269</f>
        <v>4.8</v>
      </c>
      <c r="L269" s="137">
        <f t="shared" si="53"/>
        <v>28.8</v>
      </c>
      <c r="M269" s="147"/>
    </row>
    <row r="270" spans="1:13" ht="12.75" x14ac:dyDescent="0.2">
      <c r="A270" s="150"/>
      <c r="B270" s="154" t="s">
        <v>1352</v>
      </c>
      <c r="C270" s="154"/>
      <c r="D270" s="146"/>
      <c r="E270" s="146"/>
      <c r="F270" s="146"/>
      <c r="G270" s="117"/>
      <c r="H270" s="146"/>
      <c r="I270" s="146"/>
      <c r="J270" s="145"/>
      <c r="K270" s="145"/>
      <c r="L270" s="146"/>
      <c r="M270" s="147"/>
    </row>
    <row r="271" spans="1:13" ht="12.75" x14ac:dyDescent="0.2">
      <c r="A271" s="150"/>
      <c r="B271" s="154"/>
      <c r="C271" s="154"/>
      <c r="D271" s="146"/>
      <c r="E271" s="146"/>
      <c r="F271" s="146"/>
      <c r="G271" s="117"/>
      <c r="H271" s="146"/>
      <c r="I271" s="146"/>
      <c r="J271" s="145"/>
      <c r="K271" s="145"/>
      <c r="L271" s="146"/>
      <c r="M271" s="147"/>
    </row>
    <row r="272" spans="1:13" ht="12.75" x14ac:dyDescent="0.2">
      <c r="A272" s="150"/>
      <c r="B272" s="274" t="s">
        <v>1351</v>
      </c>
      <c r="C272" s="275"/>
      <c r="D272" s="169">
        <v>1</v>
      </c>
      <c r="E272" s="169">
        <v>5.2</v>
      </c>
      <c r="F272" s="169"/>
      <c r="G272" s="169">
        <v>0.6</v>
      </c>
      <c r="H272" s="169"/>
      <c r="I272" s="169"/>
      <c r="J272" s="170"/>
      <c r="K272" s="138">
        <f>G272*E272</f>
        <v>3.12</v>
      </c>
      <c r="L272" s="169">
        <f t="shared" ref="L272:L287" si="54">ROUND(D272*K272,2)</f>
        <v>3.12</v>
      </c>
      <c r="M272" s="147"/>
    </row>
    <row r="273" spans="1:13" ht="12.75" x14ac:dyDescent="0.2">
      <c r="A273" s="150"/>
      <c r="B273" s="154"/>
      <c r="C273" s="154"/>
      <c r="D273" s="169">
        <v>2</v>
      </c>
      <c r="E273" s="169">
        <v>8.6999999999999993</v>
      </c>
      <c r="F273" s="169"/>
      <c r="G273" s="169">
        <v>0.6</v>
      </c>
      <c r="H273" s="169"/>
      <c r="I273" s="169"/>
      <c r="J273" s="170"/>
      <c r="K273" s="138">
        <f t="shared" ref="K273:K287" si="55">G273*E273</f>
        <v>5.22</v>
      </c>
      <c r="L273" s="169">
        <f t="shared" si="54"/>
        <v>10.44</v>
      </c>
      <c r="M273" s="147"/>
    </row>
    <row r="274" spans="1:13" ht="12.75" x14ac:dyDescent="0.2">
      <c r="A274" s="150"/>
      <c r="B274" s="154"/>
      <c r="C274" s="154"/>
      <c r="D274" s="169">
        <v>1</v>
      </c>
      <c r="E274" s="169">
        <v>19</v>
      </c>
      <c r="F274" s="169"/>
      <c r="G274" s="169">
        <v>0.6</v>
      </c>
      <c r="H274" s="169"/>
      <c r="I274" s="169"/>
      <c r="J274" s="170"/>
      <c r="K274" s="138">
        <f t="shared" si="55"/>
        <v>11.4</v>
      </c>
      <c r="L274" s="169">
        <f t="shared" si="54"/>
        <v>11.4</v>
      </c>
      <c r="M274" s="147"/>
    </row>
    <row r="275" spans="1:13" ht="12.75" x14ac:dyDescent="0.2">
      <c r="A275" s="150"/>
      <c r="B275" s="154"/>
      <c r="C275" s="154"/>
      <c r="D275" s="169">
        <v>18</v>
      </c>
      <c r="E275" s="169">
        <v>1.25</v>
      </c>
      <c r="F275" s="169"/>
      <c r="G275" s="169">
        <v>0.6</v>
      </c>
      <c r="H275" s="169"/>
      <c r="I275" s="169"/>
      <c r="J275" s="170"/>
      <c r="K275" s="138">
        <f t="shared" si="55"/>
        <v>0.75</v>
      </c>
      <c r="L275" s="169">
        <f t="shared" si="54"/>
        <v>13.5</v>
      </c>
      <c r="M275" s="147"/>
    </row>
    <row r="276" spans="1:13" ht="12.75" x14ac:dyDescent="0.2">
      <c r="A276" s="150"/>
      <c r="B276" s="154"/>
      <c r="C276" s="154"/>
      <c r="D276" s="169">
        <v>1</v>
      </c>
      <c r="E276" s="169">
        <v>7.7</v>
      </c>
      <c r="F276" s="169"/>
      <c r="G276" s="169">
        <v>0.6</v>
      </c>
      <c r="H276" s="169"/>
      <c r="I276" s="169"/>
      <c r="J276" s="170"/>
      <c r="K276" s="138">
        <f t="shared" si="55"/>
        <v>4.62</v>
      </c>
      <c r="L276" s="169">
        <f t="shared" si="54"/>
        <v>4.62</v>
      </c>
      <c r="M276" s="147"/>
    </row>
    <row r="277" spans="1:13" ht="12.75" x14ac:dyDescent="0.2">
      <c r="A277" s="150"/>
      <c r="B277" s="154"/>
      <c r="C277" s="154"/>
      <c r="D277" s="169">
        <v>2</v>
      </c>
      <c r="E277" s="169">
        <v>3.17</v>
      </c>
      <c r="F277" s="169"/>
      <c r="G277" s="169">
        <v>0.6</v>
      </c>
      <c r="H277" s="169"/>
      <c r="I277" s="169"/>
      <c r="J277" s="170"/>
      <c r="K277" s="138">
        <f t="shared" si="55"/>
        <v>1.9019999999999999</v>
      </c>
      <c r="L277" s="169">
        <f t="shared" si="54"/>
        <v>3.8</v>
      </c>
      <c r="M277" s="147"/>
    </row>
    <row r="278" spans="1:13" ht="12.75" x14ac:dyDescent="0.2">
      <c r="A278" s="150"/>
      <c r="B278" s="154"/>
      <c r="C278" s="154"/>
      <c r="D278" s="169">
        <v>1</v>
      </c>
      <c r="E278" s="169">
        <v>1.7</v>
      </c>
      <c r="F278" s="169"/>
      <c r="G278" s="169">
        <v>0.6</v>
      </c>
      <c r="H278" s="169"/>
      <c r="I278" s="169"/>
      <c r="J278" s="170"/>
      <c r="K278" s="138">
        <f t="shared" si="55"/>
        <v>1.02</v>
      </c>
      <c r="L278" s="169">
        <f t="shared" si="54"/>
        <v>1.02</v>
      </c>
      <c r="M278" s="147"/>
    </row>
    <row r="279" spans="1:13" ht="12.75" x14ac:dyDescent="0.2">
      <c r="A279" s="150"/>
      <c r="B279" s="154"/>
      <c r="C279" s="154"/>
      <c r="D279" s="169">
        <v>1</v>
      </c>
      <c r="E279" s="169">
        <v>1.8</v>
      </c>
      <c r="F279" s="169"/>
      <c r="G279" s="169">
        <v>0.6</v>
      </c>
      <c r="H279" s="169"/>
      <c r="I279" s="169"/>
      <c r="J279" s="170"/>
      <c r="K279" s="138">
        <f t="shared" si="55"/>
        <v>1.08</v>
      </c>
      <c r="L279" s="169">
        <f t="shared" si="54"/>
        <v>1.08</v>
      </c>
      <c r="M279" s="147"/>
    </row>
    <row r="280" spans="1:13" ht="12.75" x14ac:dyDescent="0.2">
      <c r="A280" s="150"/>
      <c r="B280" s="154"/>
      <c r="C280" s="154"/>
      <c r="D280" s="169">
        <v>1</v>
      </c>
      <c r="E280" s="169">
        <v>2.4</v>
      </c>
      <c r="F280" s="169"/>
      <c r="G280" s="169">
        <v>0.6</v>
      </c>
      <c r="H280" s="169"/>
      <c r="I280" s="169"/>
      <c r="J280" s="170"/>
      <c r="K280" s="138">
        <f t="shared" si="55"/>
        <v>1.44</v>
      </c>
      <c r="L280" s="169">
        <f t="shared" si="54"/>
        <v>1.44</v>
      </c>
      <c r="M280" s="147"/>
    </row>
    <row r="281" spans="1:13" ht="12.75" x14ac:dyDescent="0.2">
      <c r="A281" s="150"/>
      <c r="B281" s="154"/>
      <c r="C281" s="154"/>
      <c r="D281" s="169">
        <v>1</v>
      </c>
      <c r="E281" s="169">
        <v>4.05</v>
      </c>
      <c r="F281" s="169"/>
      <c r="G281" s="169">
        <v>0.6</v>
      </c>
      <c r="H281" s="169"/>
      <c r="I281" s="169"/>
      <c r="J281" s="170"/>
      <c r="K281" s="138">
        <f t="shared" si="55"/>
        <v>2.4299999999999997</v>
      </c>
      <c r="L281" s="169">
        <f t="shared" si="54"/>
        <v>2.4300000000000002</v>
      </c>
      <c r="M281" s="147"/>
    </row>
    <row r="282" spans="1:13" ht="12.75" x14ac:dyDescent="0.2">
      <c r="A282" s="150"/>
      <c r="B282" s="154"/>
      <c r="C282" s="154"/>
      <c r="D282" s="169">
        <v>1</v>
      </c>
      <c r="E282" s="169">
        <v>2.4</v>
      </c>
      <c r="F282" s="169"/>
      <c r="G282" s="169">
        <v>0.6</v>
      </c>
      <c r="H282" s="169"/>
      <c r="I282" s="169"/>
      <c r="J282" s="170"/>
      <c r="K282" s="138">
        <f t="shared" si="55"/>
        <v>1.44</v>
      </c>
      <c r="L282" s="169">
        <f t="shared" si="54"/>
        <v>1.44</v>
      </c>
      <c r="M282" s="147"/>
    </row>
    <row r="283" spans="1:13" ht="12.75" x14ac:dyDescent="0.2">
      <c r="A283" s="150"/>
      <c r="B283" s="154"/>
      <c r="C283" s="154"/>
      <c r="D283" s="169">
        <v>1</v>
      </c>
      <c r="E283" s="169">
        <v>0.4</v>
      </c>
      <c r="F283" s="169"/>
      <c r="G283" s="169">
        <v>0.6</v>
      </c>
      <c r="H283" s="169"/>
      <c r="I283" s="169"/>
      <c r="J283" s="170"/>
      <c r="K283" s="138">
        <f t="shared" si="55"/>
        <v>0.24</v>
      </c>
      <c r="L283" s="169">
        <f t="shared" si="54"/>
        <v>0.24</v>
      </c>
      <c r="M283" s="147"/>
    </row>
    <row r="284" spans="1:13" ht="12.75" x14ac:dyDescent="0.2">
      <c r="A284" s="150"/>
      <c r="B284" s="154"/>
      <c r="C284" s="154"/>
      <c r="D284" s="169">
        <v>1</v>
      </c>
      <c r="E284" s="169">
        <v>9.5</v>
      </c>
      <c r="F284" s="169"/>
      <c r="G284" s="169">
        <v>0.6</v>
      </c>
      <c r="H284" s="169"/>
      <c r="I284" s="169"/>
      <c r="J284" s="170"/>
      <c r="K284" s="138">
        <f t="shared" si="55"/>
        <v>5.7</v>
      </c>
      <c r="L284" s="169">
        <f t="shared" si="54"/>
        <v>5.7</v>
      </c>
      <c r="M284" s="147"/>
    </row>
    <row r="285" spans="1:13" ht="12.75" x14ac:dyDescent="0.2">
      <c r="A285" s="150"/>
      <c r="B285" s="154"/>
      <c r="C285" s="154"/>
      <c r="D285" s="169">
        <v>1</v>
      </c>
      <c r="E285" s="169">
        <v>8.6999999999999993</v>
      </c>
      <c r="F285" s="169"/>
      <c r="G285" s="169">
        <v>0.6</v>
      </c>
      <c r="H285" s="169"/>
      <c r="I285" s="169"/>
      <c r="J285" s="170"/>
      <c r="K285" s="138">
        <f t="shared" si="55"/>
        <v>5.22</v>
      </c>
      <c r="L285" s="169">
        <f t="shared" si="54"/>
        <v>5.22</v>
      </c>
      <c r="M285" s="147"/>
    </row>
    <row r="286" spans="1:13" ht="12.75" x14ac:dyDescent="0.2">
      <c r="A286" s="150"/>
      <c r="B286" s="154"/>
      <c r="C286" s="154"/>
      <c r="D286" s="169">
        <v>1</v>
      </c>
      <c r="E286" s="169">
        <v>4.2</v>
      </c>
      <c r="F286" s="169"/>
      <c r="G286" s="169">
        <v>0.6</v>
      </c>
      <c r="H286" s="169"/>
      <c r="I286" s="169"/>
      <c r="J286" s="170"/>
      <c r="K286" s="138">
        <f t="shared" si="55"/>
        <v>2.52</v>
      </c>
      <c r="L286" s="169">
        <f t="shared" si="54"/>
        <v>2.52</v>
      </c>
      <c r="M286" s="147"/>
    </row>
    <row r="287" spans="1:13" ht="12.75" x14ac:dyDescent="0.2">
      <c r="A287" s="150"/>
      <c r="B287" s="154"/>
      <c r="C287" s="154"/>
      <c r="D287" s="169">
        <v>1</v>
      </c>
      <c r="E287" s="169">
        <v>18.850000000000001</v>
      </c>
      <c r="F287" s="169"/>
      <c r="G287" s="169">
        <v>0.6</v>
      </c>
      <c r="H287" s="169"/>
      <c r="I287" s="169"/>
      <c r="J287" s="170"/>
      <c r="K287" s="138">
        <f t="shared" si="55"/>
        <v>11.31</v>
      </c>
      <c r="L287" s="169">
        <f t="shared" si="54"/>
        <v>11.31</v>
      </c>
      <c r="M287" s="147"/>
    </row>
    <row r="288" spans="1:13" ht="12.75" x14ac:dyDescent="0.2">
      <c r="A288" s="150"/>
      <c r="B288" s="154"/>
      <c r="C288" s="154"/>
      <c r="D288" s="146"/>
      <c r="E288" s="146"/>
      <c r="F288" s="146"/>
      <c r="G288" s="117"/>
      <c r="H288" s="146"/>
      <c r="I288" s="146"/>
      <c r="J288" s="145"/>
      <c r="K288" s="145"/>
      <c r="L288" s="146"/>
      <c r="M288" s="147"/>
    </row>
    <row r="289" spans="1:13" ht="13.5" thickBot="1" x14ac:dyDescent="0.25">
      <c r="A289" s="150"/>
      <c r="B289" s="141"/>
      <c r="C289" s="144"/>
      <c r="D289" s="146"/>
      <c r="E289" s="146"/>
      <c r="F289" s="146"/>
      <c r="G289" s="146"/>
      <c r="H289" s="146"/>
      <c r="I289" s="146"/>
      <c r="J289" s="145"/>
      <c r="K289" s="145"/>
      <c r="L289" s="146"/>
      <c r="M289" s="147"/>
    </row>
    <row r="290" spans="1:13" ht="13.5" thickBot="1" x14ac:dyDescent="0.25">
      <c r="A290" s="124" t="str">
        <f>'[2]Orçamento Sintético'!A31</f>
        <v>3.0</v>
      </c>
      <c r="B290" s="125" t="str">
        <f>'[2]Orçamento Sintético'!B31</f>
        <v>SUPERESTRUTURA</v>
      </c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6"/>
    </row>
    <row r="291" spans="1:13" ht="12.75" x14ac:dyDescent="0.2">
      <c r="A291" s="150"/>
      <c r="B291" s="141"/>
      <c r="C291" s="144"/>
      <c r="D291" s="146"/>
      <c r="E291" s="146"/>
      <c r="F291" s="146"/>
      <c r="G291" s="146"/>
      <c r="H291" s="146"/>
      <c r="I291" s="146"/>
      <c r="J291" s="145"/>
      <c r="K291" s="145"/>
      <c r="L291" s="146"/>
      <c r="M291" s="147"/>
    </row>
    <row r="292" spans="1:13" s="135" customFormat="1" ht="12.75" x14ac:dyDescent="0.2">
      <c r="A292" s="151" t="str">
        <f>'[2]Orçamento Sintético'!A32</f>
        <v>3.1</v>
      </c>
      <c r="B292" s="282" t="str">
        <f>'[2]Orçamento Sintético'!B32</f>
        <v>CONCRETO ARMADO (PILARES/VIGAS)</v>
      </c>
      <c r="C292" s="283"/>
      <c r="D292" s="283"/>
      <c r="E292" s="283"/>
      <c r="F292" s="283"/>
      <c r="G292" s="283"/>
      <c r="H292" s="283"/>
      <c r="I292" s="283"/>
      <c r="J292" s="283"/>
      <c r="K292" s="284"/>
      <c r="L292" s="152"/>
      <c r="M292" s="153"/>
    </row>
    <row r="293" spans="1:13" ht="12.75" x14ac:dyDescent="0.2">
      <c r="A293" s="150"/>
      <c r="B293" s="141"/>
      <c r="C293" s="144"/>
      <c r="D293" s="146"/>
      <c r="E293" s="146"/>
      <c r="F293" s="146"/>
      <c r="G293" s="146"/>
      <c r="H293" s="146"/>
      <c r="I293" s="146"/>
      <c r="J293" s="145"/>
      <c r="K293" s="145"/>
      <c r="L293" s="146"/>
      <c r="M293" s="147"/>
    </row>
    <row r="294" spans="1:13" s="135" customFormat="1" ht="12.75" x14ac:dyDescent="0.2">
      <c r="A294" s="130" t="str">
        <f>'[2]Orçamento Sintético'!A33</f>
        <v>3.1.1</v>
      </c>
      <c r="B294" s="278" t="str">
        <f>'[2]Orçamento Sintético'!B33</f>
        <v>Armação de pilar ou viga de uma estrutura convencional de concreto armado utilizando aço CA-60 de 5,0 mm</v>
      </c>
      <c r="C294" s="279"/>
      <c r="D294" s="279"/>
      <c r="E294" s="279"/>
      <c r="F294" s="279"/>
      <c r="G294" s="279"/>
      <c r="H294" s="279"/>
      <c r="I294" s="279"/>
      <c r="J294" s="279"/>
      <c r="K294" s="280"/>
      <c r="L294" s="133">
        <f>SUM(L295:L303)</f>
        <v>513.68000000000006</v>
      </c>
      <c r="M294" s="134" t="s">
        <v>1341</v>
      </c>
    </row>
    <row r="295" spans="1:13" ht="12.75" x14ac:dyDescent="0.2">
      <c r="A295" s="136"/>
      <c r="B295" s="274" t="s">
        <v>1233</v>
      </c>
      <c r="C295" s="275"/>
      <c r="D295" s="137"/>
      <c r="E295" s="137"/>
      <c r="F295" s="137"/>
      <c r="G295" s="137"/>
      <c r="H295" s="137"/>
      <c r="I295" s="137"/>
      <c r="J295" s="138"/>
      <c r="K295" s="138"/>
      <c r="L295" s="137"/>
      <c r="M295" s="139"/>
    </row>
    <row r="296" spans="1:13" ht="12.75" x14ac:dyDescent="0.2">
      <c r="A296" s="136"/>
      <c r="B296" s="274" t="s">
        <v>1410</v>
      </c>
      <c r="C296" s="275"/>
      <c r="D296" s="137">
        <v>1</v>
      </c>
      <c r="E296" s="137">
        <v>97.71</v>
      </c>
      <c r="F296" s="137"/>
      <c r="G296" s="137"/>
      <c r="H296" s="137"/>
      <c r="I296" s="137"/>
      <c r="J296" s="138"/>
      <c r="K296" s="138">
        <f>E296</f>
        <v>97.71</v>
      </c>
      <c r="L296" s="137">
        <f>K296*D296</f>
        <v>97.71</v>
      </c>
      <c r="M296" s="139"/>
    </row>
    <row r="297" spans="1:13" ht="12.75" x14ac:dyDescent="0.2">
      <c r="A297" s="136"/>
      <c r="B297" s="171" t="s">
        <v>1407</v>
      </c>
      <c r="C297" s="172"/>
      <c r="D297" s="137">
        <v>1</v>
      </c>
      <c r="E297" s="137">
        <v>37.11</v>
      </c>
      <c r="F297" s="137"/>
      <c r="G297" s="137"/>
      <c r="H297" s="137"/>
      <c r="I297" s="137"/>
      <c r="J297" s="138"/>
      <c r="K297" s="138">
        <f>E297</f>
        <v>37.11</v>
      </c>
      <c r="L297" s="137">
        <f>K297*D297</f>
        <v>37.11</v>
      </c>
      <c r="M297" s="139"/>
    </row>
    <row r="298" spans="1:13" ht="12.75" x14ac:dyDescent="0.2">
      <c r="A298" s="136"/>
      <c r="B298" s="171" t="s">
        <v>1408</v>
      </c>
      <c r="C298" s="172"/>
      <c r="D298" s="137">
        <v>1</v>
      </c>
      <c r="E298" s="137">
        <v>67.23</v>
      </c>
      <c r="F298" s="137"/>
      <c r="G298" s="137"/>
      <c r="H298" s="137"/>
      <c r="I298" s="137"/>
      <c r="J298" s="138"/>
      <c r="K298" s="138">
        <f>E298</f>
        <v>67.23</v>
      </c>
      <c r="L298" s="137">
        <f>K298*D298</f>
        <v>67.23</v>
      </c>
      <c r="M298" s="139"/>
    </row>
    <row r="299" spans="1:13" ht="12.75" x14ac:dyDescent="0.2">
      <c r="A299" s="136"/>
      <c r="B299" s="171" t="s">
        <v>1409</v>
      </c>
      <c r="C299" s="172"/>
      <c r="D299" s="137">
        <v>1</v>
      </c>
      <c r="E299" s="137">
        <v>73.78</v>
      </c>
      <c r="F299" s="137"/>
      <c r="G299" s="137"/>
      <c r="H299" s="137"/>
      <c r="I299" s="137"/>
      <c r="J299" s="138"/>
      <c r="K299" s="138">
        <f>E299</f>
        <v>73.78</v>
      </c>
      <c r="L299" s="137">
        <f>K299*D299</f>
        <v>73.78</v>
      </c>
      <c r="M299" s="139"/>
    </row>
    <row r="300" spans="1:13" ht="12.75" x14ac:dyDescent="0.2">
      <c r="A300" s="136"/>
      <c r="B300" s="274" t="s">
        <v>1352</v>
      </c>
      <c r="C300" s="275"/>
      <c r="D300" s="137"/>
      <c r="E300" s="137"/>
      <c r="F300" s="137"/>
      <c r="G300" s="137"/>
      <c r="H300" s="137"/>
      <c r="I300" s="137"/>
      <c r="J300" s="138"/>
      <c r="K300" s="138"/>
      <c r="L300" s="137"/>
      <c r="M300" s="139"/>
    </row>
    <row r="301" spans="1:13" ht="12.75" customHeight="1" x14ac:dyDescent="0.2">
      <c r="A301" s="136"/>
      <c r="B301" s="274" t="s">
        <v>1410</v>
      </c>
      <c r="C301" s="275"/>
      <c r="D301" s="137">
        <v>1</v>
      </c>
      <c r="E301" s="137">
        <v>60.87</v>
      </c>
      <c r="F301" s="137"/>
      <c r="G301" s="137"/>
      <c r="H301" s="137"/>
      <c r="I301" s="137"/>
      <c r="J301" s="138"/>
      <c r="K301" s="138">
        <f>E301</f>
        <v>60.87</v>
      </c>
      <c r="L301" s="137">
        <f>K301*D301</f>
        <v>60.87</v>
      </c>
      <c r="M301" s="139"/>
    </row>
    <row r="302" spans="1:13" ht="12.75" x14ac:dyDescent="0.2">
      <c r="A302" s="136"/>
      <c r="B302" s="171" t="s">
        <v>1407</v>
      </c>
      <c r="C302" s="172"/>
      <c r="D302" s="137">
        <v>1</v>
      </c>
      <c r="E302" s="137">
        <v>92.5</v>
      </c>
      <c r="F302" s="137"/>
      <c r="G302" s="137"/>
      <c r="H302" s="137"/>
      <c r="I302" s="137"/>
      <c r="J302" s="138"/>
      <c r="K302" s="138">
        <f>E302</f>
        <v>92.5</v>
      </c>
      <c r="L302" s="137">
        <f>K302*D302</f>
        <v>92.5</v>
      </c>
      <c r="M302" s="139"/>
    </row>
    <row r="303" spans="1:13" ht="12.75" x14ac:dyDescent="0.2">
      <c r="A303" s="150"/>
      <c r="B303" s="274" t="s">
        <v>1412</v>
      </c>
      <c r="C303" s="275"/>
      <c r="D303" s="137">
        <v>1</v>
      </c>
      <c r="E303" s="137">
        <v>84.48</v>
      </c>
      <c r="F303" s="137"/>
      <c r="G303" s="137"/>
      <c r="H303" s="137"/>
      <c r="I303" s="137"/>
      <c r="J303" s="138"/>
      <c r="K303" s="138">
        <f>E303</f>
        <v>84.48</v>
      </c>
      <c r="L303" s="137">
        <f>K303*D303</f>
        <v>84.48</v>
      </c>
      <c r="M303" s="147"/>
    </row>
    <row r="304" spans="1:13" ht="12.75" x14ac:dyDescent="0.2">
      <c r="A304" s="150"/>
      <c r="B304" s="141"/>
      <c r="C304" s="144"/>
      <c r="D304" s="146"/>
      <c r="E304" s="146"/>
      <c r="F304" s="146"/>
      <c r="G304" s="146"/>
      <c r="H304" s="146"/>
      <c r="I304" s="146"/>
      <c r="J304" s="145"/>
      <c r="K304" s="145"/>
      <c r="L304" s="146"/>
      <c r="M304" s="147"/>
    </row>
    <row r="305" spans="1:13" s="135" customFormat="1" ht="12.75" x14ac:dyDescent="0.2">
      <c r="A305" s="130" t="str">
        <f>'[2]Orçamento Sintético'!A34</f>
        <v>3.1.2</v>
      </c>
      <c r="B305" s="278" t="str">
        <f>'[2]Orçamento Sintético'!B34</f>
        <v>Armação de pilar ou viga de uma estrutura convencional de concreto armado utilizando aço ca-50 de 6,3 mm - montagem</v>
      </c>
      <c r="C305" s="279"/>
      <c r="D305" s="279"/>
      <c r="E305" s="279"/>
      <c r="F305" s="279"/>
      <c r="G305" s="279"/>
      <c r="H305" s="279"/>
      <c r="I305" s="279"/>
      <c r="J305" s="279"/>
      <c r="K305" s="280"/>
      <c r="L305" s="133">
        <f>SUM(L306:L306)</f>
        <v>0</v>
      </c>
      <c r="M305" s="134" t="str">
        <f>'[2]Orçamento Sintético'!C34</f>
        <v>Kg</v>
      </c>
    </row>
    <row r="306" spans="1:13" ht="12.75" x14ac:dyDescent="0.2">
      <c r="A306" s="136"/>
      <c r="B306" s="274"/>
      <c r="C306" s="275"/>
      <c r="D306" s="137"/>
      <c r="E306" s="137"/>
      <c r="F306" s="137"/>
      <c r="G306" s="137"/>
      <c r="H306" s="137"/>
      <c r="I306" s="137"/>
      <c r="J306" s="138"/>
      <c r="K306" s="138"/>
      <c r="L306" s="137"/>
      <c r="M306" s="139"/>
    </row>
    <row r="307" spans="1:13" ht="12.75" x14ac:dyDescent="0.2">
      <c r="A307" s="150"/>
      <c r="B307" s="141"/>
      <c r="C307" s="144"/>
      <c r="D307" s="146"/>
      <c r="E307" s="146"/>
      <c r="F307" s="146"/>
      <c r="G307" s="146"/>
      <c r="H307" s="146"/>
      <c r="I307" s="146"/>
      <c r="J307" s="145"/>
      <c r="K307" s="145"/>
      <c r="L307" s="146"/>
      <c r="M307" s="147"/>
    </row>
    <row r="308" spans="1:13" s="135" customFormat="1" ht="12.75" x14ac:dyDescent="0.2">
      <c r="A308" s="130" t="str">
        <f>'[2]Orçamento Sintético'!A35</f>
        <v>3.1.3</v>
      </c>
      <c r="B308" s="278" t="str">
        <f>'[2]Orçamento Sintético'!B35</f>
        <v xml:space="preserve">Armação de pilar ou viga de uma estrutura convencional de concreto armado utilizando aço CA-50 de 10,0 mm </v>
      </c>
      <c r="C308" s="279"/>
      <c r="D308" s="279"/>
      <c r="E308" s="279"/>
      <c r="F308" s="279"/>
      <c r="G308" s="279"/>
      <c r="H308" s="279"/>
      <c r="I308" s="279"/>
      <c r="J308" s="279"/>
      <c r="K308" s="280"/>
      <c r="L308" s="133">
        <f>SUM(L312:L318)</f>
        <v>1184.79</v>
      </c>
      <c r="M308" s="134" t="s">
        <v>1341</v>
      </c>
    </row>
    <row r="309" spans="1:13" s="135" customFormat="1" ht="12.75" x14ac:dyDescent="0.2">
      <c r="A309" s="130"/>
      <c r="B309" s="175"/>
      <c r="C309" s="176"/>
      <c r="D309" s="176"/>
      <c r="E309" s="176"/>
      <c r="F309" s="176"/>
      <c r="G309" s="176"/>
      <c r="H309" s="176"/>
      <c r="I309" s="176"/>
      <c r="J309" s="176"/>
      <c r="K309" s="132" t="s">
        <v>1363</v>
      </c>
      <c r="L309" s="133">
        <v>322.39</v>
      </c>
      <c r="M309" s="134"/>
    </row>
    <row r="310" spans="1:13" s="135" customFormat="1" ht="12.75" x14ac:dyDescent="0.2">
      <c r="A310" s="130"/>
      <c r="B310" s="175"/>
      <c r="C310" s="176"/>
      <c r="D310" s="176"/>
      <c r="E310" s="176"/>
      <c r="F310" s="176"/>
      <c r="G310" s="176"/>
      <c r="H310" s="176"/>
      <c r="I310" s="176"/>
      <c r="J310" s="176"/>
      <c r="K310" s="132" t="s">
        <v>1364</v>
      </c>
      <c r="L310" s="168">
        <f>L308-L309</f>
        <v>862.4</v>
      </c>
      <c r="M310" s="134"/>
    </row>
    <row r="311" spans="1:13" ht="12.75" x14ac:dyDescent="0.2">
      <c r="A311" s="136"/>
      <c r="B311" s="274" t="s">
        <v>1233</v>
      </c>
      <c r="C311" s="275"/>
      <c r="D311" s="137"/>
      <c r="E311" s="137"/>
      <c r="F311" s="137"/>
      <c r="G311" s="137"/>
      <c r="H311" s="137"/>
      <c r="I311" s="137"/>
      <c r="J311" s="138"/>
      <c r="K311" s="138"/>
      <c r="L311" s="137"/>
      <c r="M311" s="139"/>
    </row>
    <row r="312" spans="1:13" ht="12.75" customHeight="1" x14ac:dyDescent="0.2">
      <c r="A312" s="136"/>
      <c r="B312" s="171" t="s">
        <v>1407</v>
      </c>
      <c r="C312" s="172"/>
      <c r="D312" s="137">
        <v>1</v>
      </c>
      <c r="E312" s="137">
        <v>88.85</v>
      </c>
      <c r="F312" s="137"/>
      <c r="G312" s="137"/>
      <c r="H312" s="137"/>
      <c r="I312" s="137"/>
      <c r="J312" s="138"/>
      <c r="K312" s="138">
        <f>E312</f>
        <v>88.85</v>
      </c>
      <c r="L312" s="137">
        <f>K312*D312</f>
        <v>88.85</v>
      </c>
      <c r="M312" s="139"/>
    </row>
    <row r="313" spans="1:13" ht="12.75" x14ac:dyDescent="0.2">
      <c r="A313" s="150"/>
      <c r="B313" s="171" t="s">
        <v>1408</v>
      </c>
      <c r="C313" s="172"/>
      <c r="D313" s="137">
        <v>1</v>
      </c>
      <c r="E313" s="137">
        <v>155.47999999999999</v>
      </c>
      <c r="F313" s="137"/>
      <c r="G313" s="137"/>
      <c r="H313" s="137"/>
      <c r="I313" s="137"/>
      <c r="J313" s="138"/>
      <c r="K313" s="138">
        <f>E313</f>
        <v>155.47999999999999</v>
      </c>
      <c r="L313" s="137">
        <f>K313*D313</f>
        <v>155.47999999999999</v>
      </c>
      <c r="M313" s="147"/>
    </row>
    <row r="314" spans="1:13" ht="12.75" x14ac:dyDescent="0.2">
      <c r="A314" s="150"/>
      <c r="B314" s="171" t="s">
        <v>1409</v>
      </c>
      <c r="C314" s="172"/>
      <c r="D314" s="137">
        <v>1</v>
      </c>
      <c r="E314" s="137">
        <v>240.96</v>
      </c>
      <c r="F314" s="137"/>
      <c r="G314" s="137"/>
      <c r="H314" s="137"/>
      <c r="I314" s="137"/>
      <c r="J314" s="138"/>
      <c r="K314" s="138">
        <f>E314</f>
        <v>240.96</v>
      </c>
      <c r="L314" s="137">
        <f>K314*D314</f>
        <v>240.96</v>
      </c>
      <c r="M314" s="147"/>
    </row>
    <row r="315" spans="1:13" ht="12.75" x14ac:dyDescent="0.2">
      <c r="A315" s="150"/>
      <c r="B315" s="274" t="s">
        <v>1352</v>
      </c>
      <c r="C315" s="275"/>
      <c r="D315" s="137"/>
      <c r="E315" s="137"/>
      <c r="F315" s="137"/>
      <c r="G315" s="137"/>
      <c r="H315" s="137"/>
      <c r="I315" s="137"/>
      <c r="J315" s="138"/>
      <c r="K315" s="138"/>
      <c r="L315" s="137"/>
      <c r="M315" s="147"/>
    </row>
    <row r="316" spans="1:13" ht="12.75" x14ac:dyDescent="0.2">
      <c r="A316" s="150"/>
      <c r="B316" s="274" t="s">
        <v>1410</v>
      </c>
      <c r="C316" s="275"/>
      <c r="D316" s="137">
        <v>1</v>
      </c>
      <c r="E316" s="137">
        <v>188.97</v>
      </c>
      <c r="F316" s="137"/>
      <c r="G316" s="137"/>
      <c r="H316" s="137"/>
      <c r="I316" s="137"/>
      <c r="J316" s="138"/>
      <c r="K316" s="138">
        <f>E316</f>
        <v>188.97</v>
      </c>
      <c r="L316" s="137">
        <f>K316*D316</f>
        <v>188.97</v>
      </c>
      <c r="M316" s="147"/>
    </row>
    <row r="317" spans="1:13" ht="12.75" x14ac:dyDescent="0.2">
      <c r="A317" s="150"/>
      <c r="B317" s="171" t="s">
        <v>1407</v>
      </c>
      <c r="C317" s="172"/>
      <c r="D317" s="137">
        <v>1</v>
      </c>
      <c r="E317" s="137">
        <v>246.8</v>
      </c>
      <c r="F317" s="137"/>
      <c r="G317" s="137"/>
      <c r="H317" s="137"/>
      <c r="I317" s="137"/>
      <c r="J317" s="138"/>
      <c r="K317" s="138">
        <f>E317</f>
        <v>246.8</v>
      </c>
      <c r="L317" s="137">
        <f>K317*D317</f>
        <v>246.8</v>
      </c>
      <c r="M317" s="147"/>
    </row>
    <row r="318" spans="1:13" ht="12.75" x14ac:dyDescent="0.2">
      <c r="A318" s="150"/>
      <c r="B318" s="274" t="s">
        <v>1412</v>
      </c>
      <c r="C318" s="275"/>
      <c r="D318" s="137">
        <v>1</v>
      </c>
      <c r="E318" s="137">
        <v>263.73</v>
      </c>
      <c r="F318" s="137"/>
      <c r="G318" s="137"/>
      <c r="H318" s="137"/>
      <c r="I318" s="137"/>
      <c r="J318" s="138"/>
      <c r="K318" s="138">
        <f>E318</f>
        <v>263.73</v>
      </c>
      <c r="L318" s="137">
        <f>K318*D318</f>
        <v>263.73</v>
      </c>
      <c r="M318" s="147"/>
    </row>
    <row r="319" spans="1:13" ht="12.75" x14ac:dyDescent="0.2">
      <c r="A319" s="150"/>
      <c r="B319" s="141"/>
      <c r="C319" s="144"/>
      <c r="D319" s="146"/>
      <c r="E319" s="146"/>
      <c r="F319" s="146"/>
      <c r="G319" s="146"/>
      <c r="H319" s="146"/>
      <c r="I319" s="146"/>
      <c r="J319" s="145"/>
      <c r="K319" s="145"/>
      <c r="L319" s="146"/>
      <c r="M319" s="147"/>
    </row>
    <row r="320" spans="1:13" s="135" customFormat="1" ht="12.75" x14ac:dyDescent="0.2">
      <c r="A320" s="130" t="str">
        <f>'[2]Orçamento Sintético'!A36</f>
        <v>3.1.4</v>
      </c>
      <c r="B320" s="278" t="str">
        <f>'[2]Orçamento Sintético'!B36</f>
        <v>Armação de pilar ou viga de uma estrutura convencional de concreto armado utilizando aço ca-50 de 12,5 mm - montagem</v>
      </c>
      <c r="C320" s="279"/>
      <c r="D320" s="279"/>
      <c r="E320" s="279"/>
      <c r="F320" s="279"/>
      <c r="G320" s="279"/>
      <c r="H320" s="279"/>
      <c r="I320" s="279"/>
      <c r="J320" s="279"/>
      <c r="K320" s="280"/>
      <c r="L320" s="133">
        <f>SUM(L321:L321)</f>
        <v>0</v>
      </c>
      <c r="M320" s="134" t="str">
        <f>'[2]Orçamento Sintético'!C36</f>
        <v>Kg</v>
      </c>
    </row>
    <row r="321" spans="1:13" ht="12.75" x14ac:dyDescent="0.2">
      <c r="A321" s="136"/>
      <c r="B321" s="274"/>
      <c r="C321" s="275"/>
      <c r="D321" s="137"/>
      <c r="E321" s="137"/>
      <c r="F321" s="137"/>
      <c r="G321" s="137"/>
      <c r="H321" s="137"/>
      <c r="I321" s="137"/>
      <c r="J321" s="138"/>
      <c r="K321" s="138"/>
      <c r="L321" s="137"/>
      <c r="M321" s="139"/>
    </row>
    <row r="322" spans="1:13" ht="12.75" x14ac:dyDescent="0.2">
      <c r="A322" s="150"/>
      <c r="B322" s="141"/>
      <c r="C322" s="144"/>
      <c r="D322" s="146"/>
      <c r="E322" s="146"/>
      <c r="F322" s="146"/>
      <c r="G322" s="146"/>
      <c r="H322" s="146"/>
      <c r="I322" s="146"/>
      <c r="J322" s="145"/>
      <c r="K322" s="145"/>
      <c r="L322" s="146"/>
      <c r="M322" s="147"/>
    </row>
    <row r="323" spans="1:13" s="135" customFormat="1" ht="12.75" x14ac:dyDescent="0.2">
      <c r="A323" s="130" t="str">
        <f>'[2]Orçamento Sintético'!A37</f>
        <v>3.1.5</v>
      </c>
      <c r="B323" s="278" t="str">
        <f>'[2]Orçamento Sintético'!B37</f>
        <v>Forma plana para estruturas, em compensado plastificado de 12mm, 07 usos, inclusive escoramento - Revisada 07.2015</v>
      </c>
      <c r="C323" s="279"/>
      <c r="D323" s="279"/>
      <c r="E323" s="279"/>
      <c r="F323" s="279"/>
      <c r="G323" s="279"/>
      <c r="H323" s="279"/>
      <c r="I323" s="279"/>
      <c r="J323" s="279"/>
      <c r="K323" s="280"/>
      <c r="L323" s="133">
        <f>SUM(L326:L367)</f>
        <v>366.09</v>
      </c>
      <c r="M323" s="134" t="s">
        <v>1340</v>
      </c>
    </row>
    <row r="324" spans="1:13" s="135" customFormat="1" ht="12.75" x14ac:dyDescent="0.2">
      <c r="A324" s="130"/>
      <c r="B324" s="175"/>
      <c r="C324" s="176"/>
      <c r="D324" s="176"/>
      <c r="E324" s="176"/>
      <c r="F324" s="176"/>
      <c r="G324" s="176"/>
      <c r="H324" s="176"/>
      <c r="I324" s="176"/>
      <c r="J324" s="176"/>
      <c r="K324" s="132" t="s">
        <v>1363</v>
      </c>
      <c r="L324" s="133">
        <v>79.8</v>
      </c>
      <c r="M324" s="134"/>
    </row>
    <row r="325" spans="1:13" s="135" customFormat="1" ht="12.75" x14ac:dyDescent="0.2">
      <c r="A325" s="130"/>
      <c r="B325" s="175"/>
      <c r="C325" s="176"/>
      <c r="D325" s="176"/>
      <c r="E325" s="176"/>
      <c r="F325" s="176"/>
      <c r="G325" s="176"/>
      <c r="H325" s="176"/>
      <c r="I325" s="176"/>
      <c r="J325" s="176"/>
      <c r="K325" s="132" t="s">
        <v>1364</v>
      </c>
      <c r="L325" s="168">
        <f>L323-L324</f>
        <v>286.28999999999996</v>
      </c>
      <c r="M325" s="134"/>
    </row>
    <row r="326" spans="1:13" ht="12.75" x14ac:dyDescent="0.2">
      <c r="A326" s="136"/>
      <c r="B326" s="274" t="s">
        <v>1233</v>
      </c>
      <c r="C326" s="275"/>
      <c r="D326" s="137"/>
      <c r="E326" s="137"/>
      <c r="F326" s="137"/>
      <c r="G326" s="137"/>
      <c r="H326" s="137"/>
      <c r="I326" s="137"/>
      <c r="J326" s="138"/>
      <c r="K326" s="138"/>
      <c r="L326" s="137"/>
      <c r="M326" s="139"/>
    </row>
    <row r="327" spans="1:13" ht="12.75" x14ac:dyDescent="0.2">
      <c r="A327" s="136"/>
      <c r="B327" s="274" t="s">
        <v>1351</v>
      </c>
      <c r="C327" s="275"/>
      <c r="D327" s="137">
        <v>6</v>
      </c>
      <c r="E327" s="137">
        <v>27</v>
      </c>
      <c r="F327" s="137"/>
      <c r="G327" s="137">
        <v>0.3</v>
      </c>
      <c r="H327" s="137"/>
      <c r="I327" s="137"/>
      <c r="J327" s="138"/>
      <c r="K327" s="138">
        <f>G327*E327</f>
        <v>8.1</v>
      </c>
      <c r="L327" s="137">
        <f t="shared" ref="L327:L328" si="56">ROUND(D327*K327,2)</f>
        <v>48.6</v>
      </c>
      <c r="M327" s="139"/>
    </row>
    <row r="328" spans="1:13" ht="12.75" x14ac:dyDescent="0.2">
      <c r="A328" s="136"/>
      <c r="B328" s="274"/>
      <c r="C328" s="275"/>
      <c r="D328" s="137">
        <v>12</v>
      </c>
      <c r="E328" s="137">
        <v>8</v>
      </c>
      <c r="F328" s="137"/>
      <c r="G328" s="137">
        <v>0.3</v>
      </c>
      <c r="H328" s="137"/>
      <c r="I328" s="137"/>
      <c r="J328" s="138"/>
      <c r="K328" s="138">
        <f t="shared" ref="K328" si="57">G328*E328</f>
        <v>2.4</v>
      </c>
      <c r="L328" s="137">
        <f t="shared" si="56"/>
        <v>28.8</v>
      </c>
      <c r="M328" s="139"/>
    </row>
    <row r="329" spans="1:13" ht="12.75" x14ac:dyDescent="0.2">
      <c r="A329" s="136"/>
      <c r="B329" s="171" t="s">
        <v>1408</v>
      </c>
      <c r="C329" s="172"/>
      <c r="D329" s="137"/>
      <c r="E329" s="137"/>
      <c r="F329" s="137"/>
      <c r="G329" s="137"/>
      <c r="H329" s="137"/>
      <c r="I329" s="137"/>
      <c r="J329" s="138"/>
      <c r="K329" s="138"/>
      <c r="L329" s="137"/>
      <c r="M329" s="139"/>
    </row>
    <row r="330" spans="1:13" ht="42.75" customHeight="1" x14ac:dyDescent="0.2">
      <c r="A330" s="136"/>
      <c r="B330" s="274" t="s">
        <v>1417</v>
      </c>
      <c r="C330" s="275"/>
      <c r="D330" s="137">
        <v>15</v>
      </c>
      <c r="E330" s="137">
        <f>0.25*4</f>
        <v>1</v>
      </c>
      <c r="F330" s="137"/>
      <c r="G330" s="137">
        <v>4.2</v>
      </c>
      <c r="H330" s="137"/>
      <c r="I330" s="137"/>
      <c r="J330" s="138"/>
      <c r="K330" s="138">
        <f>G330*E330</f>
        <v>4.2</v>
      </c>
      <c r="L330" s="137">
        <f>ROUND(D330*K330,2)</f>
        <v>63</v>
      </c>
      <c r="M330" s="139"/>
    </row>
    <row r="331" spans="1:13" ht="12.75" x14ac:dyDescent="0.2">
      <c r="A331" s="136"/>
      <c r="B331" s="274" t="s">
        <v>1411</v>
      </c>
      <c r="C331" s="275"/>
      <c r="D331" s="137">
        <v>3</v>
      </c>
      <c r="E331" s="137">
        <v>0.8</v>
      </c>
      <c r="F331" s="137"/>
      <c r="G331" s="137">
        <v>4.2</v>
      </c>
      <c r="H331" s="137"/>
      <c r="I331" s="137"/>
      <c r="J331" s="138"/>
      <c r="K331" s="138">
        <f t="shared" ref="K331" si="58">G331*E331</f>
        <v>3.3600000000000003</v>
      </c>
      <c r="L331" s="137">
        <f t="shared" ref="L331" si="59">ROUND(D331*K331,2)</f>
        <v>10.08</v>
      </c>
      <c r="M331" s="139"/>
    </row>
    <row r="332" spans="1:13" ht="12.75" x14ac:dyDescent="0.2">
      <c r="A332" s="136"/>
      <c r="B332" s="272" t="s">
        <v>1409</v>
      </c>
      <c r="C332" s="273"/>
      <c r="D332" s="328"/>
      <c r="E332" s="328"/>
      <c r="F332" s="328"/>
      <c r="G332" s="328"/>
      <c r="H332" s="328"/>
      <c r="I332" s="328"/>
      <c r="J332" s="328"/>
      <c r="K332" s="328"/>
      <c r="L332" s="328"/>
      <c r="M332" s="139"/>
    </row>
    <row r="333" spans="1:13" ht="12.75" x14ac:dyDescent="0.2">
      <c r="A333" s="136"/>
      <c r="B333" s="272"/>
      <c r="C333" s="273"/>
      <c r="D333" s="169">
        <v>6</v>
      </c>
      <c r="E333" s="169">
        <v>27</v>
      </c>
      <c r="F333" s="169"/>
      <c r="G333" s="169">
        <v>0.3</v>
      </c>
      <c r="H333" s="169"/>
      <c r="I333" s="169"/>
      <c r="J333" s="170"/>
      <c r="K333" s="170">
        <f>G333*E333</f>
        <v>8.1</v>
      </c>
      <c r="L333" s="169">
        <f>ROUND(D333*K333,2)</f>
        <v>48.6</v>
      </c>
      <c r="M333" s="139"/>
    </row>
    <row r="334" spans="1:13" ht="12.75" x14ac:dyDescent="0.2">
      <c r="A334" s="136"/>
      <c r="B334" s="177"/>
      <c r="C334" s="178"/>
      <c r="D334" s="169">
        <v>3</v>
      </c>
      <c r="E334" s="169">
        <v>27</v>
      </c>
      <c r="F334" s="169"/>
      <c r="G334" s="169">
        <v>0.15</v>
      </c>
      <c r="H334" s="169"/>
      <c r="I334" s="169"/>
      <c r="J334" s="170"/>
      <c r="K334" s="170">
        <f t="shared" ref="K334" si="60">G334*E334</f>
        <v>4.05</v>
      </c>
      <c r="L334" s="169">
        <f>ROUND(D334*K334,2)</f>
        <v>12.15</v>
      </c>
      <c r="M334" s="139"/>
    </row>
    <row r="335" spans="1:13" ht="12.75" x14ac:dyDescent="0.2">
      <c r="A335" s="136"/>
      <c r="B335" s="177"/>
      <c r="C335" s="178"/>
      <c r="D335" s="169">
        <v>4</v>
      </c>
      <c r="E335" s="169">
        <v>8</v>
      </c>
      <c r="F335" s="169"/>
      <c r="G335" s="169">
        <v>0.3</v>
      </c>
      <c r="H335" s="169"/>
      <c r="I335" s="169"/>
      <c r="J335" s="170"/>
      <c r="K335" s="170">
        <f>G335*E335</f>
        <v>2.4</v>
      </c>
      <c r="L335" s="169">
        <f>ROUND(D335*K335,2)</f>
        <v>9.6</v>
      </c>
      <c r="M335" s="139"/>
    </row>
    <row r="336" spans="1:13" ht="12.75" x14ac:dyDescent="0.2">
      <c r="A336" s="136"/>
      <c r="B336" s="177"/>
      <c r="C336" s="178"/>
      <c r="D336" s="169">
        <v>2</v>
      </c>
      <c r="E336" s="169">
        <v>8</v>
      </c>
      <c r="F336" s="169"/>
      <c r="G336" s="169">
        <v>0.15</v>
      </c>
      <c r="H336" s="169"/>
      <c r="I336" s="169"/>
      <c r="J336" s="170"/>
      <c r="K336" s="170">
        <f t="shared" ref="K336" si="61">G336*E336</f>
        <v>1.2</v>
      </c>
      <c r="L336" s="169">
        <f>ROUND(D336*K336,2)</f>
        <v>2.4</v>
      </c>
      <c r="M336" s="139"/>
    </row>
    <row r="337" spans="1:13" ht="12.75" x14ac:dyDescent="0.2">
      <c r="A337" s="136"/>
      <c r="B337" s="272" t="s">
        <v>1352</v>
      </c>
      <c r="C337" s="273"/>
      <c r="D337" s="169"/>
      <c r="E337" s="169"/>
      <c r="F337" s="169"/>
      <c r="G337" s="169"/>
      <c r="H337" s="169"/>
      <c r="I337" s="169"/>
      <c r="J337" s="170"/>
      <c r="K337" s="170"/>
      <c r="L337" s="169"/>
      <c r="M337" s="139"/>
    </row>
    <row r="338" spans="1:13" ht="12.75" x14ac:dyDescent="0.2">
      <c r="A338" s="136"/>
      <c r="B338" s="177" t="s">
        <v>1419</v>
      </c>
      <c r="C338" s="178"/>
      <c r="D338" s="169"/>
      <c r="E338" s="169"/>
      <c r="F338" s="169"/>
      <c r="G338" s="169"/>
      <c r="H338" s="169"/>
      <c r="I338" s="169"/>
      <c r="J338" s="170"/>
      <c r="K338" s="170"/>
      <c r="L338" s="169"/>
      <c r="M338" s="139"/>
    </row>
    <row r="339" spans="1:13" ht="12.75" customHeight="1" x14ac:dyDescent="0.2">
      <c r="A339" s="136"/>
      <c r="B339" s="272" t="s">
        <v>1418</v>
      </c>
      <c r="C339" s="273"/>
      <c r="D339" s="169">
        <v>33</v>
      </c>
      <c r="E339" s="169">
        <v>0.3</v>
      </c>
      <c r="F339" s="169"/>
      <c r="G339" s="169">
        <v>0.15</v>
      </c>
      <c r="H339" s="169"/>
      <c r="I339" s="169">
        <v>0.6</v>
      </c>
      <c r="J339" s="170"/>
      <c r="K339" s="170">
        <f>((E339+G339)*2)*I339</f>
        <v>0.53999999999999992</v>
      </c>
      <c r="L339" s="169">
        <f>ROUND(D339*K339,2)</f>
        <v>17.82</v>
      </c>
      <c r="M339" s="139"/>
    </row>
    <row r="340" spans="1:13" ht="12.75" x14ac:dyDescent="0.2">
      <c r="A340" s="136"/>
      <c r="B340" s="272" t="s">
        <v>1420</v>
      </c>
      <c r="C340" s="273"/>
      <c r="D340" s="169">
        <v>3</v>
      </c>
      <c r="E340" s="169">
        <v>0.3</v>
      </c>
      <c r="F340" s="169"/>
      <c r="G340" s="169">
        <v>0.3</v>
      </c>
      <c r="H340" s="169"/>
      <c r="I340" s="169">
        <v>1</v>
      </c>
      <c r="J340" s="170"/>
      <c r="K340" s="170">
        <f t="shared" ref="K340:K343" si="62">((E340+G340)*2)*I340</f>
        <v>1.2</v>
      </c>
      <c r="L340" s="169">
        <f t="shared" ref="L340:L342" si="63">ROUND(D340*K340,2)</f>
        <v>3.6</v>
      </c>
      <c r="M340" s="139"/>
    </row>
    <row r="341" spans="1:13" ht="12.75" x14ac:dyDescent="0.2">
      <c r="A341" s="136"/>
      <c r="B341" s="272" t="s">
        <v>1421</v>
      </c>
      <c r="C341" s="273"/>
      <c r="D341" s="169">
        <v>2</v>
      </c>
      <c r="E341" s="169">
        <v>0.2</v>
      </c>
      <c r="F341" s="169"/>
      <c r="G341" s="169">
        <v>0.2</v>
      </c>
      <c r="H341" s="169"/>
      <c r="I341" s="169">
        <v>0.6</v>
      </c>
      <c r="J341" s="170"/>
      <c r="K341" s="170">
        <f t="shared" si="62"/>
        <v>0.48</v>
      </c>
      <c r="L341" s="169">
        <f t="shared" si="63"/>
        <v>0.96</v>
      </c>
      <c r="M341" s="139"/>
    </row>
    <row r="342" spans="1:13" ht="12.75" x14ac:dyDescent="0.2">
      <c r="A342" s="136"/>
      <c r="B342" s="272" t="s">
        <v>1422</v>
      </c>
      <c r="C342" s="273"/>
      <c r="D342" s="169">
        <v>2</v>
      </c>
      <c r="E342" s="169">
        <v>0.2</v>
      </c>
      <c r="F342" s="169"/>
      <c r="G342" s="169">
        <v>0.2</v>
      </c>
      <c r="H342" s="169"/>
      <c r="I342" s="169">
        <v>1</v>
      </c>
      <c r="J342" s="170"/>
      <c r="K342" s="170">
        <f t="shared" si="62"/>
        <v>0.8</v>
      </c>
      <c r="L342" s="169">
        <f t="shared" si="63"/>
        <v>1.6</v>
      </c>
      <c r="M342" s="139"/>
    </row>
    <row r="343" spans="1:13" ht="38.25" customHeight="1" x14ac:dyDescent="0.2">
      <c r="A343" s="136"/>
      <c r="B343" s="272" t="s">
        <v>1423</v>
      </c>
      <c r="C343" s="273"/>
      <c r="D343" s="169">
        <v>8</v>
      </c>
      <c r="E343" s="169">
        <v>0.3</v>
      </c>
      <c r="F343" s="169"/>
      <c r="G343" s="169">
        <v>0.15</v>
      </c>
      <c r="H343" s="169"/>
      <c r="I343" s="169">
        <v>0.6</v>
      </c>
      <c r="J343" s="170"/>
      <c r="K343" s="170">
        <f t="shared" si="62"/>
        <v>0.53999999999999992</v>
      </c>
      <c r="L343" s="169">
        <f>ROUND(D343*K343,2)</f>
        <v>4.32</v>
      </c>
      <c r="M343" s="139"/>
    </row>
    <row r="344" spans="1:13" ht="12.75" x14ac:dyDescent="0.2">
      <c r="A344" s="136"/>
      <c r="B344" s="274" t="s">
        <v>1351</v>
      </c>
      <c r="C344" s="275"/>
      <c r="D344" s="169">
        <v>1</v>
      </c>
      <c r="E344" s="169">
        <v>5.2</v>
      </c>
      <c r="F344" s="169"/>
      <c r="G344" s="169">
        <v>0.6</v>
      </c>
      <c r="H344" s="169"/>
      <c r="I344" s="169"/>
      <c r="J344" s="170"/>
      <c r="K344" s="170">
        <f>G344*E344</f>
        <v>3.12</v>
      </c>
      <c r="L344" s="169">
        <f t="shared" ref="L344:L349" si="64">ROUND(D344*K344,2)</f>
        <v>3.12</v>
      </c>
      <c r="M344" s="139"/>
    </row>
    <row r="345" spans="1:13" ht="12.75" x14ac:dyDescent="0.2">
      <c r="A345" s="136"/>
      <c r="B345" s="173"/>
      <c r="C345" s="174"/>
      <c r="D345" s="169">
        <v>2</v>
      </c>
      <c r="E345" s="169">
        <v>8.6999999999999993</v>
      </c>
      <c r="F345" s="169"/>
      <c r="G345" s="169">
        <v>0.3</v>
      </c>
      <c r="H345" s="169"/>
      <c r="I345" s="169"/>
      <c r="J345" s="170"/>
      <c r="K345" s="170">
        <f t="shared" ref="K345:K350" si="65">G345*E345</f>
        <v>2.61</v>
      </c>
      <c r="L345" s="169">
        <f t="shared" si="64"/>
        <v>5.22</v>
      </c>
      <c r="M345" s="139"/>
    </row>
    <row r="346" spans="1:13" ht="12.75" x14ac:dyDescent="0.2">
      <c r="A346" s="136"/>
      <c r="B346" s="173"/>
      <c r="C346" s="174"/>
      <c r="D346" s="169">
        <v>1</v>
      </c>
      <c r="E346" s="169">
        <v>19</v>
      </c>
      <c r="F346" s="169"/>
      <c r="G346" s="169">
        <v>0.3</v>
      </c>
      <c r="H346" s="169"/>
      <c r="I346" s="169"/>
      <c r="J346" s="170"/>
      <c r="K346" s="170">
        <f t="shared" si="65"/>
        <v>5.7</v>
      </c>
      <c r="L346" s="169">
        <f t="shared" si="64"/>
        <v>5.7</v>
      </c>
      <c r="M346" s="139"/>
    </row>
    <row r="347" spans="1:13" ht="12.75" x14ac:dyDescent="0.2">
      <c r="A347" s="136"/>
      <c r="B347" s="173"/>
      <c r="C347" s="174"/>
      <c r="D347" s="169">
        <v>18</v>
      </c>
      <c r="E347" s="169">
        <v>1.25</v>
      </c>
      <c r="F347" s="169"/>
      <c r="G347" s="169">
        <v>0.3</v>
      </c>
      <c r="H347" s="169"/>
      <c r="I347" s="169"/>
      <c r="J347" s="170"/>
      <c r="K347" s="170">
        <f t="shared" si="65"/>
        <v>0.375</v>
      </c>
      <c r="L347" s="169">
        <f t="shared" si="64"/>
        <v>6.75</v>
      </c>
      <c r="M347" s="139"/>
    </row>
    <row r="348" spans="1:13" ht="12.75" x14ac:dyDescent="0.2">
      <c r="A348" s="136"/>
      <c r="B348" s="173"/>
      <c r="C348" s="174"/>
      <c r="D348" s="169">
        <v>3</v>
      </c>
      <c r="E348" s="169">
        <v>7.7</v>
      </c>
      <c r="F348" s="169"/>
      <c r="G348" s="169">
        <v>0.3</v>
      </c>
      <c r="H348" s="169"/>
      <c r="I348" s="169"/>
      <c r="J348" s="170"/>
      <c r="K348" s="170">
        <f t="shared" si="65"/>
        <v>2.31</v>
      </c>
      <c r="L348" s="169">
        <f t="shared" si="64"/>
        <v>6.93</v>
      </c>
      <c r="M348" s="139"/>
    </row>
    <row r="349" spans="1:13" ht="12.75" x14ac:dyDescent="0.2">
      <c r="A349" s="136"/>
      <c r="B349" s="173"/>
      <c r="C349" s="174"/>
      <c r="D349" s="169">
        <v>2</v>
      </c>
      <c r="E349" s="169">
        <v>3.17</v>
      </c>
      <c r="F349" s="169"/>
      <c r="G349" s="169">
        <v>0.3</v>
      </c>
      <c r="H349" s="169"/>
      <c r="I349" s="169"/>
      <c r="J349" s="170"/>
      <c r="K349" s="170">
        <f t="shared" si="65"/>
        <v>0.95099999999999996</v>
      </c>
      <c r="L349" s="169">
        <f t="shared" si="64"/>
        <v>1.9</v>
      </c>
      <c r="M349" s="139"/>
    </row>
    <row r="350" spans="1:13" ht="12.75" x14ac:dyDescent="0.2">
      <c r="A350" s="136"/>
      <c r="B350" s="173"/>
      <c r="C350" s="174"/>
      <c r="D350" s="169">
        <v>1</v>
      </c>
      <c r="E350" s="169">
        <v>18.850000000000001</v>
      </c>
      <c r="F350" s="169"/>
      <c r="G350" s="169">
        <v>0.3</v>
      </c>
      <c r="H350" s="169"/>
      <c r="I350" s="169"/>
      <c r="J350" s="170"/>
      <c r="K350" s="170">
        <f t="shared" si="65"/>
        <v>5.6550000000000002</v>
      </c>
      <c r="L350" s="169">
        <f t="shared" ref="L350" si="66">ROUND(D350*K350,2)</f>
        <v>5.66</v>
      </c>
      <c r="M350" s="139"/>
    </row>
    <row r="351" spans="1:13" ht="12.75" x14ac:dyDescent="0.2">
      <c r="A351" s="136"/>
      <c r="B351" s="274" t="s">
        <v>1424</v>
      </c>
      <c r="C351" s="275"/>
      <c r="D351" s="169"/>
      <c r="E351" s="169"/>
      <c r="F351" s="169"/>
      <c r="G351" s="169"/>
      <c r="H351" s="169"/>
      <c r="I351" s="169"/>
      <c r="J351" s="170"/>
      <c r="K351" s="170"/>
      <c r="L351" s="169"/>
      <c r="M351" s="139"/>
    </row>
    <row r="352" spans="1:13" ht="12.75" x14ac:dyDescent="0.2">
      <c r="A352" s="136"/>
      <c r="B352" s="173"/>
      <c r="C352" s="174"/>
      <c r="D352" s="169">
        <v>1</v>
      </c>
      <c r="E352" s="169">
        <v>5.2</v>
      </c>
      <c r="F352" s="169"/>
      <c r="G352" s="169">
        <v>0.6</v>
      </c>
      <c r="H352" s="169"/>
      <c r="I352" s="169"/>
      <c r="J352" s="170"/>
      <c r="K352" s="138">
        <f>G352*E352</f>
        <v>3.12</v>
      </c>
      <c r="L352" s="169">
        <f t="shared" ref="L352:L367" si="67">ROUND(D352*K352,2)</f>
        <v>3.12</v>
      </c>
      <c r="M352" s="139"/>
    </row>
    <row r="353" spans="1:13" ht="12.75" x14ac:dyDescent="0.2">
      <c r="A353" s="136"/>
      <c r="B353" s="173"/>
      <c r="C353" s="174"/>
      <c r="D353" s="169">
        <v>2</v>
      </c>
      <c r="E353" s="169">
        <v>8.6999999999999993</v>
      </c>
      <c r="F353" s="169"/>
      <c r="G353" s="169">
        <v>0.6</v>
      </c>
      <c r="H353" s="169"/>
      <c r="I353" s="169"/>
      <c r="J353" s="170"/>
      <c r="K353" s="138">
        <f t="shared" ref="K353:K367" si="68">G353*E353</f>
        <v>5.22</v>
      </c>
      <c r="L353" s="169">
        <f t="shared" si="67"/>
        <v>10.44</v>
      </c>
      <c r="M353" s="139"/>
    </row>
    <row r="354" spans="1:13" ht="12.75" x14ac:dyDescent="0.2">
      <c r="A354" s="136"/>
      <c r="B354" s="173"/>
      <c r="C354" s="174"/>
      <c r="D354" s="169">
        <v>1</v>
      </c>
      <c r="E354" s="169">
        <v>19</v>
      </c>
      <c r="F354" s="169"/>
      <c r="G354" s="169">
        <v>0.6</v>
      </c>
      <c r="H354" s="169"/>
      <c r="I354" s="169"/>
      <c r="J354" s="170"/>
      <c r="K354" s="138">
        <f t="shared" si="68"/>
        <v>11.4</v>
      </c>
      <c r="L354" s="169">
        <f t="shared" si="67"/>
        <v>11.4</v>
      </c>
      <c r="M354" s="139"/>
    </row>
    <row r="355" spans="1:13" ht="12.75" x14ac:dyDescent="0.2">
      <c r="A355" s="136"/>
      <c r="B355" s="173"/>
      <c r="C355" s="174"/>
      <c r="D355" s="169">
        <v>18</v>
      </c>
      <c r="E355" s="169">
        <v>1.25</v>
      </c>
      <c r="F355" s="169"/>
      <c r="G355" s="169">
        <v>0.6</v>
      </c>
      <c r="H355" s="169"/>
      <c r="I355" s="169"/>
      <c r="J355" s="170"/>
      <c r="K355" s="138">
        <f t="shared" si="68"/>
        <v>0.75</v>
      </c>
      <c r="L355" s="169">
        <f t="shared" si="67"/>
        <v>13.5</v>
      </c>
      <c r="M355" s="139"/>
    </row>
    <row r="356" spans="1:13" ht="12.75" x14ac:dyDescent="0.2">
      <c r="A356" s="136"/>
      <c r="B356" s="173"/>
      <c r="C356" s="174"/>
      <c r="D356" s="169">
        <v>1</v>
      </c>
      <c r="E356" s="169">
        <v>7.7</v>
      </c>
      <c r="F356" s="169"/>
      <c r="G356" s="169">
        <v>0.6</v>
      </c>
      <c r="H356" s="169"/>
      <c r="I356" s="169"/>
      <c r="J356" s="170"/>
      <c r="K356" s="138">
        <f t="shared" si="68"/>
        <v>4.62</v>
      </c>
      <c r="L356" s="169">
        <f t="shared" si="67"/>
        <v>4.62</v>
      </c>
      <c r="M356" s="139"/>
    </row>
    <row r="357" spans="1:13" ht="12.75" x14ac:dyDescent="0.2">
      <c r="A357" s="136"/>
      <c r="B357" s="173"/>
      <c r="C357" s="174"/>
      <c r="D357" s="169">
        <v>2</v>
      </c>
      <c r="E357" s="169">
        <v>3.17</v>
      </c>
      <c r="F357" s="169"/>
      <c r="G357" s="169">
        <v>0.6</v>
      </c>
      <c r="H357" s="169"/>
      <c r="I357" s="169"/>
      <c r="J357" s="170"/>
      <c r="K357" s="138">
        <f t="shared" si="68"/>
        <v>1.9019999999999999</v>
      </c>
      <c r="L357" s="169">
        <f t="shared" si="67"/>
        <v>3.8</v>
      </c>
      <c r="M357" s="139"/>
    </row>
    <row r="358" spans="1:13" ht="12.75" x14ac:dyDescent="0.2">
      <c r="A358" s="136"/>
      <c r="B358" s="173"/>
      <c r="C358" s="174"/>
      <c r="D358" s="169">
        <v>1</v>
      </c>
      <c r="E358" s="169">
        <v>1.7</v>
      </c>
      <c r="F358" s="169"/>
      <c r="G358" s="169">
        <v>0.6</v>
      </c>
      <c r="H358" s="169"/>
      <c r="I358" s="169"/>
      <c r="J358" s="170"/>
      <c r="K358" s="138">
        <f t="shared" si="68"/>
        <v>1.02</v>
      </c>
      <c r="L358" s="169">
        <f t="shared" si="67"/>
        <v>1.02</v>
      </c>
      <c r="M358" s="139"/>
    </row>
    <row r="359" spans="1:13" ht="12.75" x14ac:dyDescent="0.2">
      <c r="A359" s="136"/>
      <c r="B359" s="173"/>
      <c r="C359" s="174"/>
      <c r="D359" s="169">
        <v>1</v>
      </c>
      <c r="E359" s="169">
        <v>1.8</v>
      </c>
      <c r="F359" s="169"/>
      <c r="G359" s="169">
        <v>0.6</v>
      </c>
      <c r="H359" s="169"/>
      <c r="I359" s="169"/>
      <c r="J359" s="170"/>
      <c r="K359" s="138">
        <f t="shared" si="68"/>
        <v>1.08</v>
      </c>
      <c r="L359" s="169">
        <f t="shared" si="67"/>
        <v>1.08</v>
      </c>
      <c r="M359" s="139"/>
    </row>
    <row r="360" spans="1:13" ht="12.75" x14ac:dyDescent="0.2">
      <c r="A360" s="136"/>
      <c r="B360" s="171"/>
      <c r="C360" s="172"/>
      <c r="D360" s="169">
        <v>1</v>
      </c>
      <c r="E360" s="169">
        <v>2.4</v>
      </c>
      <c r="F360" s="169"/>
      <c r="G360" s="169">
        <v>0.6</v>
      </c>
      <c r="H360" s="169"/>
      <c r="I360" s="169"/>
      <c r="J360" s="170"/>
      <c r="K360" s="138">
        <f t="shared" si="68"/>
        <v>1.44</v>
      </c>
      <c r="L360" s="169">
        <f t="shared" si="67"/>
        <v>1.44</v>
      </c>
      <c r="M360" s="139"/>
    </row>
    <row r="361" spans="1:13" ht="12.75" x14ac:dyDescent="0.2">
      <c r="A361" s="136"/>
      <c r="B361" s="171"/>
      <c r="C361" s="172"/>
      <c r="D361" s="169">
        <v>1</v>
      </c>
      <c r="E361" s="169">
        <v>4.05</v>
      </c>
      <c r="F361" s="169"/>
      <c r="G361" s="169">
        <v>0.6</v>
      </c>
      <c r="H361" s="169"/>
      <c r="I361" s="169"/>
      <c r="J361" s="170"/>
      <c r="K361" s="138">
        <f t="shared" si="68"/>
        <v>2.4299999999999997</v>
      </c>
      <c r="L361" s="169">
        <f t="shared" si="67"/>
        <v>2.4300000000000002</v>
      </c>
      <c r="M361" s="139"/>
    </row>
    <row r="362" spans="1:13" ht="12.75" x14ac:dyDescent="0.2">
      <c r="A362" s="136"/>
      <c r="B362" s="171"/>
      <c r="C362" s="172"/>
      <c r="D362" s="169">
        <v>1</v>
      </c>
      <c r="E362" s="169">
        <v>2.4</v>
      </c>
      <c r="F362" s="169"/>
      <c r="G362" s="169">
        <v>0.6</v>
      </c>
      <c r="H362" s="169"/>
      <c r="I362" s="169"/>
      <c r="J362" s="170"/>
      <c r="K362" s="138">
        <f t="shared" si="68"/>
        <v>1.44</v>
      </c>
      <c r="L362" s="169">
        <f t="shared" si="67"/>
        <v>1.44</v>
      </c>
      <c r="M362" s="139"/>
    </row>
    <row r="363" spans="1:13" ht="12.75" x14ac:dyDescent="0.2">
      <c r="A363" s="136"/>
      <c r="B363" s="171"/>
      <c r="C363" s="172"/>
      <c r="D363" s="169">
        <v>1</v>
      </c>
      <c r="E363" s="169">
        <v>0.4</v>
      </c>
      <c r="F363" s="169"/>
      <c r="G363" s="169">
        <v>0.6</v>
      </c>
      <c r="H363" s="169"/>
      <c r="I363" s="169"/>
      <c r="J363" s="170"/>
      <c r="K363" s="138">
        <f t="shared" si="68"/>
        <v>0.24</v>
      </c>
      <c r="L363" s="169">
        <f t="shared" si="67"/>
        <v>0.24</v>
      </c>
      <c r="M363" s="139"/>
    </row>
    <row r="364" spans="1:13" ht="12.75" x14ac:dyDescent="0.2">
      <c r="A364" s="136"/>
      <c r="B364" s="171"/>
      <c r="C364" s="172"/>
      <c r="D364" s="169">
        <v>1</v>
      </c>
      <c r="E364" s="169">
        <v>9.5</v>
      </c>
      <c r="F364" s="169"/>
      <c r="G364" s="169">
        <v>0.6</v>
      </c>
      <c r="H364" s="169"/>
      <c r="I364" s="169"/>
      <c r="J364" s="170"/>
      <c r="K364" s="138">
        <f t="shared" si="68"/>
        <v>5.7</v>
      </c>
      <c r="L364" s="169">
        <f t="shared" si="67"/>
        <v>5.7</v>
      </c>
      <c r="M364" s="139"/>
    </row>
    <row r="365" spans="1:13" ht="12.75" x14ac:dyDescent="0.2">
      <c r="A365" s="136"/>
      <c r="B365" s="171"/>
      <c r="C365" s="172"/>
      <c r="D365" s="169">
        <v>1</v>
      </c>
      <c r="E365" s="169">
        <v>8.6999999999999993</v>
      </c>
      <c r="F365" s="169"/>
      <c r="G365" s="169">
        <v>0.6</v>
      </c>
      <c r="H365" s="169"/>
      <c r="I365" s="169"/>
      <c r="J365" s="170"/>
      <c r="K365" s="138">
        <f t="shared" si="68"/>
        <v>5.22</v>
      </c>
      <c r="L365" s="169">
        <f t="shared" si="67"/>
        <v>5.22</v>
      </c>
      <c r="M365" s="139"/>
    </row>
    <row r="366" spans="1:13" ht="12.75" x14ac:dyDescent="0.2">
      <c r="A366" s="136"/>
      <c r="B366" s="171"/>
      <c r="C366" s="172"/>
      <c r="D366" s="169">
        <v>1</v>
      </c>
      <c r="E366" s="169">
        <v>4.2</v>
      </c>
      <c r="F366" s="169"/>
      <c r="G366" s="169">
        <v>0.6</v>
      </c>
      <c r="H366" s="169"/>
      <c r="I366" s="169"/>
      <c r="J366" s="170"/>
      <c r="K366" s="138">
        <f t="shared" si="68"/>
        <v>2.52</v>
      </c>
      <c r="L366" s="169">
        <f t="shared" si="67"/>
        <v>2.52</v>
      </c>
      <c r="M366" s="139"/>
    </row>
    <row r="367" spans="1:13" ht="12.75" x14ac:dyDescent="0.2">
      <c r="A367" s="136"/>
      <c r="B367" s="171"/>
      <c r="C367" s="172"/>
      <c r="D367" s="169">
        <v>1</v>
      </c>
      <c r="E367" s="169">
        <v>18.850000000000001</v>
      </c>
      <c r="F367" s="169"/>
      <c r="G367" s="169">
        <v>0.6</v>
      </c>
      <c r="H367" s="169"/>
      <c r="I367" s="169"/>
      <c r="J367" s="170"/>
      <c r="K367" s="138">
        <f t="shared" si="68"/>
        <v>11.31</v>
      </c>
      <c r="L367" s="169">
        <f t="shared" si="67"/>
        <v>11.31</v>
      </c>
      <c r="M367" s="139"/>
    </row>
    <row r="368" spans="1:13" ht="12.75" x14ac:dyDescent="0.2">
      <c r="A368" s="150"/>
      <c r="B368" s="141"/>
      <c r="C368" s="144"/>
      <c r="D368" s="146"/>
      <c r="E368" s="146"/>
      <c r="F368" s="146"/>
      <c r="G368" s="146"/>
      <c r="H368" s="146"/>
      <c r="I368" s="146"/>
      <c r="J368" s="145"/>
      <c r="K368" s="145"/>
      <c r="L368" s="146"/>
      <c r="M368" s="147"/>
    </row>
    <row r="369" spans="1:13" s="135" customFormat="1" ht="12.75" x14ac:dyDescent="0.2">
      <c r="A369" s="130" t="str">
        <f>'[2]Orçamento Sintético'!A38</f>
        <v>3.1.6</v>
      </c>
      <c r="B369" s="278" t="str">
        <f>'[2]Orçamento Sintético'!B38</f>
        <v>Concreto fck = 25mpa, traço 1:2,3:2,7 (em massa seca de cimento/ areia média/ brita 1) - preparo mecânico com betoneira 400 l</v>
      </c>
      <c r="C369" s="279"/>
      <c r="D369" s="279"/>
      <c r="E369" s="279"/>
      <c r="F369" s="279"/>
      <c r="G369" s="279"/>
      <c r="H369" s="279"/>
      <c r="I369" s="279"/>
      <c r="J369" s="279"/>
      <c r="K369" s="280"/>
      <c r="L369" s="133">
        <f>SUM(L372:L410)</f>
        <v>22.11</v>
      </c>
      <c r="M369" s="134" t="s">
        <v>1340</v>
      </c>
    </row>
    <row r="370" spans="1:13" s="135" customFormat="1" ht="12.75" x14ac:dyDescent="0.2">
      <c r="A370" s="130"/>
      <c r="B370" s="175"/>
      <c r="C370" s="176"/>
      <c r="D370" s="176"/>
      <c r="E370" s="176"/>
      <c r="F370" s="176"/>
      <c r="G370" s="176"/>
      <c r="H370" s="176"/>
      <c r="I370" s="176"/>
      <c r="J370" s="176"/>
      <c r="K370" s="132" t="s">
        <v>1363</v>
      </c>
      <c r="L370" s="133">
        <v>4.99</v>
      </c>
      <c r="M370" s="134"/>
    </row>
    <row r="371" spans="1:13" s="135" customFormat="1" ht="12.75" x14ac:dyDescent="0.2">
      <c r="A371" s="130"/>
      <c r="B371" s="175"/>
      <c r="C371" s="176"/>
      <c r="D371" s="176"/>
      <c r="E371" s="176"/>
      <c r="F371" s="176"/>
      <c r="G371" s="176"/>
      <c r="H371" s="176"/>
      <c r="I371" s="176"/>
      <c r="J371" s="176"/>
      <c r="K371" s="132" t="s">
        <v>1364</v>
      </c>
      <c r="L371" s="168">
        <f>L369-L370</f>
        <v>17.119999999999997</v>
      </c>
      <c r="M371" s="134"/>
    </row>
    <row r="372" spans="1:13" ht="12.75" x14ac:dyDescent="0.2">
      <c r="A372" s="136"/>
      <c r="B372" s="274" t="s">
        <v>1342</v>
      </c>
      <c r="C372" s="275"/>
      <c r="D372" s="137"/>
      <c r="E372" s="137"/>
      <c r="F372" s="137"/>
      <c r="G372" s="137"/>
      <c r="H372" s="137"/>
      <c r="I372" s="137"/>
      <c r="J372" s="138"/>
      <c r="K372" s="138"/>
      <c r="L372" s="137"/>
      <c r="M372" s="139"/>
    </row>
    <row r="373" spans="1:13" ht="40.5" customHeight="1" x14ac:dyDescent="0.2">
      <c r="A373" s="136"/>
      <c r="B373" s="274" t="s">
        <v>1417</v>
      </c>
      <c r="C373" s="275"/>
      <c r="D373" s="137">
        <v>15</v>
      </c>
      <c r="E373" s="137">
        <v>0.25</v>
      </c>
      <c r="F373" s="137"/>
      <c r="G373" s="137">
        <v>0.25</v>
      </c>
      <c r="H373" s="137"/>
      <c r="I373" s="137">
        <v>4.2</v>
      </c>
      <c r="J373" s="138"/>
      <c r="K373" s="138">
        <f t="shared" ref="K373:K374" si="69">I373*G373*E373</f>
        <v>0.26250000000000001</v>
      </c>
      <c r="L373" s="137">
        <f>ROUND(D373*K373,2)</f>
        <v>3.94</v>
      </c>
      <c r="M373" s="139"/>
    </row>
    <row r="374" spans="1:13" ht="12.75" x14ac:dyDescent="0.2">
      <c r="A374" s="136"/>
      <c r="B374" s="274" t="s">
        <v>1411</v>
      </c>
      <c r="C374" s="275"/>
      <c r="D374" s="137">
        <v>3</v>
      </c>
      <c r="E374" s="137">
        <v>0.2</v>
      </c>
      <c r="F374" s="137"/>
      <c r="G374" s="137">
        <v>0.2</v>
      </c>
      <c r="H374" s="137"/>
      <c r="I374" s="137">
        <v>4.2</v>
      </c>
      <c r="J374" s="138"/>
      <c r="K374" s="138">
        <f t="shared" si="69"/>
        <v>0.16800000000000004</v>
      </c>
      <c r="L374" s="137">
        <f t="shared" ref="L374" si="70">ROUND(D374*K374,2)</f>
        <v>0.5</v>
      </c>
      <c r="M374" s="139"/>
    </row>
    <row r="375" spans="1:13" ht="12.75" x14ac:dyDescent="0.2">
      <c r="A375" s="136"/>
      <c r="B375" s="274" t="s">
        <v>1409</v>
      </c>
      <c r="C375" s="275"/>
      <c r="D375" s="137"/>
      <c r="E375" s="137"/>
      <c r="F375" s="137"/>
      <c r="G375" s="137"/>
      <c r="H375" s="137"/>
      <c r="I375" s="137"/>
      <c r="J375" s="138"/>
      <c r="K375" s="138"/>
      <c r="L375" s="137"/>
      <c r="M375" s="139"/>
    </row>
    <row r="376" spans="1:13" ht="12.75" x14ac:dyDescent="0.2">
      <c r="A376" s="136"/>
      <c r="B376" s="285"/>
      <c r="C376" s="286"/>
      <c r="D376" s="169">
        <v>3</v>
      </c>
      <c r="E376" s="169">
        <v>27</v>
      </c>
      <c r="F376" s="169"/>
      <c r="G376" s="169">
        <v>0.3</v>
      </c>
      <c r="H376" s="169"/>
      <c r="I376" s="169">
        <v>0.15</v>
      </c>
      <c r="J376" s="170"/>
      <c r="K376" s="170">
        <f>G376*E376*I376</f>
        <v>1.2149999999999999</v>
      </c>
      <c r="L376" s="169">
        <f>ROUND(D376*K376,2)</f>
        <v>3.65</v>
      </c>
      <c r="M376" s="139"/>
    </row>
    <row r="377" spans="1:13" ht="12.75" x14ac:dyDescent="0.2">
      <c r="A377" s="150"/>
      <c r="B377" s="183"/>
      <c r="C377" s="183"/>
      <c r="D377" s="169">
        <v>2</v>
      </c>
      <c r="E377" s="169">
        <v>8</v>
      </c>
      <c r="F377" s="169"/>
      <c r="G377" s="169">
        <v>0.3</v>
      </c>
      <c r="H377" s="169"/>
      <c r="I377" s="169">
        <v>0.15</v>
      </c>
      <c r="J377" s="170"/>
      <c r="K377" s="170">
        <f>G377*E377*I377</f>
        <v>0.36</v>
      </c>
      <c r="L377" s="169">
        <f>ROUND(D377*K377,2)</f>
        <v>0.72</v>
      </c>
      <c r="M377" s="147"/>
    </row>
    <row r="378" spans="1:13" ht="12.75" x14ac:dyDescent="0.2">
      <c r="A378" s="150"/>
      <c r="B378" s="274" t="s">
        <v>1352</v>
      </c>
      <c r="C378" s="275"/>
      <c r="D378" s="169"/>
      <c r="E378" s="169"/>
      <c r="F378" s="169"/>
      <c r="G378" s="169"/>
      <c r="H378" s="169"/>
      <c r="I378" s="169"/>
      <c r="J378" s="170"/>
      <c r="K378" s="170"/>
      <c r="L378" s="169"/>
      <c r="M378" s="147"/>
    </row>
    <row r="379" spans="1:13" ht="12.75" x14ac:dyDescent="0.2">
      <c r="A379" s="150"/>
      <c r="B379" s="177" t="s">
        <v>1419</v>
      </c>
      <c r="C379" s="178"/>
      <c r="D379" s="169"/>
      <c r="E379" s="169"/>
      <c r="F379" s="169"/>
      <c r="G379" s="169"/>
      <c r="H379" s="169"/>
      <c r="I379" s="169"/>
      <c r="J379" s="170"/>
      <c r="K379" s="170"/>
      <c r="L379" s="169"/>
      <c r="M379" s="147"/>
    </row>
    <row r="380" spans="1:13" ht="12.75" x14ac:dyDescent="0.2">
      <c r="A380" s="150"/>
      <c r="B380" s="272" t="s">
        <v>1418</v>
      </c>
      <c r="C380" s="273"/>
      <c r="D380" s="169">
        <v>33</v>
      </c>
      <c r="E380" s="169">
        <v>0.3</v>
      </c>
      <c r="F380" s="169"/>
      <c r="G380" s="169">
        <v>0.15</v>
      </c>
      <c r="H380" s="169"/>
      <c r="I380" s="169">
        <v>1</v>
      </c>
      <c r="J380" s="170"/>
      <c r="K380" s="170">
        <f>I380*G380*E380</f>
        <v>4.4999999999999998E-2</v>
      </c>
      <c r="L380" s="169">
        <f>ROUND(D380*K380,2)</f>
        <v>1.49</v>
      </c>
      <c r="M380" s="147"/>
    </row>
    <row r="381" spans="1:13" ht="12.75" x14ac:dyDescent="0.2">
      <c r="A381" s="150"/>
      <c r="B381" s="272" t="s">
        <v>1420</v>
      </c>
      <c r="C381" s="273"/>
      <c r="D381" s="169">
        <v>3</v>
      </c>
      <c r="E381" s="169">
        <v>0.3</v>
      </c>
      <c r="F381" s="169"/>
      <c r="G381" s="169">
        <v>0.3</v>
      </c>
      <c r="H381" s="169"/>
      <c r="I381" s="169">
        <v>1</v>
      </c>
      <c r="J381" s="170"/>
      <c r="K381" s="170">
        <f t="shared" ref="K381:K409" si="71">I381*G381*E381</f>
        <v>0.09</v>
      </c>
      <c r="L381" s="169">
        <f t="shared" ref="L381:L383" si="72">ROUND(D381*K381,2)</f>
        <v>0.27</v>
      </c>
      <c r="M381" s="147"/>
    </row>
    <row r="382" spans="1:13" ht="12.75" x14ac:dyDescent="0.2">
      <c r="A382" s="150"/>
      <c r="B382" s="272" t="s">
        <v>1421</v>
      </c>
      <c r="C382" s="273"/>
      <c r="D382" s="169">
        <v>2</v>
      </c>
      <c r="E382" s="169">
        <v>0.2</v>
      </c>
      <c r="F382" s="169"/>
      <c r="G382" s="169">
        <v>0.2</v>
      </c>
      <c r="H382" s="169"/>
      <c r="I382" s="169">
        <v>1</v>
      </c>
      <c r="J382" s="170"/>
      <c r="K382" s="170">
        <f t="shared" si="71"/>
        <v>4.0000000000000008E-2</v>
      </c>
      <c r="L382" s="169">
        <f t="shared" si="72"/>
        <v>0.08</v>
      </c>
      <c r="M382" s="147"/>
    </row>
    <row r="383" spans="1:13" ht="12.75" x14ac:dyDescent="0.2">
      <c r="A383" s="150"/>
      <c r="B383" s="272" t="s">
        <v>1422</v>
      </c>
      <c r="C383" s="273"/>
      <c r="D383" s="169">
        <v>2</v>
      </c>
      <c r="E383" s="169">
        <v>0.2</v>
      </c>
      <c r="F383" s="169"/>
      <c r="G383" s="169">
        <v>0.2</v>
      </c>
      <c r="H383" s="169"/>
      <c r="I383" s="169">
        <v>1</v>
      </c>
      <c r="J383" s="170"/>
      <c r="K383" s="170">
        <f t="shared" si="71"/>
        <v>4.0000000000000008E-2</v>
      </c>
      <c r="L383" s="169">
        <f t="shared" si="72"/>
        <v>0.08</v>
      </c>
      <c r="M383" s="147"/>
    </row>
    <row r="384" spans="1:13" ht="26.25" customHeight="1" x14ac:dyDescent="0.2">
      <c r="A384" s="150"/>
      <c r="B384" s="272" t="s">
        <v>1423</v>
      </c>
      <c r="C384" s="273"/>
      <c r="D384" s="169">
        <v>8</v>
      </c>
      <c r="E384" s="169">
        <v>0.3</v>
      </c>
      <c r="F384" s="169"/>
      <c r="G384" s="169">
        <v>0.15</v>
      </c>
      <c r="H384" s="169"/>
      <c r="I384" s="169">
        <v>1</v>
      </c>
      <c r="J384" s="170"/>
      <c r="K384" s="170">
        <f t="shared" si="71"/>
        <v>4.4999999999999998E-2</v>
      </c>
      <c r="L384" s="169">
        <f>ROUND(D384*K384,2)</f>
        <v>0.36</v>
      </c>
      <c r="M384" s="147"/>
    </row>
    <row r="385" spans="1:13" ht="12.75" x14ac:dyDescent="0.2">
      <c r="A385" s="150"/>
      <c r="B385" s="177"/>
      <c r="C385" s="178"/>
      <c r="D385" s="169"/>
      <c r="E385" s="169"/>
      <c r="F385" s="169"/>
      <c r="G385" s="169"/>
      <c r="H385" s="169"/>
      <c r="I385" s="169"/>
      <c r="J385" s="170"/>
      <c r="K385" s="170"/>
      <c r="L385" s="169"/>
      <c r="M385" s="147"/>
    </row>
    <row r="386" spans="1:13" ht="12.75" x14ac:dyDescent="0.2">
      <c r="A386" s="150"/>
      <c r="B386" s="274" t="s">
        <v>1351</v>
      </c>
      <c r="C386" s="275"/>
      <c r="D386" s="169">
        <v>1</v>
      </c>
      <c r="E386" s="169">
        <v>5.2</v>
      </c>
      <c r="F386" s="169"/>
      <c r="G386" s="169">
        <v>0.3</v>
      </c>
      <c r="H386" s="169"/>
      <c r="I386" s="169">
        <v>0.15</v>
      </c>
      <c r="J386" s="170"/>
      <c r="K386" s="170">
        <f t="shared" si="71"/>
        <v>0.23399999999999999</v>
      </c>
      <c r="L386" s="169">
        <f t="shared" ref="L386:L392" si="73">ROUND(D386*K386,2)</f>
        <v>0.23</v>
      </c>
      <c r="M386" s="147"/>
    </row>
    <row r="387" spans="1:13" ht="12.75" x14ac:dyDescent="0.2">
      <c r="A387" s="150"/>
      <c r="B387" s="173"/>
      <c r="C387" s="174"/>
      <c r="D387" s="169">
        <v>2</v>
      </c>
      <c r="E387" s="169">
        <v>8.6999999999999993</v>
      </c>
      <c r="F387" s="169"/>
      <c r="G387" s="169">
        <v>0.3</v>
      </c>
      <c r="H387" s="169"/>
      <c r="I387" s="169">
        <v>0.15</v>
      </c>
      <c r="J387" s="170"/>
      <c r="K387" s="170">
        <f t="shared" si="71"/>
        <v>0.39149999999999996</v>
      </c>
      <c r="L387" s="169">
        <f t="shared" si="73"/>
        <v>0.78</v>
      </c>
      <c r="M387" s="147"/>
    </row>
    <row r="388" spans="1:13" ht="12.75" x14ac:dyDescent="0.2">
      <c r="A388" s="150"/>
      <c r="B388" s="173"/>
      <c r="C388" s="174"/>
      <c r="D388" s="169">
        <v>1</v>
      </c>
      <c r="E388" s="169">
        <v>19</v>
      </c>
      <c r="F388" s="169"/>
      <c r="G388" s="169">
        <v>0.3</v>
      </c>
      <c r="H388" s="169"/>
      <c r="I388" s="169">
        <v>0.15</v>
      </c>
      <c r="J388" s="170"/>
      <c r="K388" s="170">
        <f t="shared" si="71"/>
        <v>0.85499999999999998</v>
      </c>
      <c r="L388" s="169">
        <f t="shared" si="73"/>
        <v>0.86</v>
      </c>
      <c r="M388" s="147"/>
    </row>
    <row r="389" spans="1:13" ht="12.75" x14ac:dyDescent="0.2">
      <c r="A389" s="150"/>
      <c r="B389" s="173"/>
      <c r="C389" s="174"/>
      <c r="D389" s="169">
        <v>18</v>
      </c>
      <c r="E389" s="169">
        <v>1.25</v>
      </c>
      <c r="F389" s="169"/>
      <c r="G389" s="169">
        <v>0.3</v>
      </c>
      <c r="H389" s="169"/>
      <c r="I389" s="169">
        <v>0.15</v>
      </c>
      <c r="J389" s="170"/>
      <c r="K389" s="170">
        <f t="shared" si="71"/>
        <v>5.6249999999999994E-2</v>
      </c>
      <c r="L389" s="169">
        <f t="shared" si="73"/>
        <v>1.01</v>
      </c>
      <c r="M389" s="147"/>
    </row>
    <row r="390" spans="1:13" ht="12.75" x14ac:dyDescent="0.2">
      <c r="A390" s="150"/>
      <c r="B390" s="173"/>
      <c r="C390" s="174"/>
      <c r="D390" s="169">
        <v>3</v>
      </c>
      <c r="E390" s="169">
        <v>7.7</v>
      </c>
      <c r="F390" s="169"/>
      <c r="G390" s="169">
        <v>0.3</v>
      </c>
      <c r="H390" s="169"/>
      <c r="I390" s="169">
        <v>0.15</v>
      </c>
      <c r="J390" s="170"/>
      <c r="K390" s="170">
        <f t="shared" si="71"/>
        <v>0.34649999999999997</v>
      </c>
      <c r="L390" s="169">
        <f t="shared" si="73"/>
        <v>1.04</v>
      </c>
      <c r="M390" s="147"/>
    </row>
    <row r="391" spans="1:13" ht="12.75" x14ac:dyDescent="0.2">
      <c r="A391" s="150"/>
      <c r="B391" s="173"/>
      <c r="C391" s="174"/>
      <c r="D391" s="169">
        <v>2</v>
      </c>
      <c r="E391" s="169">
        <v>3.17</v>
      </c>
      <c r="F391" s="169"/>
      <c r="G391" s="169">
        <v>0.3</v>
      </c>
      <c r="H391" s="169"/>
      <c r="I391" s="169">
        <v>0.15</v>
      </c>
      <c r="J391" s="170"/>
      <c r="K391" s="170">
        <f t="shared" si="71"/>
        <v>0.14265</v>
      </c>
      <c r="L391" s="169">
        <f t="shared" si="73"/>
        <v>0.28999999999999998</v>
      </c>
      <c r="M391" s="147"/>
    </row>
    <row r="392" spans="1:13" ht="12.75" x14ac:dyDescent="0.2">
      <c r="A392" s="150"/>
      <c r="B392" s="173"/>
      <c r="C392" s="174"/>
      <c r="D392" s="169">
        <v>1</v>
      </c>
      <c r="E392" s="169">
        <v>18.850000000000001</v>
      </c>
      <c r="F392" s="169"/>
      <c r="G392" s="169">
        <v>0.3</v>
      </c>
      <c r="H392" s="169"/>
      <c r="I392" s="169">
        <v>0.15</v>
      </c>
      <c r="J392" s="170"/>
      <c r="K392" s="170">
        <f t="shared" si="71"/>
        <v>0.84825000000000006</v>
      </c>
      <c r="L392" s="169">
        <f t="shared" si="73"/>
        <v>0.85</v>
      </c>
      <c r="M392" s="147"/>
    </row>
    <row r="393" spans="1:13" ht="12.75" x14ac:dyDescent="0.2">
      <c r="A393" s="150"/>
      <c r="B393" s="274" t="s">
        <v>1424</v>
      </c>
      <c r="C393" s="275"/>
      <c r="D393" s="169"/>
      <c r="E393" s="169"/>
      <c r="F393" s="169"/>
      <c r="G393" s="169"/>
      <c r="H393" s="169"/>
      <c r="I393" s="169"/>
      <c r="J393" s="170"/>
      <c r="K393" s="170"/>
      <c r="L393" s="169"/>
      <c r="M393" s="147"/>
    </row>
    <row r="394" spans="1:13" ht="12.75" x14ac:dyDescent="0.2">
      <c r="A394" s="150"/>
      <c r="B394" s="173"/>
      <c r="C394" s="174"/>
      <c r="D394" s="169">
        <v>1</v>
      </c>
      <c r="E394" s="169">
        <v>5.2</v>
      </c>
      <c r="F394" s="169"/>
      <c r="G394" s="169">
        <v>0.3</v>
      </c>
      <c r="H394" s="169"/>
      <c r="I394" s="169">
        <v>0.15</v>
      </c>
      <c r="J394" s="170"/>
      <c r="K394" s="170">
        <f t="shared" si="71"/>
        <v>0.23399999999999999</v>
      </c>
      <c r="L394" s="169">
        <f t="shared" ref="L394:L409" si="74">ROUND(D394*K394,2)</f>
        <v>0.23</v>
      </c>
      <c r="M394" s="147"/>
    </row>
    <row r="395" spans="1:13" ht="12.75" x14ac:dyDescent="0.2">
      <c r="A395" s="150"/>
      <c r="B395" s="173"/>
      <c r="C395" s="174"/>
      <c r="D395" s="169">
        <v>2</v>
      </c>
      <c r="E395" s="169">
        <v>8.6999999999999993</v>
      </c>
      <c r="F395" s="169"/>
      <c r="G395" s="169">
        <v>0.3</v>
      </c>
      <c r="H395" s="169"/>
      <c r="I395" s="169">
        <v>0.15</v>
      </c>
      <c r="J395" s="170"/>
      <c r="K395" s="170">
        <f t="shared" si="71"/>
        <v>0.39149999999999996</v>
      </c>
      <c r="L395" s="169">
        <f t="shared" si="74"/>
        <v>0.78</v>
      </c>
      <c r="M395" s="147"/>
    </row>
    <row r="396" spans="1:13" ht="12.75" x14ac:dyDescent="0.2">
      <c r="A396" s="150"/>
      <c r="B396" s="173"/>
      <c r="C396" s="174"/>
      <c r="D396" s="169">
        <v>1</v>
      </c>
      <c r="E396" s="169">
        <v>19</v>
      </c>
      <c r="F396" s="169"/>
      <c r="G396" s="169">
        <v>0.3</v>
      </c>
      <c r="H396" s="169"/>
      <c r="I396" s="169">
        <v>0.15</v>
      </c>
      <c r="J396" s="170"/>
      <c r="K396" s="170">
        <f t="shared" si="71"/>
        <v>0.85499999999999998</v>
      </c>
      <c r="L396" s="169">
        <f t="shared" si="74"/>
        <v>0.86</v>
      </c>
      <c r="M396" s="147"/>
    </row>
    <row r="397" spans="1:13" ht="12.75" x14ac:dyDescent="0.2">
      <c r="A397" s="150"/>
      <c r="B397" s="173"/>
      <c r="C397" s="174"/>
      <c r="D397" s="169">
        <v>18</v>
      </c>
      <c r="E397" s="169">
        <v>1.25</v>
      </c>
      <c r="F397" s="169"/>
      <c r="G397" s="169">
        <v>0.3</v>
      </c>
      <c r="H397" s="169"/>
      <c r="I397" s="169">
        <v>0.15</v>
      </c>
      <c r="J397" s="170"/>
      <c r="K397" s="170">
        <f t="shared" si="71"/>
        <v>5.6249999999999994E-2</v>
      </c>
      <c r="L397" s="169">
        <f t="shared" si="74"/>
        <v>1.01</v>
      </c>
      <c r="M397" s="147"/>
    </row>
    <row r="398" spans="1:13" ht="12.75" x14ac:dyDescent="0.2">
      <c r="A398" s="150"/>
      <c r="B398" s="173"/>
      <c r="C398" s="174"/>
      <c r="D398" s="169">
        <v>1</v>
      </c>
      <c r="E398" s="169">
        <v>7.7</v>
      </c>
      <c r="F398" s="169"/>
      <c r="G398" s="169">
        <v>0.3</v>
      </c>
      <c r="H398" s="169"/>
      <c r="I398" s="169">
        <v>0.15</v>
      </c>
      <c r="J398" s="170"/>
      <c r="K398" s="170">
        <f t="shared" si="71"/>
        <v>0.34649999999999997</v>
      </c>
      <c r="L398" s="169">
        <f t="shared" si="74"/>
        <v>0.35</v>
      </c>
      <c r="M398" s="147"/>
    </row>
    <row r="399" spans="1:13" ht="12.75" x14ac:dyDescent="0.2">
      <c r="A399" s="150"/>
      <c r="B399" s="173"/>
      <c r="C399" s="174"/>
      <c r="D399" s="169">
        <v>2</v>
      </c>
      <c r="E399" s="169">
        <v>3.17</v>
      </c>
      <c r="F399" s="169"/>
      <c r="G399" s="169">
        <v>0.3</v>
      </c>
      <c r="H399" s="169"/>
      <c r="I399" s="169">
        <v>0.15</v>
      </c>
      <c r="J399" s="170"/>
      <c r="K399" s="170">
        <f t="shared" si="71"/>
        <v>0.14265</v>
      </c>
      <c r="L399" s="169">
        <f t="shared" si="74"/>
        <v>0.28999999999999998</v>
      </c>
      <c r="M399" s="147"/>
    </row>
    <row r="400" spans="1:13" ht="12.75" x14ac:dyDescent="0.2">
      <c r="A400" s="150"/>
      <c r="B400" s="173"/>
      <c r="C400" s="174"/>
      <c r="D400" s="169">
        <v>1</v>
      </c>
      <c r="E400" s="169">
        <v>1.7</v>
      </c>
      <c r="F400" s="169"/>
      <c r="G400" s="169">
        <v>0.3</v>
      </c>
      <c r="H400" s="169"/>
      <c r="I400" s="169">
        <v>0.15</v>
      </c>
      <c r="J400" s="170"/>
      <c r="K400" s="170">
        <f t="shared" si="71"/>
        <v>7.6499999999999999E-2</v>
      </c>
      <c r="L400" s="169">
        <f t="shared" si="74"/>
        <v>0.08</v>
      </c>
      <c r="M400" s="147"/>
    </row>
    <row r="401" spans="1:13" ht="12.75" x14ac:dyDescent="0.2">
      <c r="A401" s="150"/>
      <c r="B401" s="173"/>
      <c r="C401" s="174"/>
      <c r="D401" s="169">
        <v>1</v>
      </c>
      <c r="E401" s="169">
        <v>1.8</v>
      </c>
      <c r="F401" s="169"/>
      <c r="G401" s="169">
        <v>0.3</v>
      </c>
      <c r="H401" s="169"/>
      <c r="I401" s="169">
        <v>0.15</v>
      </c>
      <c r="J401" s="170"/>
      <c r="K401" s="170">
        <f t="shared" si="71"/>
        <v>8.1000000000000003E-2</v>
      </c>
      <c r="L401" s="169">
        <f t="shared" si="74"/>
        <v>0.08</v>
      </c>
      <c r="M401" s="147"/>
    </row>
    <row r="402" spans="1:13" ht="12.75" x14ac:dyDescent="0.2">
      <c r="A402" s="150"/>
      <c r="B402" s="171"/>
      <c r="C402" s="172"/>
      <c r="D402" s="169">
        <v>1</v>
      </c>
      <c r="E402" s="169">
        <v>2.4</v>
      </c>
      <c r="F402" s="169"/>
      <c r="G402" s="169">
        <v>0.3</v>
      </c>
      <c r="H402" s="169"/>
      <c r="I402" s="169">
        <v>0.15</v>
      </c>
      <c r="J402" s="170"/>
      <c r="K402" s="170">
        <f t="shared" si="71"/>
        <v>0.108</v>
      </c>
      <c r="L402" s="169">
        <f t="shared" si="74"/>
        <v>0.11</v>
      </c>
      <c r="M402" s="147"/>
    </row>
    <row r="403" spans="1:13" ht="12.75" x14ac:dyDescent="0.2">
      <c r="A403" s="150"/>
      <c r="B403" s="171"/>
      <c r="C403" s="172"/>
      <c r="D403" s="169">
        <v>1</v>
      </c>
      <c r="E403" s="169">
        <v>4.05</v>
      </c>
      <c r="F403" s="169"/>
      <c r="G403" s="169">
        <v>0.3</v>
      </c>
      <c r="H403" s="169"/>
      <c r="I403" s="169">
        <v>0.15</v>
      </c>
      <c r="J403" s="170"/>
      <c r="K403" s="170">
        <f t="shared" si="71"/>
        <v>0.18225</v>
      </c>
      <c r="L403" s="169">
        <f t="shared" si="74"/>
        <v>0.18</v>
      </c>
      <c r="M403" s="147"/>
    </row>
    <row r="404" spans="1:13" ht="12.75" x14ac:dyDescent="0.2">
      <c r="A404" s="150"/>
      <c r="B404" s="171"/>
      <c r="C404" s="172"/>
      <c r="D404" s="169">
        <v>1</v>
      </c>
      <c r="E404" s="169">
        <v>2.4</v>
      </c>
      <c r="F404" s="169"/>
      <c r="G404" s="169">
        <v>0.3</v>
      </c>
      <c r="H404" s="169"/>
      <c r="I404" s="169">
        <v>0.15</v>
      </c>
      <c r="J404" s="170"/>
      <c r="K404" s="170">
        <f t="shared" si="71"/>
        <v>0.108</v>
      </c>
      <c r="L404" s="169">
        <f t="shared" si="74"/>
        <v>0.11</v>
      </c>
      <c r="M404" s="147"/>
    </row>
    <row r="405" spans="1:13" ht="12.75" x14ac:dyDescent="0.2">
      <c r="A405" s="150"/>
      <c r="B405" s="171"/>
      <c r="C405" s="172"/>
      <c r="D405" s="169">
        <v>1</v>
      </c>
      <c r="E405" s="169">
        <v>0.4</v>
      </c>
      <c r="F405" s="169"/>
      <c r="G405" s="169">
        <v>0.3</v>
      </c>
      <c r="H405" s="169"/>
      <c r="I405" s="169">
        <v>0.15</v>
      </c>
      <c r="J405" s="170"/>
      <c r="K405" s="170">
        <f t="shared" si="71"/>
        <v>1.7999999999999999E-2</v>
      </c>
      <c r="L405" s="169">
        <f t="shared" si="74"/>
        <v>0.02</v>
      </c>
      <c r="M405" s="147"/>
    </row>
    <row r="406" spans="1:13" ht="12.75" x14ac:dyDescent="0.2">
      <c r="A406" s="150"/>
      <c r="B406" s="171"/>
      <c r="C406" s="172"/>
      <c r="D406" s="169">
        <v>1</v>
      </c>
      <c r="E406" s="169">
        <v>9.5</v>
      </c>
      <c r="F406" s="169"/>
      <c r="G406" s="169">
        <v>0.3</v>
      </c>
      <c r="H406" s="169"/>
      <c r="I406" s="169">
        <v>0.15</v>
      </c>
      <c r="J406" s="170"/>
      <c r="K406" s="170">
        <f t="shared" si="71"/>
        <v>0.42749999999999999</v>
      </c>
      <c r="L406" s="169">
        <f t="shared" si="74"/>
        <v>0.43</v>
      </c>
      <c r="M406" s="147"/>
    </row>
    <row r="407" spans="1:13" ht="12.75" x14ac:dyDescent="0.2">
      <c r="A407" s="150"/>
      <c r="B407" s="171"/>
      <c r="C407" s="172"/>
      <c r="D407" s="169">
        <v>1</v>
      </c>
      <c r="E407" s="169">
        <v>8.6999999999999993</v>
      </c>
      <c r="F407" s="169"/>
      <c r="G407" s="169">
        <v>0.3</v>
      </c>
      <c r="H407" s="169"/>
      <c r="I407" s="169">
        <v>0.15</v>
      </c>
      <c r="J407" s="170"/>
      <c r="K407" s="170">
        <f t="shared" si="71"/>
        <v>0.39149999999999996</v>
      </c>
      <c r="L407" s="169">
        <f t="shared" si="74"/>
        <v>0.39</v>
      </c>
      <c r="M407" s="147"/>
    </row>
    <row r="408" spans="1:13" ht="12.75" x14ac:dyDescent="0.2">
      <c r="A408" s="150"/>
      <c r="B408" s="171"/>
      <c r="C408" s="172"/>
      <c r="D408" s="169">
        <v>1</v>
      </c>
      <c r="E408" s="169">
        <v>4.2</v>
      </c>
      <c r="F408" s="169"/>
      <c r="G408" s="169">
        <v>0.3</v>
      </c>
      <c r="H408" s="169"/>
      <c r="I408" s="169">
        <v>0.15</v>
      </c>
      <c r="J408" s="170"/>
      <c r="K408" s="170">
        <f t="shared" si="71"/>
        <v>0.189</v>
      </c>
      <c r="L408" s="169">
        <f t="shared" si="74"/>
        <v>0.19</v>
      </c>
      <c r="M408" s="147"/>
    </row>
    <row r="409" spans="1:13" ht="12.75" x14ac:dyDescent="0.2">
      <c r="A409" s="150"/>
      <c r="B409" s="171"/>
      <c r="C409" s="172"/>
      <c r="D409" s="169">
        <v>1</v>
      </c>
      <c r="E409" s="169">
        <v>18.850000000000001</v>
      </c>
      <c r="F409" s="169"/>
      <c r="G409" s="169">
        <v>0.3</v>
      </c>
      <c r="H409" s="169"/>
      <c r="I409" s="169">
        <v>0.15</v>
      </c>
      <c r="J409" s="170"/>
      <c r="K409" s="170">
        <f t="shared" si="71"/>
        <v>0.84825000000000006</v>
      </c>
      <c r="L409" s="169">
        <f t="shared" si="74"/>
        <v>0.85</v>
      </c>
      <c r="M409" s="147"/>
    </row>
    <row r="410" spans="1:13" ht="12.75" x14ac:dyDescent="0.2">
      <c r="A410" s="150"/>
      <c r="B410" s="183"/>
      <c r="C410" s="183"/>
      <c r="D410" s="146"/>
      <c r="E410" s="146"/>
      <c r="F410" s="146"/>
      <c r="G410" s="146"/>
      <c r="H410" s="146"/>
      <c r="I410" s="146"/>
      <c r="J410" s="145"/>
      <c r="K410" s="145"/>
      <c r="L410" s="146"/>
      <c r="M410" s="147"/>
    </row>
    <row r="411" spans="1:13" ht="12.75" x14ac:dyDescent="0.2">
      <c r="A411" s="150"/>
      <c r="B411" s="141"/>
      <c r="C411" s="144"/>
      <c r="D411" s="146"/>
      <c r="E411" s="146"/>
      <c r="F411" s="146"/>
      <c r="G411" s="146"/>
      <c r="H411" s="146"/>
      <c r="I411" s="146"/>
      <c r="J411" s="145"/>
      <c r="K411" s="145"/>
      <c r="L411" s="146"/>
      <c r="M411" s="147"/>
    </row>
    <row r="412" spans="1:13" s="135" customFormat="1" ht="12.75" x14ac:dyDescent="0.2">
      <c r="A412" s="130" t="str">
        <f>'[2]Orçamento Sintético'!A39</f>
        <v>3.1.7</v>
      </c>
      <c r="B412" s="278" t="str">
        <f>'[2]Orçamento Sintético'!B39</f>
        <v>Lançamento com uso de baldes, adensamento e acabamento de concreto em estruturas.</v>
      </c>
      <c r="C412" s="279"/>
      <c r="D412" s="279"/>
      <c r="E412" s="279"/>
      <c r="F412" s="279"/>
      <c r="G412" s="279"/>
      <c r="H412" s="279"/>
      <c r="I412" s="279"/>
      <c r="J412" s="279"/>
      <c r="K412" s="280"/>
      <c r="L412" s="133">
        <f>SUM(L415:L452)</f>
        <v>22.11</v>
      </c>
      <c r="M412" s="134" t="s">
        <v>1340</v>
      </c>
    </row>
    <row r="413" spans="1:13" s="135" customFormat="1" ht="12.75" x14ac:dyDescent="0.2">
      <c r="A413" s="130"/>
      <c r="B413" s="175"/>
      <c r="C413" s="176"/>
      <c r="D413" s="176"/>
      <c r="E413" s="176"/>
      <c r="F413" s="176"/>
      <c r="G413" s="176"/>
      <c r="H413" s="176"/>
      <c r="I413" s="176"/>
      <c r="J413" s="176"/>
      <c r="K413" s="132" t="s">
        <v>1363</v>
      </c>
      <c r="L413" s="133">
        <v>4.99</v>
      </c>
      <c r="M413" s="134"/>
    </row>
    <row r="414" spans="1:13" s="135" customFormat="1" ht="12.75" x14ac:dyDescent="0.2">
      <c r="A414" s="130"/>
      <c r="B414" s="175"/>
      <c r="C414" s="176"/>
      <c r="D414" s="176"/>
      <c r="E414" s="176"/>
      <c r="F414" s="176"/>
      <c r="G414" s="176"/>
      <c r="H414" s="176"/>
      <c r="I414" s="176"/>
      <c r="J414" s="176"/>
      <c r="K414" s="132" t="s">
        <v>1364</v>
      </c>
      <c r="L414" s="168">
        <f>L412-L413</f>
        <v>17.119999999999997</v>
      </c>
      <c r="M414" s="134"/>
    </row>
    <row r="415" spans="1:13" ht="12.75" x14ac:dyDescent="0.2">
      <c r="A415" s="136"/>
      <c r="B415" s="274" t="s">
        <v>1342</v>
      </c>
      <c r="C415" s="275"/>
      <c r="D415" s="137"/>
      <c r="E415" s="137"/>
      <c r="F415" s="137"/>
      <c r="G415" s="137"/>
      <c r="H415" s="137"/>
      <c r="I415" s="137"/>
      <c r="J415" s="138"/>
      <c r="K415" s="138"/>
      <c r="L415" s="137"/>
      <c r="M415" s="139"/>
    </row>
    <row r="416" spans="1:13" ht="43.5" customHeight="1" x14ac:dyDescent="0.2">
      <c r="A416" s="136"/>
      <c r="B416" s="274" t="s">
        <v>1417</v>
      </c>
      <c r="C416" s="275"/>
      <c r="D416" s="137">
        <v>15</v>
      </c>
      <c r="E416" s="137">
        <v>0.25</v>
      </c>
      <c r="F416" s="137"/>
      <c r="G416" s="137">
        <v>0.25</v>
      </c>
      <c r="H416" s="137"/>
      <c r="I416" s="137">
        <v>4.2</v>
      </c>
      <c r="J416" s="138"/>
      <c r="K416" s="138">
        <f t="shared" ref="K416:K417" si="75">I416*G416*E416</f>
        <v>0.26250000000000001</v>
      </c>
      <c r="L416" s="137">
        <f>ROUND(D416*K416,2)</f>
        <v>3.94</v>
      </c>
      <c r="M416" s="139"/>
    </row>
    <row r="417" spans="1:13" ht="12.75" x14ac:dyDescent="0.2">
      <c r="A417" s="136"/>
      <c r="B417" s="274" t="s">
        <v>1411</v>
      </c>
      <c r="C417" s="275"/>
      <c r="D417" s="137">
        <v>3</v>
      </c>
      <c r="E417" s="137">
        <v>0.2</v>
      </c>
      <c r="F417" s="137"/>
      <c r="G417" s="137">
        <v>0.2</v>
      </c>
      <c r="H417" s="137"/>
      <c r="I417" s="137">
        <v>4.2</v>
      </c>
      <c r="J417" s="138"/>
      <c r="K417" s="138">
        <f t="shared" si="75"/>
        <v>0.16800000000000004</v>
      </c>
      <c r="L417" s="137">
        <f t="shared" ref="L417" si="76">ROUND(D417*K417,2)</f>
        <v>0.5</v>
      </c>
      <c r="M417" s="139"/>
    </row>
    <row r="418" spans="1:13" ht="12.75" x14ac:dyDescent="0.2">
      <c r="A418" s="136"/>
      <c r="B418" s="274" t="s">
        <v>1409</v>
      </c>
      <c r="C418" s="275"/>
      <c r="D418" s="137"/>
      <c r="E418" s="137"/>
      <c r="F418" s="137"/>
      <c r="G418" s="137"/>
      <c r="H418" s="137"/>
      <c r="I418" s="137"/>
      <c r="J418" s="138"/>
      <c r="K418" s="138"/>
      <c r="L418" s="137"/>
      <c r="M418" s="139"/>
    </row>
    <row r="419" spans="1:13" ht="12.75" customHeight="1" x14ac:dyDescent="0.2">
      <c r="A419" s="136"/>
      <c r="B419" s="285"/>
      <c r="C419" s="286"/>
      <c r="D419" s="169">
        <v>3</v>
      </c>
      <c r="E419" s="169">
        <v>27</v>
      </c>
      <c r="F419" s="169"/>
      <c r="G419" s="169">
        <v>0.3</v>
      </c>
      <c r="H419" s="169"/>
      <c r="I419" s="169">
        <v>0.15</v>
      </c>
      <c r="J419" s="170"/>
      <c r="K419" s="170">
        <f>G419*E419*I419</f>
        <v>1.2149999999999999</v>
      </c>
      <c r="L419" s="169">
        <f>ROUND(D419*K419,2)</f>
        <v>3.65</v>
      </c>
      <c r="M419" s="139"/>
    </row>
    <row r="420" spans="1:13" ht="12.75" x14ac:dyDescent="0.2">
      <c r="A420" s="150"/>
      <c r="B420" s="183"/>
      <c r="C420" s="183"/>
      <c r="D420" s="169">
        <v>2</v>
      </c>
      <c r="E420" s="169">
        <v>8</v>
      </c>
      <c r="F420" s="169"/>
      <c r="G420" s="169">
        <v>0.3</v>
      </c>
      <c r="H420" s="169"/>
      <c r="I420" s="169">
        <v>0.15</v>
      </c>
      <c r="J420" s="170"/>
      <c r="K420" s="170">
        <f>G420*E420*I420</f>
        <v>0.36</v>
      </c>
      <c r="L420" s="169">
        <f>ROUND(D420*K420,2)</f>
        <v>0.72</v>
      </c>
      <c r="M420" s="147"/>
    </row>
    <row r="421" spans="1:13" ht="12.6" customHeight="1" x14ac:dyDescent="0.2">
      <c r="A421" s="116"/>
      <c r="B421" s="274" t="s">
        <v>1352</v>
      </c>
      <c r="C421" s="275"/>
      <c r="D421" s="169"/>
      <c r="E421" s="169"/>
      <c r="F421" s="169"/>
      <c r="G421" s="169"/>
      <c r="H421" s="169"/>
      <c r="I421" s="169"/>
      <c r="J421" s="170"/>
      <c r="K421" s="170"/>
      <c r="L421" s="169"/>
      <c r="M421" s="139"/>
    </row>
    <row r="422" spans="1:13" ht="12.6" customHeight="1" x14ac:dyDescent="0.2">
      <c r="A422" s="116"/>
      <c r="B422" s="177" t="s">
        <v>1419</v>
      </c>
      <c r="C422" s="178"/>
      <c r="D422" s="169"/>
      <c r="E422" s="169"/>
      <c r="F422" s="169"/>
      <c r="G422" s="169"/>
      <c r="H422" s="169"/>
      <c r="I422" s="169"/>
      <c r="J422" s="170"/>
      <c r="K422" s="170"/>
      <c r="L422" s="169"/>
      <c r="M422" s="139"/>
    </row>
    <row r="423" spans="1:13" ht="12.6" customHeight="1" x14ac:dyDescent="0.2">
      <c r="A423" s="116"/>
      <c r="B423" s="272" t="s">
        <v>1418</v>
      </c>
      <c r="C423" s="273"/>
      <c r="D423" s="169">
        <v>33</v>
      </c>
      <c r="E423" s="169">
        <v>0.3</v>
      </c>
      <c r="F423" s="169"/>
      <c r="G423" s="169">
        <v>0.15</v>
      </c>
      <c r="H423" s="169"/>
      <c r="I423" s="169">
        <v>1</v>
      </c>
      <c r="J423" s="170"/>
      <c r="K423" s="170">
        <f>I423*G423*E423</f>
        <v>4.4999999999999998E-2</v>
      </c>
      <c r="L423" s="169">
        <f>ROUND(D423*K423,2)</f>
        <v>1.49</v>
      </c>
      <c r="M423" s="139"/>
    </row>
    <row r="424" spans="1:13" ht="12.6" customHeight="1" x14ac:dyDescent="0.2">
      <c r="A424" s="116"/>
      <c r="B424" s="272" t="s">
        <v>1420</v>
      </c>
      <c r="C424" s="273"/>
      <c r="D424" s="169">
        <v>3</v>
      </c>
      <c r="E424" s="169">
        <v>0.3</v>
      </c>
      <c r="F424" s="169"/>
      <c r="G424" s="169">
        <v>0.3</v>
      </c>
      <c r="H424" s="169"/>
      <c r="I424" s="169">
        <v>1</v>
      </c>
      <c r="J424" s="170"/>
      <c r="K424" s="170">
        <f t="shared" ref="K424:K427" si="77">I424*G424*E424</f>
        <v>0.09</v>
      </c>
      <c r="L424" s="169">
        <f t="shared" ref="L424:L426" si="78">ROUND(D424*K424,2)</f>
        <v>0.27</v>
      </c>
      <c r="M424" s="139"/>
    </row>
    <row r="425" spans="1:13" ht="12.6" customHeight="1" x14ac:dyDescent="0.2">
      <c r="A425" s="116"/>
      <c r="B425" s="272" t="s">
        <v>1421</v>
      </c>
      <c r="C425" s="273"/>
      <c r="D425" s="169">
        <v>2</v>
      </c>
      <c r="E425" s="169">
        <v>0.2</v>
      </c>
      <c r="F425" s="169"/>
      <c r="G425" s="169">
        <v>0.2</v>
      </c>
      <c r="H425" s="169"/>
      <c r="I425" s="169">
        <v>1</v>
      </c>
      <c r="J425" s="170"/>
      <c r="K425" s="170">
        <f t="shared" si="77"/>
        <v>4.0000000000000008E-2</v>
      </c>
      <c r="L425" s="169">
        <f t="shared" si="78"/>
        <v>0.08</v>
      </c>
      <c r="M425" s="139"/>
    </row>
    <row r="426" spans="1:13" ht="12.6" customHeight="1" x14ac:dyDescent="0.2">
      <c r="A426" s="116"/>
      <c r="B426" s="272" t="s">
        <v>1422</v>
      </c>
      <c r="C426" s="273"/>
      <c r="D426" s="169">
        <v>2</v>
      </c>
      <c r="E426" s="169">
        <v>0.2</v>
      </c>
      <c r="F426" s="169"/>
      <c r="G426" s="169">
        <v>0.2</v>
      </c>
      <c r="H426" s="169"/>
      <c r="I426" s="169">
        <v>1</v>
      </c>
      <c r="J426" s="170"/>
      <c r="K426" s="170">
        <f t="shared" si="77"/>
        <v>4.0000000000000008E-2</v>
      </c>
      <c r="L426" s="169">
        <f t="shared" si="78"/>
        <v>0.08</v>
      </c>
      <c r="M426" s="147"/>
    </row>
    <row r="427" spans="1:13" ht="27" customHeight="1" x14ac:dyDescent="0.2">
      <c r="A427" s="116"/>
      <c r="B427" s="272" t="s">
        <v>1423</v>
      </c>
      <c r="C427" s="273"/>
      <c r="D427" s="169">
        <v>8</v>
      </c>
      <c r="E427" s="169">
        <v>0.3</v>
      </c>
      <c r="F427" s="169"/>
      <c r="G427" s="169">
        <v>0.15</v>
      </c>
      <c r="H427" s="169"/>
      <c r="I427" s="169">
        <v>1</v>
      </c>
      <c r="J427" s="170"/>
      <c r="K427" s="170">
        <f t="shared" si="77"/>
        <v>4.4999999999999998E-2</v>
      </c>
      <c r="L427" s="169">
        <f>ROUND(D427*K427,2)</f>
        <v>0.36</v>
      </c>
      <c r="M427" s="139"/>
    </row>
    <row r="428" spans="1:13" ht="12.6" customHeight="1" x14ac:dyDescent="0.2">
      <c r="A428" s="116"/>
      <c r="B428" s="177"/>
      <c r="C428" s="178"/>
      <c r="D428" s="169"/>
      <c r="E428" s="169"/>
      <c r="F428" s="169"/>
      <c r="G428" s="169"/>
      <c r="H428" s="169"/>
      <c r="I428" s="169"/>
      <c r="J428" s="170"/>
      <c r="K428" s="170"/>
      <c r="L428" s="169"/>
      <c r="M428" s="139"/>
    </row>
    <row r="429" spans="1:13" ht="12.6" customHeight="1" x14ac:dyDescent="0.2">
      <c r="A429" s="116"/>
      <c r="B429" s="274" t="s">
        <v>1351</v>
      </c>
      <c r="C429" s="275"/>
      <c r="D429" s="169">
        <v>1</v>
      </c>
      <c r="E429" s="169">
        <v>5.2</v>
      </c>
      <c r="F429" s="169"/>
      <c r="G429" s="169">
        <v>0.3</v>
      </c>
      <c r="H429" s="169"/>
      <c r="I429" s="169">
        <v>0.15</v>
      </c>
      <c r="J429" s="170"/>
      <c r="K429" s="170">
        <f t="shared" ref="K429:K435" si="79">I429*G429*E429</f>
        <v>0.23399999999999999</v>
      </c>
      <c r="L429" s="169">
        <f t="shared" ref="L429:L435" si="80">ROUND(D429*K429,2)</f>
        <v>0.23</v>
      </c>
      <c r="M429" s="139"/>
    </row>
    <row r="430" spans="1:13" ht="12.6" customHeight="1" x14ac:dyDescent="0.2">
      <c r="A430" s="116"/>
      <c r="B430" s="173"/>
      <c r="C430" s="174"/>
      <c r="D430" s="169">
        <v>2</v>
      </c>
      <c r="E430" s="169">
        <v>8.6999999999999993</v>
      </c>
      <c r="F430" s="169"/>
      <c r="G430" s="169">
        <v>0.3</v>
      </c>
      <c r="H430" s="169"/>
      <c r="I430" s="169">
        <v>0.15</v>
      </c>
      <c r="J430" s="170"/>
      <c r="K430" s="170">
        <f t="shared" si="79"/>
        <v>0.39149999999999996</v>
      </c>
      <c r="L430" s="169">
        <f t="shared" si="80"/>
        <v>0.78</v>
      </c>
      <c r="M430" s="139"/>
    </row>
    <row r="431" spans="1:13" ht="12.6" customHeight="1" x14ac:dyDescent="0.2">
      <c r="A431" s="116"/>
      <c r="B431" s="173"/>
      <c r="C431" s="174"/>
      <c r="D431" s="169">
        <v>1</v>
      </c>
      <c r="E431" s="169">
        <v>19</v>
      </c>
      <c r="F431" s="169"/>
      <c r="G431" s="169">
        <v>0.3</v>
      </c>
      <c r="H431" s="169"/>
      <c r="I431" s="169">
        <v>0.15</v>
      </c>
      <c r="J431" s="170"/>
      <c r="K431" s="170">
        <f t="shared" si="79"/>
        <v>0.85499999999999998</v>
      </c>
      <c r="L431" s="169">
        <f t="shared" si="80"/>
        <v>0.86</v>
      </c>
      <c r="M431" s="139"/>
    </row>
    <row r="432" spans="1:13" ht="12.6" customHeight="1" x14ac:dyDescent="0.2">
      <c r="A432" s="116"/>
      <c r="B432" s="173"/>
      <c r="C432" s="174"/>
      <c r="D432" s="169">
        <v>18</v>
      </c>
      <c r="E432" s="169">
        <v>1.25</v>
      </c>
      <c r="F432" s="169"/>
      <c r="G432" s="169">
        <v>0.3</v>
      </c>
      <c r="H432" s="169"/>
      <c r="I432" s="169">
        <v>0.15</v>
      </c>
      <c r="J432" s="170"/>
      <c r="K432" s="170">
        <f t="shared" si="79"/>
        <v>5.6249999999999994E-2</v>
      </c>
      <c r="L432" s="169">
        <f t="shared" si="80"/>
        <v>1.01</v>
      </c>
      <c r="M432" s="147"/>
    </row>
    <row r="433" spans="1:13" ht="12.6" customHeight="1" x14ac:dyDescent="0.2">
      <c r="A433" s="116"/>
      <c r="B433" s="173"/>
      <c r="C433" s="174"/>
      <c r="D433" s="169">
        <v>3</v>
      </c>
      <c r="E433" s="169">
        <v>7.7</v>
      </c>
      <c r="F433" s="169"/>
      <c r="G433" s="169">
        <v>0.3</v>
      </c>
      <c r="H433" s="169"/>
      <c r="I433" s="169">
        <v>0.15</v>
      </c>
      <c r="J433" s="170"/>
      <c r="K433" s="170">
        <f t="shared" si="79"/>
        <v>0.34649999999999997</v>
      </c>
      <c r="L433" s="169">
        <f t="shared" si="80"/>
        <v>1.04</v>
      </c>
      <c r="M433" s="139"/>
    </row>
    <row r="434" spans="1:13" ht="12.6" customHeight="1" x14ac:dyDescent="0.2">
      <c r="A434" s="116"/>
      <c r="B434" s="173"/>
      <c r="C434" s="174"/>
      <c r="D434" s="169">
        <v>2</v>
      </c>
      <c r="E434" s="169">
        <v>3.17</v>
      </c>
      <c r="F434" s="169"/>
      <c r="G434" s="169">
        <v>0.3</v>
      </c>
      <c r="H434" s="169"/>
      <c r="I434" s="169">
        <v>0.15</v>
      </c>
      <c r="J434" s="170"/>
      <c r="K434" s="170">
        <f t="shared" si="79"/>
        <v>0.14265</v>
      </c>
      <c r="L434" s="169">
        <f t="shared" si="80"/>
        <v>0.28999999999999998</v>
      </c>
      <c r="M434" s="139"/>
    </row>
    <row r="435" spans="1:13" ht="12.6" customHeight="1" x14ac:dyDescent="0.2">
      <c r="A435" s="116"/>
      <c r="B435" s="173"/>
      <c r="C435" s="174"/>
      <c r="D435" s="169">
        <v>1</v>
      </c>
      <c r="E435" s="169">
        <v>18.850000000000001</v>
      </c>
      <c r="F435" s="169"/>
      <c r="G435" s="169">
        <v>0.3</v>
      </c>
      <c r="H435" s="169"/>
      <c r="I435" s="169">
        <v>0.15</v>
      </c>
      <c r="J435" s="170"/>
      <c r="K435" s="170">
        <f t="shared" si="79"/>
        <v>0.84825000000000006</v>
      </c>
      <c r="L435" s="169">
        <f t="shared" si="80"/>
        <v>0.85</v>
      </c>
      <c r="M435" s="139"/>
    </row>
    <row r="436" spans="1:13" ht="12.6" customHeight="1" x14ac:dyDescent="0.2">
      <c r="A436" s="116"/>
      <c r="B436" s="274" t="s">
        <v>1424</v>
      </c>
      <c r="C436" s="275"/>
      <c r="D436" s="169"/>
      <c r="E436" s="169"/>
      <c r="F436" s="169"/>
      <c r="G436" s="169"/>
      <c r="H436" s="169"/>
      <c r="I436" s="169"/>
      <c r="J436" s="170"/>
      <c r="K436" s="170"/>
      <c r="L436" s="169"/>
      <c r="M436" s="139"/>
    </row>
    <row r="437" spans="1:13" ht="12.6" customHeight="1" x14ac:dyDescent="0.2">
      <c r="A437" s="116"/>
      <c r="B437" s="173"/>
      <c r="C437" s="174"/>
      <c r="D437" s="169">
        <v>1</v>
      </c>
      <c r="E437" s="169">
        <v>5.2</v>
      </c>
      <c r="F437" s="169"/>
      <c r="G437" s="169">
        <v>0.3</v>
      </c>
      <c r="H437" s="169"/>
      <c r="I437" s="169">
        <v>0.15</v>
      </c>
      <c r="J437" s="170"/>
      <c r="K437" s="170">
        <f t="shared" ref="K437:K452" si="81">I437*G437*E437</f>
        <v>0.23399999999999999</v>
      </c>
      <c r="L437" s="169">
        <f t="shared" ref="L437:L452" si="82">ROUND(D437*K437,2)</f>
        <v>0.23</v>
      </c>
      <c r="M437" s="139"/>
    </row>
    <row r="438" spans="1:13" ht="12.6" customHeight="1" x14ac:dyDescent="0.2">
      <c r="A438" s="116"/>
      <c r="B438" s="173"/>
      <c r="C438" s="174"/>
      <c r="D438" s="169">
        <v>2</v>
      </c>
      <c r="E438" s="169">
        <v>8.6999999999999993</v>
      </c>
      <c r="F438" s="169"/>
      <c r="G438" s="169">
        <v>0.3</v>
      </c>
      <c r="H438" s="169"/>
      <c r="I438" s="169">
        <v>0.15</v>
      </c>
      <c r="J438" s="170"/>
      <c r="K438" s="170">
        <f t="shared" si="81"/>
        <v>0.39149999999999996</v>
      </c>
      <c r="L438" s="169">
        <f t="shared" si="82"/>
        <v>0.78</v>
      </c>
      <c r="M438" s="147"/>
    </row>
    <row r="439" spans="1:13" ht="12.6" customHeight="1" x14ac:dyDescent="0.2">
      <c r="A439" s="116"/>
      <c r="B439" s="173"/>
      <c r="C439" s="174"/>
      <c r="D439" s="169">
        <v>1</v>
      </c>
      <c r="E439" s="169">
        <v>19</v>
      </c>
      <c r="F439" s="169"/>
      <c r="G439" s="169">
        <v>0.3</v>
      </c>
      <c r="H439" s="169"/>
      <c r="I439" s="169">
        <v>0.15</v>
      </c>
      <c r="J439" s="170"/>
      <c r="K439" s="170">
        <f t="shared" si="81"/>
        <v>0.85499999999999998</v>
      </c>
      <c r="L439" s="169">
        <f t="shared" si="82"/>
        <v>0.86</v>
      </c>
      <c r="M439" s="139"/>
    </row>
    <row r="440" spans="1:13" ht="12.6" customHeight="1" x14ac:dyDescent="0.2">
      <c r="A440" s="116"/>
      <c r="B440" s="173"/>
      <c r="C440" s="174"/>
      <c r="D440" s="169">
        <v>18</v>
      </c>
      <c r="E440" s="169">
        <v>1.25</v>
      </c>
      <c r="F440" s="169"/>
      <c r="G440" s="169">
        <v>0.3</v>
      </c>
      <c r="H440" s="169"/>
      <c r="I440" s="169">
        <v>0.15</v>
      </c>
      <c r="J440" s="170"/>
      <c r="K440" s="170">
        <f t="shared" si="81"/>
        <v>5.6249999999999994E-2</v>
      </c>
      <c r="L440" s="169">
        <f t="shared" si="82"/>
        <v>1.01</v>
      </c>
      <c r="M440" s="139"/>
    </row>
    <row r="441" spans="1:13" ht="12.6" customHeight="1" x14ac:dyDescent="0.2">
      <c r="A441" s="116"/>
      <c r="B441" s="173"/>
      <c r="C441" s="174"/>
      <c r="D441" s="169">
        <v>1</v>
      </c>
      <c r="E441" s="169">
        <v>7.7</v>
      </c>
      <c r="F441" s="169"/>
      <c r="G441" s="169">
        <v>0.3</v>
      </c>
      <c r="H441" s="169"/>
      <c r="I441" s="169">
        <v>0.15</v>
      </c>
      <c r="J441" s="170"/>
      <c r="K441" s="170">
        <f t="shared" si="81"/>
        <v>0.34649999999999997</v>
      </c>
      <c r="L441" s="169">
        <f t="shared" si="82"/>
        <v>0.35</v>
      </c>
      <c r="M441" s="139"/>
    </row>
    <row r="442" spans="1:13" ht="12.6" customHeight="1" x14ac:dyDescent="0.2">
      <c r="A442" s="116"/>
      <c r="B442" s="173"/>
      <c r="C442" s="174"/>
      <c r="D442" s="169">
        <v>2</v>
      </c>
      <c r="E442" s="169">
        <v>3.17</v>
      </c>
      <c r="F442" s="169"/>
      <c r="G442" s="169">
        <v>0.3</v>
      </c>
      <c r="H442" s="169"/>
      <c r="I442" s="169">
        <v>0.15</v>
      </c>
      <c r="J442" s="170"/>
      <c r="K442" s="170">
        <f t="shared" si="81"/>
        <v>0.14265</v>
      </c>
      <c r="L442" s="169">
        <f t="shared" si="82"/>
        <v>0.28999999999999998</v>
      </c>
      <c r="M442" s="139"/>
    </row>
    <row r="443" spans="1:13" ht="12.6" customHeight="1" x14ac:dyDescent="0.2">
      <c r="A443" s="116"/>
      <c r="B443" s="173"/>
      <c r="C443" s="174"/>
      <c r="D443" s="169">
        <v>1</v>
      </c>
      <c r="E443" s="169">
        <v>1.7</v>
      </c>
      <c r="F443" s="169"/>
      <c r="G443" s="169">
        <v>0.3</v>
      </c>
      <c r="H443" s="169"/>
      <c r="I443" s="169">
        <v>0.15</v>
      </c>
      <c r="J443" s="170"/>
      <c r="K443" s="170">
        <f t="shared" si="81"/>
        <v>7.6499999999999999E-2</v>
      </c>
      <c r="L443" s="169">
        <f t="shared" si="82"/>
        <v>0.08</v>
      </c>
      <c r="M443" s="139"/>
    </row>
    <row r="444" spans="1:13" ht="12.6" customHeight="1" x14ac:dyDescent="0.2">
      <c r="A444" s="116"/>
      <c r="B444" s="173"/>
      <c r="C444" s="174"/>
      <c r="D444" s="169">
        <v>1</v>
      </c>
      <c r="E444" s="169">
        <v>1.8</v>
      </c>
      <c r="F444" s="169"/>
      <c r="G444" s="169">
        <v>0.3</v>
      </c>
      <c r="H444" s="169"/>
      <c r="I444" s="169">
        <v>0.15</v>
      </c>
      <c r="J444" s="170"/>
      <c r="K444" s="170">
        <f t="shared" si="81"/>
        <v>8.1000000000000003E-2</v>
      </c>
      <c r="L444" s="169">
        <f t="shared" si="82"/>
        <v>0.08</v>
      </c>
      <c r="M444" s="147"/>
    </row>
    <row r="445" spans="1:13" ht="12.6" customHeight="1" x14ac:dyDescent="0.2">
      <c r="A445" s="116"/>
      <c r="B445" s="171"/>
      <c r="C445" s="172"/>
      <c r="D445" s="169">
        <v>1</v>
      </c>
      <c r="E445" s="169">
        <v>2.4</v>
      </c>
      <c r="F445" s="169"/>
      <c r="G445" s="169">
        <v>0.3</v>
      </c>
      <c r="H445" s="169"/>
      <c r="I445" s="169">
        <v>0.15</v>
      </c>
      <c r="J445" s="170"/>
      <c r="K445" s="170">
        <f t="shared" si="81"/>
        <v>0.108</v>
      </c>
      <c r="L445" s="169">
        <f t="shared" si="82"/>
        <v>0.11</v>
      </c>
      <c r="M445" s="139"/>
    </row>
    <row r="446" spans="1:13" ht="12.6" customHeight="1" x14ac:dyDescent="0.2">
      <c r="A446" s="116"/>
      <c r="B446" s="171"/>
      <c r="C446" s="172"/>
      <c r="D446" s="169">
        <v>1</v>
      </c>
      <c r="E446" s="169">
        <v>4.05</v>
      </c>
      <c r="F446" s="169"/>
      <c r="G446" s="169">
        <v>0.3</v>
      </c>
      <c r="H446" s="169"/>
      <c r="I446" s="169">
        <v>0.15</v>
      </c>
      <c r="J446" s="170"/>
      <c r="K446" s="170">
        <f t="shared" si="81"/>
        <v>0.18225</v>
      </c>
      <c r="L446" s="169">
        <f t="shared" si="82"/>
        <v>0.18</v>
      </c>
      <c r="M446" s="139"/>
    </row>
    <row r="447" spans="1:13" ht="12.6" customHeight="1" x14ac:dyDescent="0.2">
      <c r="A447" s="116"/>
      <c r="B447" s="171"/>
      <c r="C447" s="172"/>
      <c r="D447" s="169">
        <v>1</v>
      </c>
      <c r="E447" s="169">
        <v>2.4</v>
      </c>
      <c r="F447" s="169"/>
      <c r="G447" s="169">
        <v>0.3</v>
      </c>
      <c r="H447" s="169"/>
      <c r="I447" s="169">
        <v>0.15</v>
      </c>
      <c r="J447" s="170"/>
      <c r="K447" s="170">
        <f t="shared" si="81"/>
        <v>0.108</v>
      </c>
      <c r="L447" s="169">
        <f t="shared" si="82"/>
        <v>0.11</v>
      </c>
      <c r="M447" s="139"/>
    </row>
    <row r="448" spans="1:13" ht="12.6" customHeight="1" x14ac:dyDescent="0.2">
      <c r="A448" s="116"/>
      <c r="B448" s="171"/>
      <c r="C448" s="172"/>
      <c r="D448" s="169">
        <v>1</v>
      </c>
      <c r="E448" s="169">
        <v>0.4</v>
      </c>
      <c r="F448" s="169"/>
      <c r="G448" s="169">
        <v>0.3</v>
      </c>
      <c r="H448" s="169"/>
      <c r="I448" s="169">
        <v>0.15</v>
      </c>
      <c r="J448" s="170"/>
      <c r="K448" s="170">
        <f t="shared" si="81"/>
        <v>1.7999999999999999E-2</v>
      </c>
      <c r="L448" s="169">
        <f t="shared" si="82"/>
        <v>0.02</v>
      </c>
      <c r="M448" s="139"/>
    </row>
    <row r="449" spans="1:13" ht="12.6" customHeight="1" x14ac:dyDescent="0.2">
      <c r="A449" s="116"/>
      <c r="B449" s="171"/>
      <c r="C449" s="172"/>
      <c r="D449" s="169">
        <v>1</v>
      </c>
      <c r="E449" s="169">
        <v>9.5</v>
      </c>
      <c r="F449" s="169"/>
      <c r="G449" s="169">
        <v>0.3</v>
      </c>
      <c r="H449" s="169"/>
      <c r="I449" s="169">
        <v>0.15</v>
      </c>
      <c r="J449" s="170"/>
      <c r="K449" s="170">
        <f t="shared" si="81"/>
        <v>0.42749999999999999</v>
      </c>
      <c r="L449" s="169">
        <f t="shared" si="82"/>
        <v>0.43</v>
      </c>
      <c r="M449" s="139"/>
    </row>
    <row r="450" spans="1:13" ht="12.6" customHeight="1" x14ac:dyDescent="0.2">
      <c r="A450" s="116"/>
      <c r="B450" s="171"/>
      <c r="C450" s="172"/>
      <c r="D450" s="169">
        <v>1</v>
      </c>
      <c r="E450" s="169">
        <v>8.6999999999999993</v>
      </c>
      <c r="F450" s="169"/>
      <c r="G450" s="169">
        <v>0.3</v>
      </c>
      <c r="H450" s="169"/>
      <c r="I450" s="169">
        <v>0.15</v>
      </c>
      <c r="J450" s="170"/>
      <c r="K450" s="170">
        <f t="shared" si="81"/>
        <v>0.39149999999999996</v>
      </c>
      <c r="L450" s="169">
        <f t="shared" si="82"/>
        <v>0.39</v>
      </c>
      <c r="M450" s="147"/>
    </row>
    <row r="451" spans="1:13" ht="12.6" customHeight="1" x14ac:dyDescent="0.2">
      <c r="A451" s="116"/>
      <c r="B451" s="171"/>
      <c r="C451" s="172"/>
      <c r="D451" s="169">
        <v>1</v>
      </c>
      <c r="E451" s="169">
        <v>4.2</v>
      </c>
      <c r="F451" s="169"/>
      <c r="G451" s="169">
        <v>0.3</v>
      </c>
      <c r="H451" s="169"/>
      <c r="I451" s="169">
        <v>0.15</v>
      </c>
      <c r="J451" s="170"/>
      <c r="K451" s="170">
        <f t="shared" si="81"/>
        <v>0.189</v>
      </c>
      <c r="L451" s="169">
        <f t="shared" si="82"/>
        <v>0.19</v>
      </c>
      <c r="M451" s="139"/>
    </row>
    <row r="452" spans="1:13" ht="12.6" customHeight="1" thickBot="1" x14ac:dyDescent="0.25">
      <c r="A452" s="329"/>
      <c r="B452" s="330"/>
      <c r="C452" s="331"/>
      <c r="D452" s="332">
        <v>1</v>
      </c>
      <c r="E452" s="332">
        <v>18.850000000000001</v>
      </c>
      <c r="F452" s="332"/>
      <c r="G452" s="332">
        <v>0.3</v>
      </c>
      <c r="H452" s="332"/>
      <c r="I452" s="332">
        <v>0.15</v>
      </c>
      <c r="J452" s="333"/>
      <c r="K452" s="333">
        <f t="shared" si="81"/>
        <v>0.84825000000000006</v>
      </c>
      <c r="L452" s="332">
        <f t="shared" si="82"/>
        <v>0.85</v>
      </c>
      <c r="M452" s="334"/>
    </row>
  </sheetData>
  <protectedRanges>
    <protectedRange sqref="L7 L35:L50 L63:L68 L75:L82 L9:L33 L53:L60 L86:L87 L90:L95 L115:L116 L119:L137 L162 L140:L144 L177:L185 L188:L206 L223:L224 L262:L264 L227:L245 L267:L271 L330:L331 L326 L368:L369 L288:L308 L311:L323 L339:L343 L165:L174 L372:L375 L380:L385 L410:L412 L415:L418 L423:L428" name="Intervalo1_1"/>
    <protectedRange sqref="L34" name="Intervalo1_1_1"/>
    <protectedRange sqref="L51:L52" name="Intervalo1_1_2"/>
    <protectedRange sqref="L61:L62" name="Intervalo1_1_3"/>
    <protectedRange sqref="L69" name="Intervalo1_1_4"/>
    <protectedRange sqref="L70:L74" name="Intervalo1_1_6"/>
    <protectedRange sqref="L83:L85 L112:L114" name="Intervalo1_1_5"/>
    <protectedRange sqref="L88:L89" name="Intervalo1_1_7"/>
    <protectedRange sqref="L96:L111 L145:L161 L207:L222 L246:L261 L272:L287 L344:L367 L386:L409 L429:L452" name="Intervalo1_1_9"/>
    <protectedRange sqref="L117:L118" name="Intervalo1_1_10"/>
    <protectedRange sqref="L138:L139" name="Intervalo1_1_11"/>
    <protectedRange sqref="L163:L164" name="Intervalo1_1_12"/>
    <protectedRange sqref="L175:L176 L186:L187 L225:L226 L265:L266 L309:L310 L324:L325 L370:L371 L413:L414" name="Intervalo1_1_13"/>
    <protectedRange sqref="L327:L329 L333:L338 L376:L379 L419:L422" name="Intervalo1_1_15"/>
  </protectedRanges>
  <mergeCells count="196"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3:C13"/>
    <mergeCell ref="B16:C16"/>
    <mergeCell ref="B19:C19"/>
    <mergeCell ref="B22:C22"/>
    <mergeCell ref="B25:C25"/>
    <mergeCell ref="A7:A8"/>
    <mergeCell ref="B7:C8"/>
    <mergeCell ref="D7:D8"/>
    <mergeCell ref="E7:J7"/>
    <mergeCell ref="B31:C31"/>
    <mergeCell ref="B33:K33"/>
    <mergeCell ref="B34:C34"/>
    <mergeCell ref="B37:K37"/>
    <mergeCell ref="B38:C38"/>
    <mergeCell ref="B41:C41"/>
    <mergeCell ref="B55:C55"/>
    <mergeCell ref="B56:C56"/>
    <mergeCell ref="B57:C57"/>
    <mergeCell ref="B46:C46"/>
    <mergeCell ref="B53:C53"/>
    <mergeCell ref="B63:C63"/>
    <mergeCell ref="B90:C90"/>
    <mergeCell ref="B119:C119"/>
    <mergeCell ref="B137:K137"/>
    <mergeCell ref="B54:C54"/>
    <mergeCell ref="B64:C64"/>
    <mergeCell ref="B65:C65"/>
    <mergeCell ref="B68:C68"/>
    <mergeCell ref="B75:C75"/>
    <mergeCell ref="B76:C76"/>
    <mergeCell ref="B77:C77"/>
    <mergeCell ref="B78:C78"/>
    <mergeCell ref="B80:C80"/>
    <mergeCell ref="B124:C124"/>
    <mergeCell ref="B125:C125"/>
    <mergeCell ref="B126:C126"/>
    <mergeCell ref="B127:C127"/>
    <mergeCell ref="B128:C128"/>
    <mergeCell ref="B93:C93"/>
    <mergeCell ref="B94:C94"/>
    <mergeCell ref="B69:C69"/>
    <mergeCell ref="B70:C70"/>
    <mergeCell ref="B28:C28"/>
    <mergeCell ref="B35:C35"/>
    <mergeCell ref="B120:C120"/>
    <mergeCell ref="B121:C121"/>
    <mergeCell ref="B122:C122"/>
    <mergeCell ref="B123:C123"/>
    <mergeCell ref="B91:C91"/>
    <mergeCell ref="B92:C92"/>
    <mergeCell ref="B412:K412"/>
    <mergeCell ref="B165:C165"/>
    <mergeCell ref="B376:C376"/>
    <mergeCell ref="B326:C326"/>
    <mergeCell ref="B369:K369"/>
    <mergeCell ref="B372:C372"/>
    <mergeCell ref="B373:C373"/>
    <mergeCell ref="B374:C374"/>
    <mergeCell ref="B177:C177"/>
    <mergeCell ref="B180:C180"/>
    <mergeCell ref="B185:K185"/>
    <mergeCell ref="B190:C190"/>
    <mergeCell ref="B191:C191"/>
    <mergeCell ref="B192:C192"/>
    <mergeCell ref="B233:C233"/>
    <mergeCell ref="B268:C268"/>
    <mergeCell ref="B292:K292"/>
    <mergeCell ref="B294:K294"/>
    <mergeCell ref="B295:C295"/>
    <mergeCell ref="B305:K305"/>
    <mergeCell ref="B306:C306"/>
    <mergeCell ref="B327:C327"/>
    <mergeCell ref="B328:C328"/>
    <mergeCell ref="B380:C380"/>
    <mergeCell ref="B195:C195"/>
    <mergeCell ref="B196:C196"/>
    <mergeCell ref="B232:C232"/>
    <mergeCell ref="B199:C199"/>
    <mergeCell ref="B269:C269"/>
    <mergeCell ref="B228:C228"/>
    <mergeCell ref="B229:C229"/>
    <mergeCell ref="B230:C230"/>
    <mergeCell ref="B231:C231"/>
    <mergeCell ref="B375:C375"/>
    <mergeCell ref="B197:C197"/>
    <mergeCell ref="B198:C198"/>
    <mergeCell ref="B106:C106"/>
    <mergeCell ref="B109:C109"/>
    <mergeCell ref="B130:C130"/>
    <mergeCell ref="B131:C131"/>
    <mergeCell ref="B133:C133"/>
    <mergeCell ref="B135:C135"/>
    <mergeCell ref="B188:C188"/>
    <mergeCell ref="B189:C189"/>
    <mergeCell ref="B227:C227"/>
    <mergeCell ref="B193:C193"/>
    <mergeCell ref="B194:C194"/>
    <mergeCell ref="B141:C141"/>
    <mergeCell ref="B142:C142"/>
    <mergeCell ref="B140:C140"/>
    <mergeCell ref="B179:C179"/>
    <mergeCell ref="B178:C178"/>
    <mergeCell ref="B181:C181"/>
    <mergeCell ref="B145:C145"/>
    <mergeCell ref="B58:C58"/>
    <mergeCell ref="B96:C96"/>
    <mergeCell ref="B97:C97"/>
    <mergeCell ref="B98:C98"/>
    <mergeCell ref="B100:C100"/>
    <mergeCell ref="B102:C102"/>
    <mergeCell ref="B103:C103"/>
    <mergeCell ref="B104:C104"/>
    <mergeCell ref="B105:C105"/>
    <mergeCell ref="B66:C66"/>
    <mergeCell ref="B72:C72"/>
    <mergeCell ref="B74:C74"/>
    <mergeCell ref="B144:C144"/>
    <mergeCell ref="B167:C167"/>
    <mergeCell ref="B234:C234"/>
    <mergeCell ref="B235:C235"/>
    <mergeCell ref="B236:C236"/>
    <mergeCell ref="B237:C237"/>
    <mergeCell ref="B238:C238"/>
    <mergeCell ref="B264:K264"/>
    <mergeCell ref="B267:C267"/>
    <mergeCell ref="B301:C301"/>
    <mergeCell ref="B315:C315"/>
    <mergeCell ref="B316:C316"/>
    <mergeCell ref="B172:C172"/>
    <mergeCell ref="B170:C170"/>
    <mergeCell ref="B168:C168"/>
    <mergeCell ref="B331:C331"/>
    <mergeCell ref="B330:C330"/>
    <mergeCell ref="B240:C240"/>
    <mergeCell ref="B241:C241"/>
    <mergeCell ref="B243:C243"/>
    <mergeCell ref="B245:C245"/>
    <mergeCell ref="B246:C246"/>
    <mergeCell ref="B272:C272"/>
    <mergeCell ref="B296:C296"/>
    <mergeCell ref="B300:C300"/>
    <mergeCell ref="B182:C182"/>
    <mergeCell ref="B201:C201"/>
    <mergeCell ref="B202:C202"/>
    <mergeCell ref="B204:C204"/>
    <mergeCell ref="B206:C206"/>
    <mergeCell ref="B207:C207"/>
    <mergeCell ref="B308:K308"/>
    <mergeCell ref="B311:C311"/>
    <mergeCell ref="B344:C344"/>
    <mergeCell ref="B343:C343"/>
    <mergeCell ref="B351:C351"/>
    <mergeCell ref="B378:C378"/>
    <mergeCell ref="B381:C381"/>
    <mergeCell ref="B382:C382"/>
    <mergeCell ref="B332:C332"/>
    <mergeCell ref="B333:C333"/>
    <mergeCell ref="B303:C303"/>
    <mergeCell ref="B318:C318"/>
    <mergeCell ref="B337:C337"/>
    <mergeCell ref="B339:C339"/>
    <mergeCell ref="B340:C340"/>
    <mergeCell ref="B341:C341"/>
    <mergeCell ref="B342:C342"/>
    <mergeCell ref="B320:K320"/>
    <mergeCell ref="B321:C321"/>
    <mergeCell ref="B323:K323"/>
    <mergeCell ref="B427:C427"/>
    <mergeCell ref="B429:C429"/>
    <mergeCell ref="B436:C436"/>
    <mergeCell ref="B383:C383"/>
    <mergeCell ref="B384:C384"/>
    <mergeCell ref="B386:C386"/>
    <mergeCell ref="B393:C393"/>
    <mergeCell ref="B421:C421"/>
    <mergeCell ref="B423:C423"/>
    <mergeCell ref="B424:C424"/>
    <mergeCell ref="B425:C425"/>
    <mergeCell ref="B426:C426"/>
    <mergeCell ref="B415:C415"/>
    <mergeCell ref="B416:C416"/>
    <mergeCell ref="B417:C417"/>
    <mergeCell ref="B418:C418"/>
    <mergeCell ref="B419:C419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BM02</vt:lpstr>
      <vt:lpstr>MEM_CAL BM02</vt:lpstr>
      <vt:lpstr>PLAN ORÇAM VENCEDORA</vt:lpstr>
      <vt:lpstr>memorial</vt:lpstr>
      <vt:lpstr>'PLAN ORÇAM VENCEDORA'!Area_de_impressao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2022-09-19T12:10:32Z</cp:lastPrinted>
  <dcterms:created xsi:type="dcterms:W3CDTF">2020-06-12T15:56:45Z</dcterms:created>
  <dcterms:modified xsi:type="dcterms:W3CDTF">2022-09-19T12:18:16Z</dcterms:modified>
</cp:coreProperties>
</file>