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-120" yWindow="-60" windowWidth="20730" windowHeight="10980" tabRatio="556"/>
  </bookViews>
  <sheets>
    <sheet name="BM05" sheetId="11" r:id="rId1"/>
    <sheet name="MEM_CAL BM05" sheetId="18" r:id="rId2"/>
    <sheet name="MEMORIAL" sheetId="19" r:id="rId3"/>
  </sheets>
  <externalReferences>
    <externalReference r:id="rId4"/>
    <externalReference r:id="rId5"/>
    <externalReference r:id="rId6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P99" i="11" l="1"/>
  <c r="H99" i="11"/>
  <c r="P49" i="11"/>
  <c r="H49" i="11"/>
  <c r="P47" i="11"/>
  <c r="H47" i="11"/>
  <c r="P38" i="11"/>
  <c r="P37" i="11"/>
  <c r="H98" i="11"/>
  <c r="P98" i="11" l="1"/>
  <c r="Q98" i="11" s="1"/>
  <c r="R98" i="11" s="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8" i="11"/>
  <c r="R39" i="11"/>
  <c r="R40" i="11"/>
  <c r="R41" i="11"/>
  <c r="R42" i="11"/>
  <c r="R43" i="11"/>
  <c r="R44" i="11"/>
  <c r="R45" i="11"/>
  <c r="R46" i="11"/>
  <c r="R47" i="11"/>
  <c r="R48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6" i="11"/>
  <c r="R127" i="11"/>
  <c r="R128" i="11"/>
  <c r="R129" i="11"/>
  <c r="R130" i="11"/>
  <c r="R131" i="11"/>
  <c r="R132" i="11"/>
  <c r="R133" i="11"/>
  <c r="R134" i="11"/>
  <c r="R135" i="11"/>
  <c r="R136" i="11"/>
  <c r="R137" i="11"/>
  <c r="R138" i="11"/>
  <c r="R139" i="11"/>
  <c r="R140" i="11"/>
  <c r="R141" i="11"/>
  <c r="R142" i="11"/>
  <c r="R143" i="11"/>
  <c r="R144" i="11"/>
  <c r="R145" i="11"/>
  <c r="R146" i="11"/>
  <c r="R147" i="11"/>
  <c r="R148" i="11"/>
  <c r="R149" i="11"/>
  <c r="R150" i="11"/>
  <c r="R151" i="11"/>
  <c r="R152" i="11"/>
  <c r="R153" i="11"/>
  <c r="R154" i="11"/>
  <c r="R155" i="11"/>
  <c r="R156" i="11"/>
  <c r="R157" i="11"/>
  <c r="R158" i="11"/>
  <c r="R159" i="11"/>
  <c r="R160" i="11"/>
  <c r="R161" i="11"/>
  <c r="R162" i="11"/>
  <c r="R163" i="11"/>
  <c r="R164" i="11"/>
  <c r="R165" i="11"/>
  <c r="R166" i="11"/>
  <c r="R167" i="11"/>
  <c r="R168" i="11"/>
  <c r="R169" i="11"/>
  <c r="R170" i="11"/>
  <c r="R171" i="11"/>
  <c r="R172" i="11"/>
  <c r="R173" i="11"/>
  <c r="R174" i="11"/>
  <c r="R175" i="11"/>
  <c r="R176" i="11"/>
  <c r="R177" i="11"/>
  <c r="R178" i="11"/>
  <c r="R179" i="11"/>
  <c r="R180" i="11"/>
  <c r="R181" i="11"/>
  <c r="R182" i="11"/>
  <c r="R183" i="11"/>
  <c r="R184" i="11"/>
  <c r="R185" i="11"/>
  <c r="R186" i="11"/>
  <c r="R187" i="11"/>
  <c r="R188" i="11"/>
  <c r="R189" i="11"/>
  <c r="R190" i="11"/>
  <c r="R191" i="11"/>
  <c r="R192" i="11"/>
  <c r="R193" i="11"/>
  <c r="R194" i="11"/>
  <c r="R195" i="11"/>
  <c r="R196" i="11"/>
  <c r="R197" i="11"/>
  <c r="R198" i="11"/>
  <c r="R199" i="11"/>
  <c r="R200" i="11"/>
  <c r="R201" i="11"/>
  <c r="R202" i="11"/>
  <c r="R203" i="11"/>
  <c r="R204" i="11"/>
  <c r="R205" i="11"/>
  <c r="R206" i="11"/>
  <c r="R207" i="11"/>
  <c r="R208" i="11"/>
  <c r="R209" i="11"/>
  <c r="R210" i="11"/>
  <c r="R211" i="11"/>
  <c r="R212" i="11"/>
  <c r="R213" i="11"/>
  <c r="R214" i="11"/>
  <c r="R215" i="11"/>
  <c r="R216" i="11"/>
  <c r="R217" i="11"/>
  <c r="R218" i="11"/>
  <c r="R219" i="11"/>
  <c r="R220" i="11"/>
  <c r="R221" i="11"/>
  <c r="R222" i="11"/>
  <c r="R223" i="11"/>
  <c r="R224" i="11"/>
  <c r="R225" i="11"/>
  <c r="R226" i="11"/>
  <c r="R227" i="11"/>
  <c r="R228" i="11"/>
  <c r="R229" i="11"/>
  <c r="R230" i="11"/>
  <c r="R231" i="11"/>
  <c r="R232" i="11"/>
  <c r="R233" i="11"/>
  <c r="R234" i="11"/>
  <c r="R235" i="11"/>
  <c r="R236" i="11"/>
  <c r="R237" i="11"/>
  <c r="R238" i="11"/>
  <c r="R239" i="11"/>
  <c r="R240" i="11"/>
  <c r="R241" i="11"/>
  <c r="R242" i="11"/>
  <c r="R243" i="11"/>
  <c r="R244" i="11"/>
  <c r="R245" i="11"/>
  <c r="R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R37" i="11" s="1"/>
  <c r="Q38" i="11"/>
  <c r="Q39" i="11"/>
  <c r="Q40" i="11"/>
  <c r="Q41" i="11"/>
  <c r="Q42" i="11"/>
  <c r="Q43" i="11"/>
  <c r="Q44" i="11"/>
  <c r="Q45" i="11"/>
  <c r="Q46" i="11"/>
  <c r="Q47" i="11"/>
  <c r="Q48" i="11"/>
  <c r="Q49" i="11"/>
  <c r="R49" i="11" s="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9" i="11"/>
  <c r="R99" i="11" s="1"/>
  <c r="Q100" i="11"/>
  <c r="Q101" i="11"/>
  <c r="Q102" i="11"/>
  <c r="Q103" i="11"/>
  <c r="Q104" i="11"/>
  <c r="Q105" i="11"/>
  <c r="Q106" i="11"/>
  <c r="Q107" i="11"/>
  <c r="Q108" i="11"/>
  <c r="Q109" i="11"/>
  <c r="Q110" i="11"/>
  <c r="Q111" i="11"/>
  <c r="Q112" i="11"/>
  <c r="Q113" i="11"/>
  <c r="Q114" i="11"/>
  <c r="Q115" i="11"/>
  <c r="Q116" i="11"/>
  <c r="Q117" i="11"/>
  <c r="Q118" i="11"/>
  <c r="Q119" i="11"/>
  <c r="Q120" i="11"/>
  <c r="Q121" i="11"/>
  <c r="Q122" i="11"/>
  <c r="Q123" i="11"/>
  <c r="Q124" i="11"/>
  <c r="Q125" i="11"/>
  <c r="Q126" i="11"/>
  <c r="Q127" i="11"/>
  <c r="Q128" i="11"/>
  <c r="Q129" i="11"/>
  <c r="Q130" i="11"/>
  <c r="Q131" i="11"/>
  <c r="Q132" i="11"/>
  <c r="Q133" i="11"/>
  <c r="Q134" i="11"/>
  <c r="Q135" i="11"/>
  <c r="Q136" i="11"/>
  <c r="Q137" i="11"/>
  <c r="Q138" i="11"/>
  <c r="Q139" i="11"/>
  <c r="Q140" i="11"/>
  <c r="Q141" i="11"/>
  <c r="Q142" i="11"/>
  <c r="Q143" i="11"/>
  <c r="Q144" i="11"/>
  <c r="Q145" i="11"/>
  <c r="Q146" i="11"/>
  <c r="Q147" i="11"/>
  <c r="Q148" i="11"/>
  <c r="Q149" i="11"/>
  <c r="Q150" i="11"/>
  <c r="Q151" i="11"/>
  <c r="Q152" i="11"/>
  <c r="Q153" i="11"/>
  <c r="Q154" i="11"/>
  <c r="Q155" i="11"/>
  <c r="Q156" i="11"/>
  <c r="Q157" i="11"/>
  <c r="Q158" i="11"/>
  <c r="Q159" i="11"/>
  <c r="Q160" i="11"/>
  <c r="Q161" i="11"/>
  <c r="Q162" i="11"/>
  <c r="Q163" i="11"/>
  <c r="Q164" i="11"/>
  <c r="Q165" i="11"/>
  <c r="Q166" i="11"/>
  <c r="Q167" i="11"/>
  <c r="Q168" i="11"/>
  <c r="Q169" i="11"/>
  <c r="Q170" i="11"/>
  <c r="Q171" i="11"/>
  <c r="Q172" i="11"/>
  <c r="Q173" i="11"/>
  <c r="Q174" i="11"/>
  <c r="Q175" i="11"/>
  <c r="Q176" i="11"/>
  <c r="Q177" i="11"/>
  <c r="Q178" i="11"/>
  <c r="Q179" i="11"/>
  <c r="Q180" i="11"/>
  <c r="Q181" i="11"/>
  <c r="Q182" i="11"/>
  <c r="Q183" i="11"/>
  <c r="Q184" i="11"/>
  <c r="Q185" i="11"/>
  <c r="Q186" i="11"/>
  <c r="Q187" i="11"/>
  <c r="Q188" i="11"/>
  <c r="Q189" i="11"/>
  <c r="Q190" i="11"/>
  <c r="Q191" i="11"/>
  <c r="Q192" i="11"/>
  <c r="Q193" i="11"/>
  <c r="Q194" i="11"/>
  <c r="Q195" i="11"/>
  <c r="Q196" i="11"/>
  <c r="Q197" i="11"/>
  <c r="Q198" i="11"/>
  <c r="Q199" i="11"/>
  <c r="Q200" i="11"/>
  <c r="Q201" i="11"/>
  <c r="Q202" i="11"/>
  <c r="Q203" i="11"/>
  <c r="Q204" i="11"/>
  <c r="Q205" i="11"/>
  <c r="Q206" i="11"/>
  <c r="Q207" i="11"/>
  <c r="Q208" i="11"/>
  <c r="Q209" i="11"/>
  <c r="Q210" i="11"/>
  <c r="Q211" i="11"/>
  <c r="Q212" i="11"/>
  <c r="Q213" i="11"/>
  <c r="Q214" i="11"/>
  <c r="Q215" i="11"/>
  <c r="Q216" i="11"/>
  <c r="Q217" i="11"/>
  <c r="Q218" i="11"/>
  <c r="Q219" i="11"/>
  <c r="Q220" i="11"/>
  <c r="Q221" i="11"/>
  <c r="Q222" i="11"/>
  <c r="Q223" i="11"/>
  <c r="Q224" i="11"/>
  <c r="Q225" i="11"/>
  <c r="Q226" i="11"/>
  <c r="Q227" i="11"/>
  <c r="Q228" i="11"/>
  <c r="Q229" i="11"/>
  <c r="Q230" i="11"/>
  <c r="Q231" i="11"/>
  <c r="Q232" i="11"/>
  <c r="Q233" i="11"/>
  <c r="Q234" i="11"/>
  <c r="Q235" i="11"/>
  <c r="Q236" i="11"/>
  <c r="Q237" i="11"/>
  <c r="Q238" i="11"/>
  <c r="Q239" i="11"/>
  <c r="Q240" i="11"/>
  <c r="Q241" i="11"/>
  <c r="Q242" i="11"/>
  <c r="Q243" i="11"/>
  <c r="Q244" i="11"/>
  <c r="Q245" i="11"/>
  <c r="Q19" i="11"/>
  <c r="H26" i="11" l="1"/>
  <c r="G65" i="11" l="1"/>
  <c r="L101" i="19"/>
  <c r="B101" i="19"/>
  <c r="B99" i="19"/>
  <c r="K104" i="19"/>
  <c r="L104" i="19" s="1"/>
  <c r="K161" i="19"/>
  <c r="L161" i="19" s="1"/>
  <c r="K135" i="19"/>
  <c r="L135" i="19" s="1"/>
  <c r="K97" i="19"/>
  <c r="L97" i="19" s="1"/>
  <c r="K96" i="19"/>
  <c r="L96" i="19" s="1"/>
  <c r="K95" i="19"/>
  <c r="L95" i="19" s="1"/>
  <c r="K94" i="19"/>
  <c r="L94" i="19" s="1"/>
  <c r="K93" i="19"/>
  <c r="L93" i="19" s="1"/>
  <c r="K92" i="19"/>
  <c r="L92" i="19" s="1"/>
  <c r="K88" i="19"/>
  <c r="L88" i="19" s="1"/>
  <c r="K87" i="19"/>
  <c r="L87" i="19" s="1"/>
  <c r="K86" i="19"/>
  <c r="L86" i="19" s="1"/>
  <c r="K85" i="19"/>
  <c r="L85" i="19" s="1"/>
  <c r="K84" i="19"/>
  <c r="L84" i="19" s="1"/>
  <c r="K83" i="19"/>
  <c r="L83" i="19" s="1"/>
  <c r="K82" i="19"/>
  <c r="L82" i="19" s="1"/>
  <c r="X4" i="18"/>
  <c r="W5" i="18"/>
  <c r="K38" i="19"/>
  <c r="L38" i="19" s="1"/>
  <c r="K37" i="19"/>
  <c r="L37" i="19" s="1"/>
  <c r="K36" i="19"/>
  <c r="L36" i="19" s="1"/>
  <c r="L90" i="19" l="1"/>
  <c r="G61" i="11" s="1"/>
  <c r="L33" i="19"/>
  <c r="L35" i="19" s="1"/>
  <c r="G26" i="11" s="1"/>
  <c r="K159" i="19" l="1"/>
  <c r="L159" i="19" s="1"/>
  <c r="K158" i="19"/>
  <c r="L158" i="19" s="1"/>
  <c r="K157" i="19"/>
  <c r="L157" i="19" s="1"/>
  <c r="K154" i="19"/>
  <c r="L154" i="19" s="1"/>
  <c r="K153" i="19"/>
  <c r="L153" i="19" s="1"/>
  <c r="K151" i="19"/>
  <c r="L151" i="19" s="1"/>
  <c r="K149" i="19"/>
  <c r="L149" i="19" s="1"/>
  <c r="K148" i="19"/>
  <c r="L148" i="19" s="1"/>
  <c r="K147" i="19"/>
  <c r="L147" i="19" s="1"/>
  <c r="K146" i="19"/>
  <c r="L146" i="19" s="1"/>
  <c r="K145" i="19"/>
  <c r="L145" i="19" s="1"/>
  <c r="K144" i="19"/>
  <c r="L144" i="19" s="1"/>
  <c r="B139" i="19"/>
  <c r="K133" i="19"/>
  <c r="L133" i="19" s="1"/>
  <c r="K132" i="19"/>
  <c r="L132" i="19" s="1"/>
  <c r="K131" i="19"/>
  <c r="L131" i="19" s="1"/>
  <c r="K128" i="19"/>
  <c r="L128" i="19" s="1"/>
  <c r="K127" i="19"/>
  <c r="L127" i="19" s="1"/>
  <c r="K125" i="19"/>
  <c r="L125" i="19" s="1"/>
  <c r="K124" i="19"/>
  <c r="L124" i="19" s="1"/>
  <c r="K123" i="19"/>
  <c r="L123" i="19" s="1"/>
  <c r="K122" i="19"/>
  <c r="L122" i="19" s="1"/>
  <c r="K121" i="19"/>
  <c r="L121" i="19" s="1"/>
  <c r="K118" i="19"/>
  <c r="L118" i="19" s="1"/>
  <c r="K117" i="19"/>
  <c r="L117" i="19" s="1"/>
  <c r="K116" i="19"/>
  <c r="L116" i="19" s="1"/>
  <c r="K115" i="19"/>
  <c r="L115" i="19" s="1"/>
  <c r="K114" i="19"/>
  <c r="L114" i="19" s="1"/>
  <c r="K113" i="19"/>
  <c r="L113" i="19" s="1"/>
  <c r="B108" i="19"/>
  <c r="B106" i="19"/>
  <c r="K80" i="19"/>
  <c r="L80" i="19" s="1"/>
  <c r="K79" i="19"/>
  <c r="L79" i="19" s="1"/>
  <c r="K78" i="19"/>
  <c r="L78" i="19" s="1"/>
  <c r="K75" i="19"/>
  <c r="L75" i="19" s="1"/>
  <c r="K74" i="19"/>
  <c r="L74" i="19" s="1"/>
  <c r="K72" i="19"/>
  <c r="L72" i="19" s="1"/>
  <c r="K71" i="19"/>
  <c r="L71" i="19" s="1"/>
  <c r="K70" i="19"/>
  <c r="L70" i="19" s="1"/>
  <c r="K69" i="19"/>
  <c r="L69" i="19" s="1"/>
  <c r="K68" i="19"/>
  <c r="L68" i="19" s="1"/>
  <c r="K65" i="19"/>
  <c r="L65" i="19" s="1"/>
  <c r="K64" i="19"/>
  <c r="L64" i="19" s="1"/>
  <c r="K63" i="19"/>
  <c r="L63" i="19" s="1"/>
  <c r="K62" i="19"/>
  <c r="L62" i="19" s="1"/>
  <c r="K61" i="19"/>
  <c r="L61" i="19" s="1"/>
  <c r="K60" i="19"/>
  <c r="L60" i="19" s="1"/>
  <c r="B53" i="19"/>
  <c r="M48" i="19"/>
  <c r="L48" i="19"/>
  <c r="B48" i="19"/>
  <c r="A48" i="19"/>
  <c r="B44" i="19"/>
  <c r="A44" i="19"/>
  <c r="M41" i="19"/>
  <c r="L41" i="19"/>
  <c r="B41" i="19"/>
  <c r="A41" i="19"/>
  <c r="M33" i="19"/>
  <c r="B33" i="19"/>
  <c r="A33" i="19"/>
  <c r="K31" i="19"/>
  <c r="L31" i="19" s="1"/>
  <c r="L30" i="19" s="1"/>
  <c r="M30" i="19"/>
  <c r="B30" i="19"/>
  <c r="A30" i="19"/>
  <c r="M27" i="19"/>
  <c r="L27" i="19"/>
  <c r="B27" i="19"/>
  <c r="A27" i="19"/>
  <c r="M24" i="19"/>
  <c r="L24" i="19"/>
  <c r="B24" i="19"/>
  <c r="A24" i="19"/>
  <c r="M21" i="19"/>
  <c r="L21" i="19"/>
  <c r="B21" i="19"/>
  <c r="A21" i="19"/>
  <c r="M18" i="19"/>
  <c r="L18" i="19"/>
  <c r="B18" i="19"/>
  <c r="A18" i="19"/>
  <c r="M15" i="19"/>
  <c r="L15" i="19"/>
  <c r="B15" i="19"/>
  <c r="A15" i="19"/>
  <c r="K13" i="19"/>
  <c r="L13" i="19" s="1"/>
  <c r="L12" i="19" s="1"/>
  <c r="M12" i="19"/>
  <c r="B12" i="19"/>
  <c r="A12" i="19"/>
  <c r="B10" i="19"/>
  <c r="A10" i="19"/>
  <c r="L139" i="19" l="1"/>
  <c r="L141" i="19" s="1"/>
  <c r="G99" i="11" s="1"/>
  <c r="L108" i="19"/>
  <c r="L55" i="19"/>
  <c r="L57" i="19" s="1"/>
  <c r="G60" i="11" s="1"/>
  <c r="H60" i="11" s="1"/>
  <c r="G45" i="11"/>
  <c r="H48" i="11"/>
  <c r="G48" i="11"/>
  <c r="G47" i="11"/>
  <c r="H43" i="11"/>
  <c r="G43" i="11"/>
  <c r="G44" i="11"/>
  <c r="H45" i="11"/>
  <c r="BL2" i="18"/>
  <c r="BA13" i="18"/>
  <c r="BA9" i="18"/>
  <c r="BA4" i="18"/>
  <c r="AP3" i="18"/>
  <c r="AU3" i="18"/>
  <c r="AJ12" i="18"/>
  <c r="AJ4" i="18"/>
  <c r="G46" i="11"/>
  <c r="L110" i="19" l="1"/>
  <c r="G98" i="11" s="1"/>
  <c r="J63" i="11"/>
  <c r="H39" i="11"/>
  <c r="H36" i="11"/>
  <c r="H35" i="11"/>
  <c r="H34" i="11"/>
  <c r="H33" i="11"/>
  <c r="H32" i="11"/>
  <c r="R3" i="18"/>
  <c r="R4" i="18"/>
  <c r="AD2" i="18"/>
  <c r="AD6" i="18"/>
  <c r="AD7" i="18"/>
  <c r="AD8" i="18"/>
  <c r="AD9" i="18"/>
  <c r="AD10" i="18"/>
  <c r="AD11" i="18"/>
  <c r="AD12" i="18"/>
  <c r="AD13" i="18"/>
  <c r="AD14" i="18"/>
  <c r="AD15" i="18"/>
  <c r="AD16" i="18"/>
  <c r="AD17" i="18"/>
  <c r="AD18" i="18"/>
  <c r="AD19" i="18"/>
  <c r="AD20" i="18"/>
  <c r="AD21" i="18"/>
  <c r="AD22" i="18"/>
  <c r="AD23" i="18"/>
  <c r="AD24" i="18"/>
  <c r="AD25" i="18"/>
  <c r="AD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R29" i="18"/>
  <c r="K11" i="18"/>
  <c r="K4" i="18"/>
  <c r="E11" i="18"/>
  <c r="E3" i="18"/>
  <c r="H40" i="11" l="1"/>
  <c r="H31" i="11"/>
  <c r="H28" i="11"/>
  <c r="I53" i="11" l="1"/>
  <c r="I240" i="11" l="1"/>
  <c r="J240" i="11"/>
  <c r="I241" i="11"/>
  <c r="J241" i="11"/>
  <c r="I242" i="11"/>
  <c r="J242" i="11"/>
  <c r="I243" i="11"/>
  <c r="J243" i="11"/>
  <c r="I244" i="11"/>
  <c r="J244" i="11"/>
  <c r="I245" i="11"/>
  <c r="J245" i="11"/>
  <c r="J239" i="11"/>
  <c r="I239" i="11"/>
  <c r="J238" i="11"/>
  <c r="I238" i="11"/>
  <c r="I223" i="11"/>
  <c r="J223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I231" i="11"/>
  <c r="J231" i="11"/>
  <c r="I232" i="11"/>
  <c r="J232" i="11"/>
  <c r="I233" i="11"/>
  <c r="J233" i="11"/>
  <c r="I234" i="11"/>
  <c r="J234" i="11"/>
  <c r="I235" i="11"/>
  <c r="J235" i="11"/>
  <c r="I236" i="11"/>
  <c r="J236" i="11"/>
  <c r="J222" i="11"/>
  <c r="I222" i="11"/>
  <c r="J220" i="11"/>
  <c r="I220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J211" i="11"/>
  <c r="I211" i="11"/>
  <c r="J210" i="11"/>
  <c r="I210" i="11"/>
  <c r="I180" i="11"/>
  <c r="J180" i="11"/>
  <c r="I181" i="11"/>
  <c r="J181" i="11"/>
  <c r="I182" i="11"/>
  <c r="J182" i="11"/>
  <c r="I183" i="11"/>
  <c r="J183" i="11"/>
  <c r="I184" i="11"/>
  <c r="J184" i="11"/>
  <c r="I185" i="11"/>
  <c r="J185" i="11"/>
  <c r="I186" i="11"/>
  <c r="J186" i="11"/>
  <c r="I187" i="11"/>
  <c r="J187" i="11"/>
  <c r="I188" i="11"/>
  <c r="J188" i="11"/>
  <c r="I189" i="11"/>
  <c r="J189" i="11"/>
  <c r="I190" i="11"/>
  <c r="J190" i="11"/>
  <c r="I191" i="11"/>
  <c r="J191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J179" i="11"/>
  <c r="I179" i="11"/>
  <c r="I146" i="11"/>
  <c r="J146" i="11"/>
  <c r="I147" i="11"/>
  <c r="J147" i="11"/>
  <c r="I148" i="11"/>
  <c r="J148" i="11"/>
  <c r="I149" i="11"/>
  <c r="J149" i="11"/>
  <c r="I150" i="11"/>
  <c r="J150" i="11"/>
  <c r="I151" i="11"/>
  <c r="J15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J145" i="11"/>
  <c r="I145" i="11"/>
  <c r="I139" i="11"/>
  <c r="J139" i="11"/>
  <c r="I140" i="11"/>
  <c r="J140" i="11"/>
  <c r="I141" i="11"/>
  <c r="J141" i="11"/>
  <c r="I142" i="11"/>
  <c r="J142" i="11"/>
  <c r="I143" i="11"/>
  <c r="J143" i="11"/>
  <c r="J138" i="11"/>
  <c r="I138" i="11"/>
  <c r="I136" i="11"/>
  <c r="J136" i="11"/>
  <c r="J135" i="11"/>
  <c r="I135" i="11"/>
  <c r="J134" i="11"/>
  <c r="I134" i="11"/>
  <c r="J133" i="11"/>
  <c r="I133" i="11"/>
  <c r="J132" i="11"/>
  <c r="I132" i="11"/>
  <c r="J131" i="11"/>
  <c r="I131" i="11"/>
  <c r="J130" i="11"/>
  <c r="I130" i="11"/>
  <c r="J129" i="11"/>
  <c r="I129" i="11"/>
  <c r="J128" i="11"/>
  <c r="I128" i="11"/>
  <c r="I120" i="11"/>
  <c r="J120" i="11"/>
  <c r="I121" i="11"/>
  <c r="J121" i="11"/>
  <c r="I122" i="11"/>
  <c r="J122" i="11"/>
  <c r="I123" i="11"/>
  <c r="J123" i="11"/>
  <c r="I124" i="11"/>
  <c r="J124" i="11"/>
  <c r="I125" i="11"/>
  <c r="J125" i="11"/>
  <c r="I126" i="11"/>
  <c r="J126" i="11"/>
  <c r="J119" i="11"/>
  <c r="I119" i="11"/>
  <c r="I107" i="11"/>
  <c r="J107" i="11"/>
  <c r="I108" i="11"/>
  <c r="J108" i="11"/>
  <c r="I109" i="11"/>
  <c r="J109" i="11"/>
  <c r="I110" i="11"/>
  <c r="J110" i="11"/>
  <c r="I111" i="11"/>
  <c r="J111" i="11"/>
  <c r="I112" i="11"/>
  <c r="J112" i="11"/>
  <c r="I113" i="11"/>
  <c r="J113" i="11"/>
  <c r="I114" i="11"/>
  <c r="J114" i="11"/>
  <c r="I115" i="11"/>
  <c r="J115" i="11"/>
  <c r="I116" i="11"/>
  <c r="J116" i="11"/>
  <c r="J106" i="11"/>
  <c r="I106" i="11"/>
  <c r="I99" i="11"/>
  <c r="J99" i="11"/>
  <c r="I100" i="11"/>
  <c r="J100" i="11"/>
  <c r="I101" i="11"/>
  <c r="J101" i="11"/>
  <c r="I102" i="11"/>
  <c r="J102" i="11"/>
  <c r="I103" i="11"/>
  <c r="J103" i="11"/>
  <c r="I104" i="11"/>
  <c r="J104" i="11"/>
  <c r="J98" i="11"/>
  <c r="I98" i="11"/>
  <c r="I89" i="11"/>
  <c r="J89" i="11"/>
  <c r="I90" i="11"/>
  <c r="J90" i="11"/>
  <c r="I91" i="11"/>
  <c r="J91" i="11"/>
  <c r="I92" i="11"/>
  <c r="J92" i="11"/>
  <c r="I93" i="11"/>
  <c r="J93" i="11"/>
  <c r="I94" i="11"/>
  <c r="J94" i="11"/>
  <c r="I95" i="11"/>
  <c r="J95" i="11"/>
  <c r="I96" i="11"/>
  <c r="J96" i="11"/>
  <c r="J88" i="11"/>
  <c r="I88" i="11"/>
  <c r="I77" i="11"/>
  <c r="J77" i="11"/>
  <c r="I78" i="11"/>
  <c r="J78" i="11"/>
  <c r="I79" i="11"/>
  <c r="J79" i="11"/>
  <c r="I80" i="11"/>
  <c r="J80" i="11"/>
  <c r="I81" i="11"/>
  <c r="J81" i="11"/>
  <c r="I82" i="11"/>
  <c r="J82" i="11"/>
  <c r="I83" i="11"/>
  <c r="J83" i="11"/>
  <c r="I84" i="11"/>
  <c r="J84" i="11"/>
  <c r="I85" i="11"/>
  <c r="J85" i="11"/>
  <c r="I86" i="11"/>
  <c r="J86" i="11"/>
  <c r="J76" i="11"/>
  <c r="I76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I73" i="11"/>
  <c r="J73" i="11"/>
  <c r="J64" i="11"/>
  <c r="I64" i="11"/>
  <c r="I63" i="11"/>
  <c r="I61" i="11"/>
  <c r="J61" i="11"/>
  <c r="J60" i="11"/>
  <c r="I60" i="11"/>
  <c r="I54" i="11"/>
  <c r="J54" i="11"/>
  <c r="I55" i="11"/>
  <c r="J55" i="11"/>
  <c r="I56" i="11"/>
  <c r="J56" i="11"/>
  <c r="I57" i="11"/>
  <c r="J57" i="11"/>
  <c r="I58" i="11"/>
  <c r="J58" i="11"/>
  <c r="J53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J19" i="11"/>
  <c r="I20" i="11"/>
  <c r="I21" i="11"/>
  <c r="I22" i="11"/>
  <c r="I23" i="11"/>
  <c r="I24" i="11"/>
  <c r="I25" i="11"/>
  <c r="I26" i="11"/>
  <c r="I27" i="11"/>
  <c r="I28" i="11"/>
  <c r="I29" i="11"/>
  <c r="I19" i="11"/>
  <c r="I247" i="11" l="1"/>
  <c r="J40" i="11" l="1"/>
  <c r="J38" i="11"/>
  <c r="J35" i="11"/>
  <c r="J34" i="11"/>
  <c r="J32" i="11"/>
  <c r="J21" i="11"/>
  <c r="J20" i="11"/>
  <c r="J33" i="11"/>
  <c r="J28" i="11"/>
  <c r="J27" i="11"/>
  <c r="J25" i="11"/>
  <c r="J22" i="11"/>
  <c r="J48" i="11" l="1"/>
  <c r="J47" i="11"/>
  <c r="J24" i="11"/>
  <c r="J36" i="11"/>
  <c r="J23" i="11"/>
  <c r="J37" i="11"/>
  <c r="J31" i="11" l="1"/>
  <c r="H239" i="11" l="1"/>
  <c r="K239" i="11" s="1"/>
  <c r="H240" i="11"/>
  <c r="K240" i="11" s="1"/>
  <c r="H241" i="11"/>
  <c r="K241" i="11" s="1"/>
  <c r="H242" i="11"/>
  <c r="K242" i="11" s="1"/>
  <c r="H243" i="11"/>
  <c r="K243" i="11" s="1"/>
  <c r="H244" i="11"/>
  <c r="K244" i="11" s="1"/>
  <c r="H245" i="11"/>
  <c r="K245" i="11" s="1"/>
  <c r="H238" i="11"/>
  <c r="K238" i="11" s="1"/>
  <c r="H223" i="11"/>
  <c r="K223" i="11" s="1"/>
  <c r="H224" i="11"/>
  <c r="K224" i="11" s="1"/>
  <c r="H225" i="11"/>
  <c r="K225" i="11" s="1"/>
  <c r="H226" i="11"/>
  <c r="K226" i="11" s="1"/>
  <c r="H227" i="11"/>
  <c r="K227" i="11" s="1"/>
  <c r="H228" i="11"/>
  <c r="K228" i="11" s="1"/>
  <c r="H229" i="11"/>
  <c r="K229" i="11" s="1"/>
  <c r="H230" i="11"/>
  <c r="K230" i="11" s="1"/>
  <c r="H231" i="11"/>
  <c r="K231" i="11" s="1"/>
  <c r="H232" i="11"/>
  <c r="K232" i="11" s="1"/>
  <c r="H233" i="11"/>
  <c r="K233" i="11" s="1"/>
  <c r="H234" i="11"/>
  <c r="K234" i="11" s="1"/>
  <c r="H235" i="11"/>
  <c r="K235" i="11" s="1"/>
  <c r="H236" i="11"/>
  <c r="K236" i="11" s="1"/>
  <c r="H222" i="11"/>
  <c r="K222" i="11" s="1"/>
  <c r="H220" i="11"/>
  <c r="K220" i="11" s="1"/>
  <c r="H211" i="11"/>
  <c r="K211" i="11" s="1"/>
  <c r="H212" i="11"/>
  <c r="K212" i="11" s="1"/>
  <c r="H213" i="11"/>
  <c r="K213" i="11" s="1"/>
  <c r="H214" i="11"/>
  <c r="K214" i="11" s="1"/>
  <c r="H215" i="11"/>
  <c r="K215" i="11" s="1"/>
  <c r="H216" i="11"/>
  <c r="K216" i="11" s="1"/>
  <c r="H217" i="11"/>
  <c r="K217" i="11" s="1"/>
  <c r="H218" i="11"/>
  <c r="K218" i="11" s="1"/>
  <c r="H210" i="11"/>
  <c r="K210" i="11" s="1"/>
  <c r="H180" i="11"/>
  <c r="K180" i="11" s="1"/>
  <c r="H181" i="11"/>
  <c r="K181" i="11" s="1"/>
  <c r="H182" i="11"/>
  <c r="K182" i="11" s="1"/>
  <c r="H183" i="11"/>
  <c r="K183" i="11" s="1"/>
  <c r="H184" i="11"/>
  <c r="K184" i="11" s="1"/>
  <c r="H185" i="11"/>
  <c r="K185" i="11" s="1"/>
  <c r="H186" i="11"/>
  <c r="K186" i="11" s="1"/>
  <c r="H187" i="11"/>
  <c r="K187" i="11" s="1"/>
  <c r="H188" i="11"/>
  <c r="K188" i="11" s="1"/>
  <c r="H189" i="11"/>
  <c r="K189" i="11" s="1"/>
  <c r="H190" i="11"/>
  <c r="K190" i="11" s="1"/>
  <c r="H191" i="11"/>
  <c r="K191" i="11" s="1"/>
  <c r="H192" i="11"/>
  <c r="K192" i="11" s="1"/>
  <c r="H193" i="11"/>
  <c r="K193" i="11" s="1"/>
  <c r="H194" i="11"/>
  <c r="K194" i="11" s="1"/>
  <c r="H195" i="11"/>
  <c r="K195" i="11" s="1"/>
  <c r="H196" i="11"/>
  <c r="K196" i="11" s="1"/>
  <c r="H197" i="11"/>
  <c r="K197" i="11" s="1"/>
  <c r="H198" i="11"/>
  <c r="K198" i="11" s="1"/>
  <c r="H199" i="11"/>
  <c r="K199" i="11" s="1"/>
  <c r="H200" i="11"/>
  <c r="K200" i="11" s="1"/>
  <c r="H201" i="11"/>
  <c r="K201" i="11" s="1"/>
  <c r="H202" i="11"/>
  <c r="K202" i="11" s="1"/>
  <c r="H203" i="11"/>
  <c r="K203" i="11" s="1"/>
  <c r="H204" i="11"/>
  <c r="K204" i="11" s="1"/>
  <c r="H205" i="11"/>
  <c r="K205" i="11" s="1"/>
  <c r="H206" i="11"/>
  <c r="K206" i="11" s="1"/>
  <c r="H207" i="11"/>
  <c r="K207" i="11" s="1"/>
  <c r="H208" i="11"/>
  <c r="K208" i="11" s="1"/>
  <c r="H179" i="11"/>
  <c r="K179" i="11" s="1"/>
  <c r="H146" i="11"/>
  <c r="K146" i="11" s="1"/>
  <c r="H147" i="11"/>
  <c r="K147" i="11" s="1"/>
  <c r="H148" i="11"/>
  <c r="K148" i="11" s="1"/>
  <c r="H149" i="11"/>
  <c r="K149" i="11" s="1"/>
  <c r="H150" i="11"/>
  <c r="K150" i="11" s="1"/>
  <c r="H151" i="11"/>
  <c r="K151" i="11" s="1"/>
  <c r="H152" i="11"/>
  <c r="K152" i="11" s="1"/>
  <c r="H153" i="11"/>
  <c r="K153" i="11" s="1"/>
  <c r="H154" i="11"/>
  <c r="K154" i="11" s="1"/>
  <c r="H155" i="11"/>
  <c r="K155" i="11" s="1"/>
  <c r="H156" i="11"/>
  <c r="K156" i="11" s="1"/>
  <c r="H157" i="11"/>
  <c r="K157" i="11" s="1"/>
  <c r="H158" i="11"/>
  <c r="K158" i="11" s="1"/>
  <c r="H159" i="11"/>
  <c r="K159" i="11" s="1"/>
  <c r="H160" i="11"/>
  <c r="K160" i="11" s="1"/>
  <c r="H161" i="11"/>
  <c r="K161" i="11" s="1"/>
  <c r="H162" i="11"/>
  <c r="K162" i="11" s="1"/>
  <c r="H163" i="11"/>
  <c r="K163" i="11" s="1"/>
  <c r="H164" i="11"/>
  <c r="K164" i="11" s="1"/>
  <c r="H165" i="11"/>
  <c r="K165" i="11" s="1"/>
  <c r="H166" i="11"/>
  <c r="K166" i="11" s="1"/>
  <c r="H167" i="11"/>
  <c r="K167" i="11" s="1"/>
  <c r="H168" i="11"/>
  <c r="K168" i="11" s="1"/>
  <c r="H169" i="11"/>
  <c r="K169" i="11" s="1"/>
  <c r="H170" i="11"/>
  <c r="K170" i="11" s="1"/>
  <c r="H171" i="11"/>
  <c r="K171" i="11" s="1"/>
  <c r="H172" i="11"/>
  <c r="K172" i="11" s="1"/>
  <c r="H173" i="11"/>
  <c r="K173" i="11" s="1"/>
  <c r="H174" i="11"/>
  <c r="K174" i="11" s="1"/>
  <c r="H175" i="11"/>
  <c r="K175" i="11" s="1"/>
  <c r="H176" i="11"/>
  <c r="K176" i="11" s="1"/>
  <c r="H177" i="11"/>
  <c r="K177" i="11" s="1"/>
  <c r="H145" i="11"/>
  <c r="K145" i="11" s="1"/>
  <c r="H139" i="11"/>
  <c r="K139" i="11" s="1"/>
  <c r="H140" i="11"/>
  <c r="K140" i="11" s="1"/>
  <c r="H141" i="11"/>
  <c r="K141" i="11" s="1"/>
  <c r="H142" i="11"/>
  <c r="K142" i="11" s="1"/>
  <c r="H143" i="11"/>
  <c r="K143" i="11" s="1"/>
  <c r="H138" i="11"/>
  <c r="K138" i="11" s="1"/>
  <c r="H129" i="11"/>
  <c r="K129" i="11" s="1"/>
  <c r="H130" i="11"/>
  <c r="K130" i="11" s="1"/>
  <c r="H131" i="11"/>
  <c r="K131" i="11" s="1"/>
  <c r="H132" i="11"/>
  <c r="K132" i="11" s="1"/>
  <c r="H133" i="11"/>
  <c r="K133" i="11" s="1"/>
  <c r="H134" i="11"/>
  <c r="K134" i="11" s="1"/>
  <c r="H135" i="11"/>
  <c r="K135" i="11" s="1"/>
  <c r="H136" i="11"/>
  <c r="K136" i="11" s="1"/>
  <c r="H128" i="11"/>
  <c r="K128" i="11" s="1"/>
  <c r="H120" i="11"/>
  <c r="K120" i="11" s="1"/>
  <c r="H121" i="11"/>
  <c r="K121" i="11" s="1"/>
  <c r="H122" i="11"/>
  <c r="K122" i="11" s="1"/>
  <c r="H123" i="11"/>
  <c r="K123" i="11" s="1"/>
  <c r="H124" i="11"/>
  <c r="K124" i="11" s="1"/>
  <c r="H125" i="11"/>
  <c r="K125" i="11" s="1"/>
  <c r="H126" i="11"/>
  <c r="K126" i="11" s="1"/>
  <c r="H119" i="11"/>
  <c r="K119" i="11" s="1"/>
  <c r="H108" i="11"/>
  <c r="K108" i="11" s="1"/>
  <c r="H109" i="11"/>
  <c r="K109" i="11" s="1"/>
  <c r="H110" i="11"/>
  <c r="K110" i="11" s="1"/>
  <c r="H111" i="11"/>
  <c r="K111" i="11" s="1"/>
  <c r="H112" i="11"/>
  <c r="K112" i="11" s="1"/>
  <c r="H113" i="11"/>
  <c r="K113" i="11" s="1"/>
  <c r="H114" i="11"/>
  <c r="K114" i="11" s="1"/>
  <c r="H115" i="11"/>
  <c r="K115" i="11" s="1"/>
  <c r="H116" i="11"/>
  <c r="K116" i="11" s="1"/>
  <c r="H107" i="11"/>
  <c r="K107" i="11" s="1"/>
  <c r="H106" i="11"/>
  <c r="K106" i="11" s="1"/>
  <c r="D239" i="11"/>
  <c r="D240" i="11"/>
  <c r="D241" i="11"/>
  <c r="D242" i="11"/>
  <c r="D243" i="11"/>
  <c r="D244" i="11"/>
  <c r="D245" i="11"/>
  <c r="D238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K99" i="11"/>
  <c r="K100" i="11"/>
  <c r="H101" i="11"/>
  <c r="K101" i="11" s="1"/>
  <c r="H102" i="11"/>
  <c r="K102" i="11" s="1"/>
  <c r="H103" i="11"/>
  <c r="K103" i="11" s="1"/>
  <c r="H104" i="11"/>
  <c r="K104" i="11" s="1"/>
  <c r="K98" i="11"/>
  <c r="D99" i="11"/>
  <c r="D100" i="11"/>
  <c r="D101" i="11"/>
  <c r="D102" i="11"/>
  <c r="D103" i="11"/>
  <c r="D104" i="11"/>
  <c r="D98" i="11"/>
  <c r="K89" i="11"/>
  <c r="K90" i="11"/>
  <c r="H91" i="11"/>
  <c r="K91" i="11" s="1"/>
  <c r="H92" i="11"/>
  <c r="K92" i="11" s="1"/>
  <c r="H93" i="11"/>
  <c r="K93" i="11" s="1"/>
  <c r="H94" i="11"/>
  <c r="K94" i="11" s="1"/>
  <c r="H95" i="11"/>
  <c r="K95" i="11" s="1"/>
  <c r="H96" i="11"/>
  <c r="K96" i="11" s="1"/>
  <c r="K88" i="11"/>
  <c r="D89" i="11"/>
  <c r="D90" i="11"/>
  <c r="D91" i="11"/>
  <c r="D92" i="11"/>
  <c r="D93" i="11"/>
  <c r="D94" i="11"/>
  <c r="D95" i="11"/>
  <c r="D96" i="11"/>
  <c r="D88" i="11"/>
  <c r="H77" i="11"/>
  <c r="K77" i="11" s="1"/>
  <c r="H78" i="11"/>
  <c r="K78" i="11" s="1"/>
  <c r="H79" i="11"/>
  <c r="K79" i="11" s="1"/>
  <c r="H80" i="11"/>
  <c r="K80" i="11" s="1"/>
  <c r="H81" i="11"/>
  <c r="K81" i="11" s="1"/>
  <c r="H82" i="11"/>
  <c r="K82" i="11" s="1"/>
  <c r="H83" i="11"/>
  <c r="K83" i="11" s="1"/>
  <c r="H84" i="11"/>
  <c r="K84" i="11" s="1"/>
  <c r="H85" i="11"/>
  <c r="K85" i="11" s="1"/>
  <c r="H86" i="11"/>
  <c r="K86" i="11" s="1"/>
  <c r="H76" i="11"/>
  <c r="K76" i="11" s="1"/>
  <c r="D77" i="11"/>
  <c r="D78" i="11"/>
  <c r="D79" i="11"/>
  <c r="D80" i="11"/>
  <c r="D81" i="11"/>
  <c r="D82" i="11"/>
  <c r="D83" i="11"/>
  <c r="D84" i="11"/>
  <c r="D85" i="11"/>
  <c r="D86" i="11"/>
  <c r="D76" i="11"/>
  <c r="H64" i="11"/>
  <c r="K64" i="11" s="1"/>
  <c r="H65" i="11"/>
  <c r="K65" i="11" s="1"/>
  <c r="H66" i="11"/>
  <c r="K66" i="11" s="1"/>
  <c r="H67" i="11"/>
  <c r="K67" i="11" s="1"/>
  <c r="H68" i="11"/>
  <c r="K68" i="11" s="1"/>
  <c r="H69" i="11"/>
  <c r="K69" i="11" s="1"/>
  <c r="H70" i="11"/>
  <c r="K70" i="11" s="1"/>
  <c r="H71" i="11"/>
  <c r="K71" i="11" s="1"/>
  <c r="H72" i="11"/>
  <c r="K72" i="11" s="1"/>
  <c r="H73" i="11"/>
  <c r="K73" i="11" s="1"/>
  <c r="H63" i="11"/>
  <c r="K63" i="11" s="1"/>
  <c r="D64" i="11"/>
  <c r="D65" i="11"/>
  <c r="D66" i="11"/>
  <c r="D67" i="11"/>
  <c r="D68" i="11"/>
  <c r="D69" i="11"/>
  <c r="D70" i="11"/>
  <c r="D71" i="11"/>
  <c r="D72" i="11"/>
  <c r="D73" i="11"/>
  <c r="D63" i="11"/>
  <c r="H61" i="11"/>
  <c r="K61" i="11" s="1"/>
  <c r="K60" i="11"/>
  <c r="D61" i="11"/>
  <c r="D60" i="11"/>
  <c r="H54" i="11"/>
  <c r="K54" i="11" s="1"/>
  <c r="H55" i="11"/>
  <c r="K55" i="11" s="1"/>
  <c r="H56" i="11"/>
  <c r="K56" i="11" s="1"/>
  <c r="H57" i="11"/>
  <c r="K57" i="11" s="1"/>
  <c r="H58" i="11"/>
  <c r="K58" i="11" s="1"/>
  <c r="H53" i="11"/>
  <c r="K53" i="11" s="1"/>
  <c r="D54" i="11"/>
  <c r="D55" i="11"/>
  <c r="D56" i="11"/>
  <c r="D57" i="11"/>
  <c r="D58" i="11"/>
  <c r="D53" i="11"/>
  <c r="H51" i="11"/>
  <c r="K51" i="11" s="1"/>
  <c r="D51" i="11"/>
  <c r="H44" i="11"/>
  <c r="K44" i="11" s="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H19" i="11"/>
  <c r="K19" i="11" s="1"/>
  <c r="D20" i="11"/>
  <c r="D21" i="11"/>
  <c r="D22" i="11"/>
  <c r="D23" i="11"/>
  <c r="D24" i="11"/>
  <c r="D25" i="11"/>
  <c r="D26" i="11"/>
  <c r="D27" i="11"/>
  <c r="D28" i="11"/>
  <c r="D29" i="11"/>
  <c r="D19" i="11"/>
  <c r="L129" i="11" l="1"/>
  <c r="L171" i="11"/>
  <c r="L163" i="11"/>
  <c r="L155" i="11"/>
  <c r="L147" i="11"/>
  <c r="L181" i="11"/>
  <c r="L211" i="11"/>
  <c r="L231" i="11"/>
  <c r="L223" i="11"/>
  <c r="L106" i="11"/>
  <c r="L114" i="11"/>
  <c r="L130" i="11"/>
  <c r="L170" i="11"/>
  <c r="L162" i="11"/>
  <c r="L154" i="11"/>
  <c r="L146" i="11"/>
  <c r="L202" i="11"/>
  <c r="L194" i="11"/>
  <c r="L188" i="11"/>
  <c r="L186" i="11"/>
  <c r="L180" i="11"/>
  <c r="L212" i="11"/>
  <c r="L232" i="11"/>
  <c r="L224" i="11"/>
  <c r="L116" i="11"/>
  <c r="L111" i="11"/>
  <c r="L109" i="11"/>
  <c r="L108" i="11"/>
  <c r="L119" i="11"/>
  <c r="L123" i="11"/>
  <c r="L121" i="11"/>
  <c r="L120" i="11"/>
  <c r="L128" i="11"/>
  <c r="L135" i="11"/>
  <c r="L142" i="11"/>
  <c r="L140" i="11"/>
  <c r="L139" i="11"/>
  <c r="L145" i="11"/>
  <c r="L176" i="11"/>
  <c r="L168" i="11"/>
  <c r="L160" i="11"/>
  <c r="L152" i="11"/>
  <c r="L207" i="11"/>
  <c r="L204" i="11"/>
  <c r="L199" i="11"/>
  <c r="L196" i="11"/>
  <c r="L191" i="11"/>
  <c r="L183" i="11"/>
  <c r="L210" i="11"/>
  <c r="L217" i="11"/>
  <c r="L229" i="11"/>
  <c r="L245" i="11"/>
  <c r="L243" i="11"/>
  <c r="L107" i="11"/>
  <c r="L113" i="11"/>
  <c r="L126" i="11"/>
  <c r="L136" i="11"/>
  <c r="L134" i="11"/>
  <c r="L133" i="11"/>
  <c r="L177" i="11"/>
  <c r="L175" i="11"/>
  <c r="L174" i="11"/>
  <c r="L169" i="11"/>
  <c r="L167" i="11"/>
  <c r="L166" i="11"/>
  <c r="L161" i="11"/>
  <c r="L159" i="11"/>
  <c r="L158" i="11"/>
  <c r="L153" i="11"/>
  <c r="L151" i="11"/>
  <c r="L150" i="11"/>
  <c r="L206" i="11"/>
  <c r="L201" i="11"/>
  <c r="L198" i="11"/>
  <c r="L193" i="11"/>
  <c r="L190" i="11"/>
  <c r="L185" i="11"/>
  <c r="L218" i="11"/>
  <c r="L216" i="11"/>
  <c r="L215" i="11"/>
  <c r="L236" i="11"/>
  <c r="L235" i="11"/>
  <c r="L230" i="11"/>
  <c r="L228" i="11"/>
  <c r="L227" i="11"/>
  <c r="L241" i="11"/>
  <c r="L115" i="11"/>
  <c r="L112" i="11"/>
  <c r="L125" i="11"/>
  <c r="L124" i="11"/>
  <c r="L131" i="11"/>
  <c r="L143" i="11"/>
  <c r="L172" i="11"/>
  <c r="L164" i="11"/>
  <c r="L156" i="11"/>
  <c r="L148" i="11"/>
  <c r="L208" i="11"/>
  <c r="L203" i="11"/>
  <c r="L200" i="11"/>
  <c r="L195" i="11"/>
  <c r="L192" i="11"/>
  <c r="L187" i="11"/>
  <c r="L184" i="11"/>
  <c r="L213" i="11"/>
  <c r="L222" i="11"/>
  <c r="L233" i="11"/>
  <c r="L225" i="11"/>
  <c r="L242" i="11"/>
  <c r="L240" i="11"/>
  <c r="L239" i="11"/>
  <c r="L110" i="11"/>
  <c r="L122" i="11"/>
  <c r="L132" i="11"/>
  <c r="L138" i="11"/>
  <c r="L141" i="11"/>
  <c r="L173" i="11"/>
  <c r="L165" i="11"/>
  <c r="L157" i="11"/>
  <c r="L149" i="11"/>
  <c r="L179" i="11"/>
  <c r="L205" i="11"/>
  <c r="L197" i="11"/>
  <c r="L189" i="11"/>
  <c r="L182" i="11"/>
  <c r="L214" i="11"/>
  <c r="L220" i="11"/>
  <c r="L234" i="11"/>
  <c r="L226" i="11"/>
  <c r="L238" i="11"/>
  <c r="L244" i="11"/>
  <c r="L100" i="11"/>
  <c r="L99" i="11"/>
  <c r="L68" i="11"/>
  <c r="L61" i="11"/>
  <c r="L102" i="11"/>
  <c r="L69" i="11"/>
  <c r="L72" i="11"/>
  <c r="L86" i="11"/>
  <c r="L78" i="11"/>
  <c r="L104" i="11"/>
  <c r="L103" i="11"/>
  <c r="L85" i="11"/>
  <c r="L81" i="11"/>
  <c r="L77" i="11"/>
  <c r="L95" i="11"/>
  <c r="L93" i="11"/>
  <c r="L98" i="11"/>
  <c r="L101" i="11"/>
  <c r="L65" i="11"/>
  <c r="L60" i="11"/>
  <c r="L73" i="11"/>
  <c r="L82" i="11"/>
  <c r="L94" i="11"/>
  <c r="L92" i="11"/>
  <c r="L90" i="11"/>
  <c r="L66" i="11"/>
  <c r="L64" i="11"/>
  <c r="L76" i="11"/>
  <c r="L80" i="11"/>
  <c r="L67" i="11"/>
  <c r="L83" i="11"/>
  <c r="L63" i="11"/>
  <c r="L70" i="11"/>
  <c r="L84" i="11"/>
  <c r="L96" i="11"/>
  <c r="L89" i="11"/>
  <c r="L54" i="11"/>
  <c r="L88" i="11"/>
  <c r="L71" i="11"/>
  <c r="L79" i="11"/>
  <c r="L91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J39" i="11" l="1"/>
  <c r="K39" i="11"/>
  <c r="K49" i="11"/>
  <c r="J49" i="11"/>
  <c r="L39" i="11" l="1"/>
  <c r="J247" i="11"/>
  <c r="I13" i="11" s="1"/>
  <c r="K247" i="11"/>
  <c r="L49" i="11"/>
  <c r="L247" i="11" l="1"/>
  <c r="K254" i="11"/>
</calcChain>
</file>

<file path=xl/sharedStrings.xml><?xml version="1.0" encoding="utf-8"?>
<sst xmlns="http://schemas.openxmlformats.org/spreadsheetml/2006/main" count="980" uniqueCount="597">
  <si>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</si>
  <si>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</si>
  <si>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</si>
  <si>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</si>
  <si>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</si>
  <si>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</si>
  <si>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</si>
  <si>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</si>
  <si>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</si>
  <si>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</si>
  <si>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</si>
  <si>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</si>
  <si>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</si>
  <si>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</si>
  <si>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</si>
  <si>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</si>
  <si>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</si>
  <si>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</si>
  <si>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</si>
  <si>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</si>
  <si>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</si>
  <si>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</si>
  <si>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</si>
  <si>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</si>
  <si>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</si>
  <si>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</si>
  <si>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</si>
  <si>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</si>
  <si>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</si>
  <si>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</si>
  <si>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</si>
  <si>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</si>
  <si>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</si>
  <si>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</si>
  <si>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</si>
  <si>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</si>
  <si>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</si>
  <si>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</si>
  <si>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</si>
  <si>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</si>
  <si>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</si>
  <si>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</si>
  <si>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</si>
  <si>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</si>
  <si>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</si>
  <si>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</si>
  <si>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</si>
  <si>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</si>
  <si>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</si>
  <si>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</si>
  <si>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</si>
  <si>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</si>
  <si>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</si>
  <si>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</si>
  <si>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</si>
  <si>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</si>
  <si>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</si>
  <si>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</si>
  <si>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</si>
  <si>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</si>
  <si>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</si>
  <si>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</si>
  <si>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</si>
  <si>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</si>
  <si>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</si>
  <si>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</si>
  <si>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</si>
  <si>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</si>
  <si>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</si>
  <si>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</si>
  <si>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</si>
  <si>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</si>
  <si>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</si>
  <si>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</si>
  <si>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</si>
  <si>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</si>
  <si>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</si>
  <si>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</si>
  <si>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</si>
  <si>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</si>
  <si>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</si>
  <si>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</si>
  <si>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</si>
  <si>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</si>
  <si>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</si>
  <si>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</si>
  <si>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</si>
  <si>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</si>
  <si>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</si>
  <si>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</si>
  <si>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</si>
  <si>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</si>
  <si>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</si>
  <si>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</si>
  <si>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</si>
  <si>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</si>
  <si>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</si>
  <si>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</si>
  <si>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</si>
  <si>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</si>
  <si>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</si>
  <si>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</si>
  <si>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</si>
  <si>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</si>
  <si>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</si>
  <si>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</si>
  <si>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</si>
  <si>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</si>
  <si>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</si>
  <si>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</si>
  <si>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</si>
  <si>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</si>
  <si>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</si>
  <si>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</si>
  <si>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</si>
  <si>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</si>
  <si>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</si>
  <si>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</si>
  <si>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</si>
  <si>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</si>
  <si>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</si>
  <si>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</si>
  <si>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</si>
  <si>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</si>
  <si>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</si>
  <si>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</si>
  <si>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</si>
  <si>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</si>
  <si>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</si>
  <si>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</si>
  <si>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</si>
  <si>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</si>
  <si>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</si>
  <si>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</si>
  <si>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</si>
  <si>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</si>
  <si>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</si>
  <si>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</si>
  <si>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</si>
  <si>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</si>
  <si>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</si>
  <si>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</si>
  <si>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</si>
  <si>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</si>
  <si>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</si>
  <si>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</si>
  <si>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</si>
  <si>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</si>
  <si>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</si>
  <si>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</si>
  <si>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</si>
  <si>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</si>
  <si>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</si>
  <si>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</si>
  <si>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</si>
  <si>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</si>
  <si>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</si>
  <si>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</si>
  <si>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</si>
  <si>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</si>
  <si>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</si>
  <si>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</si>
  <si>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</si>
  <si>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</si>
  <si>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</si>
  <si>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</si>
  <si>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</si>
  <si>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</si>
  <si>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</si>
  <si>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</si>
  <si>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</si>
  <si>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</si>
  <si>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</si>
  <si>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</si>
  <si>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</si>
  <si>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</si>
  <si>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</si>
  <si>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</si>
  <si>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</si>
  <si>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</si>
  <si>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</si>
  <si>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</si>
  <si>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</si>
  <si>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</si>
  <si>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</si>
  <si>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</si>
  <si>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</si>
  <si>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</si>
  <si>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</si>
  <si>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</si>
  <si>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</si>
  <si>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</si>
  <si>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</si>
  <si>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</si>
  <si>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</si>
  <si>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</si>
  <si>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</si>
  <si>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</si>
  <si>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</si>
  <si>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</si>
  <si>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</si>
  <si>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</si>
  <si>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</si>
  <si>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</si>
  <si>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</si>
  <si>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</si>
  <si>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</si>
  <si>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</si>
  <si>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</si>
  <si>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</si>
  <si>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</si>
  <si>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</si>
  <si>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</si>
  <si>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</si>
  <si>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</si>
  <si>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</si>
  <si>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</si>
  <si>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</si>
  <si>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</si>
  <si>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</si>
  <si>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</si>
  <si>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</si>
  <si>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</si>
  <si>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</si>
  <si>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</si>
  <si>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</si>
  <si>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</si>
  <si>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</si>
  <si>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</si>
  <si>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</si>
  <si>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</si>
  <si>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</si>
  <si>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</si>
  <si>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</si>
  <si>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</si>
  <si>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</si>
  <si>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</si>
  <si>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</si>
  <si>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</si>
  <si>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</si>
  <si>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</si>
  <si>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</si>
  <si>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</si>
  <si>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</si>
  <si>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</si>
  <si>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</si>
  <si>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</si>
  <si>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</si>
  <si>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</si>
  <si>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</si>
  <si>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</si>
  <si>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</si>
  <si>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</si>
  <si>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</si>
  <si>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</si>
  <si>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</si>
  <si>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</si>
  <si>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</si>
  <si>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</si>
  <si>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</si>
  <si>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</si>
  <si>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</si>
  <si>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</si>
  <si>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</si>
  <si>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</si>
  <si>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</si>
  <si>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</si>
  <si>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</si>
  <si>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</si>
  <si>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</si>
  <si>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</si>
  <si>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</si>
  <si>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</si>
  <si>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</si>
  <si>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</si>
  <si>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</si>
  <si>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</si>
  <si>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</si>
  <si>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</si>
  <si>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</si>
  <si>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</si>
  <si>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</si>
  <si>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</si>
  <si>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</si>
  <si>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</si>
  <si>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</si>
  <si>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</si>
  <si>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</si>
  <si>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</si>
  <si>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</si>
  <si>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</si>
  <si>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</si>
  <si>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</si>
  <si>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</si>
  <si>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</si>
  <si>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</si>
  <si>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</si>
  <si>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</si>
  <si>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</si>
  <si>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</si>
  <si>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</si>
  <si>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</si>
  <si>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</si>
  <si>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</si>
  <si>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</si>
  <si>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</si>
  <si>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</si>
  <si>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</si>
  <si>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</si>
  <si>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</si>
  <si>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</si>
  <si>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</si>
  <si>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</si>
  <si>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</si>
  <si>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</si>
  <si>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</si>
  <si>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</si>
  <si>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</si>
  <si>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</si>
  <si>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</si>
  <si>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</si>
  <si>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</si>
  <si>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</si>
  <si>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</si>
  <si>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</si>
  <si>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</si>
  <si>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</si>
  <si>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</si>
  <si>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</si>
  <si>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</si>
  <si>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</si>
  <si>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</si>
  <si>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</si>
  <si>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</si>
  <si>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</si>
  <si>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</si>
  <si>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</si>
  <si>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</si>
  <si>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</si>
  <si>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</si>
  <si>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</si>
  <si>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</si>
  <si>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</si>
  <si>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</si>
  <si>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</si>
  <si>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</si>
  <si>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</si>
  <si>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</si>
  <si>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</si>
  <si>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</si>
  <si>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</si>
  <si>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</si>
  <si>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</si>
  <si>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</si>
  <si>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</si>
  <si>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</si>
  <si>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</si>
  <si>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</si>
  <si>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</si>
  <si>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</si>
  <si>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</si>
  <si>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</si>
  <si>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</si>
  <si>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</si>
  <si>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</si>
  <si>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</si>
  <si>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</si>
  <si>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</si>
  <si>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</si>
  <si>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</si>
  <si>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</si>
  <si>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</si>
  <si>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</si>
  <si>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</si>
  <si>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</si>
  <si>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</si>
  <si>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</si>
  <si>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</si>
  <si>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</si>
  <si>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</si>
  <si>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</si>
  <si>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</si>
  <si>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</si>
  <si>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</si>
  <si>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</si>
  <si>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</si>
  <si>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</si>
  <si>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</si>
  <si>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</si>
  <si>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</si>
  <si>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</si>
  <si>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</si>
  <si>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</si>
  <si>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</si>
  <si>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</si>
  <si>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</si>
  <si>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</si>
  <si>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</si>
  <si>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</si>
  <si>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</si>
  <si>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</si>
  <si>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</si>
  <si>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</si>
  <si>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</si>
  <si>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</si>
  <si>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</si>
  <si>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</si>
  <si>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</si>
  <si>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</si>
  <si>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</si>
  <si>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</si>
  <si>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</si>
  <si>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</si>
  <si>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</si>
  <si>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</si>
  <si>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</si>
  <si>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</si>
  <si>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</si>
  <si>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</si>
  <si>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</si>
  <si>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</si>
  <si>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</si>
  <si>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</si>
  <si>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</si>
  <si>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</si>
  <si>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</si>
  <si>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</si>
  <si>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</si>
  <si>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</si>
  <si>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</si>
  <si>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</si>
  <si>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</si>
  <si>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</si>
  <si>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</si>
  <si>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</si>
  <si>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</si>
  <si>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</si>
  <si>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</si>
  <si>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LARG</t>
  </si>
  <si>
    <t>COMP med</t>
  </si>
  <si>
    <t>PROF med</t>
  </si>
  <si>
    <t>ALT med</t>
  </si>
  <si>
    <t>P53</t>
  </si>
  <si>
    <t>P54</t>
  </si>
  <si>
    <t>P55</t>
  </si>
  <si>
    <t>P56</t>
  </si>
  <si>
    <t>P57</t>
  </si>
  <si>
    <t>AUDITORIO/FACHADA</t>
  </si>
  <si>
    <t>COMP 10.0MM</t>
  </si>
  <si>
    <t>PESO 10.0MM</t>
  </si>
  <si>
    <t>0,617 KG/M</t>
  </si>
  <si>
    <t>COMP 5.0MM</t>
  </si>
  <si>
    <t>PESO 5.0MM</t>
  </si>
  <si>
    <t>0,154 KG/M</t>
  </si>
  <si>
    <t>AÇO PILARES</t>
  </si>
  <si>
    <t>V1</t>
  </si>
  <si>
    <t>CONCRETO DE PILARES</t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</si>
  <si>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</si>
  <si>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</si>
  <si>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</si>
  <si>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</si>
  <si>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</si>
  <si>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</si>
  <si>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</si>
  <si>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</si>
  <si>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</si>
  <si>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</si>
  <si>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</si>
  <si>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</si>
  <si>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</si>
  <si>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</si>
  <si>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</si>
  <si>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</si>
  <si>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</si>
  <si>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</si>
  <si>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</si>
  <si>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</si>
  <si>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</si>
  <si>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</si>
  <si>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</si>
  <si>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ARMAÇÃO DE BLOCO, VIGA BALDRAME OU SAPATA UTILIZANDO AÇO CA-50 DE 10 MM - MONTAGEM. AF_06/2017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</si>
  <si>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</si>
  <si>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</si>
  <si>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</si>
  <si>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</si>
  <si>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</si>
  <si>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</si>
  <si>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</si>
  <si>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</si>
  <si>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</si>
  <si>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</si>
  <si>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AÇO VIGA BALDRAME NIVEL-0</t>
  </si>
  <si>
    <t>AÇO VIGA PISO RECEPÇÃO NIVEL-60</t>
  </si>
  <si>
    <t>FORMA PILARES</t>
  </si>
  <si>
    <t>PARCIAL</t>
  </si>
  <si>
    <t xml:space="preserve">COMP </t>
  </si>
  <si>
    <t>V14</t>
  </si>
  <si>
    <t>V15</t>
  </si>
  <si>
    <t>V16</t>
  </si>
  <si>
    <t>V17</t>
  </si>
  <si>
    <t>V18</t>
  </si>
  <si>
    <t>AÇO VIGA NIVEL-340</t>
  </si>
  <si>
    <t>FORMA VIGA NIVEL-340</t>
  </si>
  <si>
    <t>V19</t>
  </si>
  <si>
    <t>ALVENARIA DE VEDAÇÃO DE BLOCOS CERÂMICOS FURADOS NA HORIZONTAL DE 9X19X19CM (ESPESSURA 9CM) DE PAREDES COM ÁREA LÍQUIDA MAIOR OU IGUAL A 6M² SEM VÃOS E ARGAMASSA DE ASSENTAMENTO COM PREPARO EM BETONEIRA. AF_06/2014</t>
  </si>
  <si>
    <t>CAMADA SEPARADORA PARA EXECUÇÃO DE RADIER, PISO DE CONCRETO OU LAJE SOBRE SOLO, EM LONA PLÁSTICA. AF_09/2021</t>
  </si>
  <si>
    <t>LASTRO DE CONCRETO MAGRO, APLICADO EM PISOS, LAJES SOBRE SOLO OU RADIERS, ESPESSURA DE 5 CM. AF_07/2016</t>
  </si>
  <si>
    <t>Fornecimento e instalação de tela aço soldada nervurada CA-60, Q-92, malha 15x15cm, ferro 4.2mm (1.48 kg/m2), painel 2,45x6,0m, Telcon ou similar</t>
  </si>
  <si>
    <t>V26</t>
  </si>
  <si>
    <t>V28</t>
  </si>
  <si>
    <t>V39</t>
  </si>
  <si>
    <t>P72</t>
  </si>
  <si>
    <t>P76</t>
  </si>
  <si>
    <t>P58</t>
  </si>
  <si>
    <t>P61</t>
  </si>
  <si>
    <t>P65</t>
  </si>
  <si>
    <t>P67</t>
  </si>
  <si>
    <t>P70</t>
  </si>
  <si>
    <t>P73</t>
  </si>
  <si>
    <t>P75</t>
  </si>
  <si>
    <t>P74</t>
  </si>
  <si>
    <t>P63</t>
  </si>
  <si>
    <t>P71</t>
  </si>
  <si>
    <t>COMP 10.0MM/12.5MM</t>
  </si>
  <si>
    <t>P60</t>
  </si>
  <si>
    <t>P59</t>
  </si>
  <si>
    <t>P69</t>
  </si>
  <si>
    <t>P62</t>
  </si>
  <si>
    <t>PESO 12.5MM</t>
  </si>
  <si>
    <t>1 KG/M</t>
  </si>
  <si>
    <t>12.5MM</t>
  </si>
  <si>
    <t>23/11/2022 a 16/12/2022</t>
  </si>
  <si>
    <t>CONCRETO VIGA NIVEL-340</t>
  </si>
  <si>
    <t>TOTAL DESTA MEDIÇÃO - BM 05</t>
  </si>
  <si>
    <t>BM 05 - Boletim de Medição</t>
  </si>
  <si>
    <t>05</t>
  </si>
  <si>
    <t>AÇO VIGA NIVEL-500</t>
  </si>
  <si>
    <t>COMP 6.3MM</t>
  </si>
  <si>
    <t>0,245 KG/M</t>
  </si>
  <si>
    <t>PESO 6,3MM</t>
  </si>
  <si>
    <t>FORMA VIGA NIVEL-500</t>
  </si>
  <si>
    <t>CONCRETO VIGA NIVEL-500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</si>
  <si>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</si>
  <si>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</si>
  <si>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</si>
  <si>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</si>
  <si>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</si>
  <si>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</si>
  <si>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</si>
  <si>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</si>
  <si>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</si>
  <si>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</si>
  <si>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</si>
  <si>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</si>
  <si>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</si>
  <si>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</si>
  <si>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</si>
  <si>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</si>
  <si>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</si>
  <si>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</si>
  <si>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</si>
  <si>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</si>
  <si>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</si>
  <si>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</si>
  <si>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AUDITÓRIO</t>
  </si>
  <si>
    <t xml:space="preserve">4.0 </t>
  </si>
  <si>
    <t>4.1</t>
  </si>
  <si>
    <t xml:space="preserve">ALVENARIA DE VEDAÇÃO DE BLOCOS CERÂMICOS FURADOS NA HORIZONTAL DE 9X19X19CM (ESPESSURA 9CM) DE PAREDES COM ÁREA LÍQUIDA MAIOR OU IGUAL A 6M² SEM </t>
  </si>
  <si>
    <t>m2</t>
  </si>
  <si>
    <t>Brises Fachada</t>
  </si>
  <si>
    <t>WCS</t>
  </si>
  <si>
    <t>COPA</t>
  </si>
  <si>
    <t>SHAFT</t>
  </si>
  <si>
    <t>CANTINA</t>
  </si>
  <si>
    <t>DESCONTOS</t>
  </si>
  <si>
    <t>PORTAS</t>
  </si>
  <si>
    <t>ENTRADA AUDITÓRIO</t>
  </si>
  <si>
    <t>7.0</t>
  </si>
  <si>
    <t>7.1</t>
  </si>
  <si>
    <t>AUDITÓRIO INTERNO</t>
  </si>
  <si>
    <t>7.2</t>
  </si>
  <si>
    <t>BM_02</t>
  </si>
  <si>
    <t>BM_05</t>
  </si>
  <si>
    <t>Área Garagem Existe</t>
  </si>
  <si>
    <t>Área interna Auditório</t>
  </si>
  <si>
    <t>Área Estacionamento Frontal</t>
  </si>
  <si>
    <t>BM_03</t>
  </si>
  <si>
    <t>EMPENHAS  COBERTA GARAGEM</t>
  </si>
  <si>
    <t>ALVENARIA FACHADA LE</t>
  </si>
  <si>
    <t>ALVENARIA FACHADA LD</t>
  </si>
  <si>
    <t>4.2</t>
  </si>
  <si>
    <t>ALVENARIA DE VEDAÇÃO DE BLOCOS CERÂMICOS FURADOS 9x19x19 CM (ESPESSURA 19CM) E ARGAMASSA DE ASSENTAMENTO COM PREPARO EM BETONEIRA</t>
  </si>
  <si>
    <t>5.0</t>
  </si>
  <si>
    <t>5.3</t>
  </si>
  <si>
    <t>TELHAMENTO COM TELHA DE AÇO/ALUMÍNIO E = 0,5 MM, COM ATÉ 2 ÁGUAS, INCL M2 
USO IÇAMENTO. AF_07/2019</t>
  </si>
  <si>
    <t>COBERTA GARABEM</t>
  </si>
  <si>
    <t>ESTADO DA PARAÍBA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</si>
</sst>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_(* #,##0.00_);_(* \(#,##0.00\);_(* &quot;-&quot;??_);_(@_)"/>
  </numFmts>
  <fonts count="2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 Narrow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sz val="9"/>
      <name val="Arial"/>
      <family val="2"/>
    </font>
    <font>
      <sz val="10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43" fontId="18" fillId="0" borderId="0" applyFont="0" applyFill="0" applyBorder="0" applyAlignment="0" applyProtection="0"/>
  </cellStyleXfs>
  <cellXfs count="255">
    <xf numFmtId="0" fontId="0" fillId="0" borderId="0" xfId="0"/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right" vertical="center" indent="1"/>
    </xf>
    <xf numFmtId="0" fontId="8" fillId="2" borderId="0" xfId="0" applyFont="1" applyFill="1" applyAlignment="1">
      <alignment horizontal="justify" vertical="distributed"/>
    </xf>
    <xf numFmtId="0" fontId="8" fillId="2" borderId="0" xfId="0" applyFont="1" applyFill="1" applyAlignment="1">
      <alignment vertical="center"/>
    </xf>
    <xf numFmtId="0" fontId="10" fillId="0" borderId="0" xfId="0" applyFont="1" applyAlignment="1">
      <alignment horizontal="justify" vertical="distributed"/>
    </xf>
    <xf numFmtId="0" fontId="8" fillId="0" borderId="0" xfId="0" applyFont="1" applyAlignment="1">
      <alignment horizontal="justify" vertical="distributed"/>
    </xf>
    <xf numFmtId="10" fontId="8" fillId="3" borderId="5" xfId="0" applyNumberFormat="1" applyFont="1" applyFill="1" applyBorder="1" applyAlignment="1">
      <alignment horizontal="left" vertical="distributed"/>
    </xf>
    <xf numFmtId="4" fontId="8" fillId="3" borderId="1" xfId="0" applyNumberFormat="1" applyFont="1" applyFill="1" applyBorder="1" applyAlignment="1">
      <alignment horizontal="left" vertical="distributed"/>
    </xf>
    <xf numFmtId="10" fontId="8" fillId="3" borderId="1" xfId="0" applyNumberFormat="1" applyFont="1" applyFill="1" applyBorder="1" applyAlignment="1">
      <alignment horizontal="left" vertical="distributed"/>
    </xf>
    <xf numFmtId="0" fontId="10" fillId="0" borderId="0" xfId="0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0" fontId="9" fillId="2" borderId="1" xfId="0" applyFont="1" applyFill="1" applyBorder="1" applyAlignment="1">
      <alignment horizontal="right" vertical="center" wrapText="1" indent="1"/>
    </xf>
    <xf numFmtId="4" fontId="8" fillId="2" borderId="1" xfId="0" applyNumberFormat="1" applyFont="1" applyFill="1" applyBorder="1" applyAlignment="1">
      <alignment horizontal="right" vertical="center" indent="1"/>
    </xf>
    <xf numFmtId="10" fontId="8" fillId="2" borderId="1" xfId="0" applyNumberFormat="1" applyFont="1" applyFill="1" applyBorder="1" applyAlignment="1">
      <alignment horizontal="right" vertical="center" indent="1"/>
    </xf>
    <xf numFmtId="0" fontId="8" fillId="0" borderId="0" xfId="0" applyFont="1" applyBorder="1" applyAlignment="1">
      <alignment horizontal="center" vertical="distributed"/>
    </xf>
    <xf numFmtId="0" fontId="8" fillId="0" borderId="11" xfId="0" applyFont="1" applyBorder="1" applyAlignment="1">
      <alignment vertical="distributed"/>
    </xf>
    <xf numFmtId="0" fontId="8" fillId="0" borderId="0" xfId="0" applyFont="1" applyBorder="1" applyAlignment="1">
      <alignment vertical="distributed"/>
    </xf>
    <xf numFmtId="0" fontId="8" fillId="0" borderId="6" xfId="0" applyFont="1" applyBorder="1" applyAlignment="1">
      <alignment vertical="distributed"/>
    </xf>
    <xf numFmtId="0" fontId="8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distributed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4" fontId="9" fillId="0" borderId="16" xfId="1" applyNumberFormat="1" applyFont="1" applyBorder="1" applyAlignment="1">
      <alignment horizontal="center" vertical="center" wrapText="1"/>
    </xf>
    <xf numFmtId="4" fontId="9" fillId="0" borderId="18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Alignment="1">
      <alignment horizontal="center" vertical="center"/>
    </xf>
    <xf numFmtId="4" fontId="9" fillId="0" borderId="15" xfId="1" applyNumberFormat="1" applyFont="1" applyBorder="1" applyAlignment="1">
      <alignment horizontal="center" vertical="center" wrapText="1"/>
    </xf>
    <xf numFmtId="4" fontId="9" fillId="0" borderId="17" xfId="1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distributed" wrapText="1"/>
    </xf>
    <xf numFmtId="0" fontId="7" fillId="2" borderId="3" xfId="0" applyFont="1" applyFill="1" applyBorder="1" applyAlignment="1">
      <alignment vertical="distributed" wrapText="1"/>
    </xf>
    <xf numFmtId="0" fontId="7" fillId="2" borderId="4" xfId="0" applyFont="1" applyFill="1" applyBorder="1" applyAlignment="1">
      <alignment vertical="distributed" wrapText="1"/>
    </xf>
    <xf numFmtId="4" fontId="7" fillId="2" borderId="3" xfId="0" applyNumberFormat="1" applyFont="1" applyFill="1" applyBorder="1" applyAlignment="1">
      <alignment vertical="distributed" wrapText="1"/>
    </xf>
    <xf numFmtId="0" fontId="7" fillId="2" borderId="1" xfId="0" applyFont="1" applyFill="1" applyBorder="1" applyAlignment="1">
      <alignment vertical="distributed" wrapText="1"/>
    </xf>
    <xf numFmtId="4" fontId="7" fillId="2" borderId="1" xfId="0" applyNumberFormat="1" applyFont="1" applyFill="1" applyBorder="1" applyAlignment="1">
      <alignment vertical="distributed" wrapText="1"/>
    </xf>
    <xf numFmtId="0" fontId="7" fillId="2" borderId="1" xfId="0" applyFont="1" applyFill="1" applyBorder="1" applyAlignment="1">
      <alignment horizontal="justify" vertical="distributed" wrapText="1"/>
    </xf>
    <xf numFmtId="0" fontId="8" fillId="0" borderId="15" xfId="0" applyFont="1" applyBorder="1" applyAlignment="1">
      <alignment horizontal="left" vertical="center" wrapText="1"/>
    </xf>
    <xf numFmtId="10" fontId="6" fillId="2" borderId="1" xfId="0" applyNumberFormat="1" applyFont="1" applyFill="1" applyBorder="1" applyAlignment="1">
      <alignment horizontal="right" indent="1"/>
    </xf>
    <xf numFmtId="4" fontId="14" fillId="5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0" borderId="19" xfId="1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justify" vertical="distributed"/>
    </xf>
    <xf numFmtId="0" fontId="0" fillId="0" borderId="0" xfId="0"/>
    <xf numFmtId="0" fontId="3" fillId="0" borderId="0" xfId="4"/>
    <xf numFmtId="0" fontId="12" fillId="4" borderId="0" xfId="4" applyFont="1" applyFill="1"/>
    <xf numFmtId="0" fontId="3" fillId="2" borderId="0" xfId="4" applyFill="1"/>
    <xf numFmtId="0" fontId="12" fillId="2" borderId="0" xfId="4" applyFont="1" applyFill="1" applyAlignment="1"/>
    <xf numFmtId="0" fontId="12" fillId="2" borderId="0" xfId="4" applyFont="1" applyFill="1"/>
    <xf numFmtId="2" fontId="12" fillId="2" borderId="0" xfId="4" applyNumberFormat="1" applyFont="1" applyFill="1"/>
    <xf numFmtId="2" fontId="3" fillId="2" borderId="0" xfId="4" applyNumberFormat="1" applyFill="1"/>
    <xf numFmtId="0" fontId="3" fillId="2" borderId="0" xfId="4" applyFont="1" applyFill="1" applyAlignment="1">
      <alignment horizontal="right"/>
    </xf>
    <xf numFmtId="0" fontId="8" fillId="0" borderId="15" xfId="1" applyFont="1" applyBorder="1" applyAlignment="1">
      <alignment horizontal="left" vertical="center" wrapText="1"/>
    </xf>
    <xf numFmtId="4" fontId="8" fillId="2" borderId="0" xfId="0" applyNumberFormat="1" applyFont="1" applyFill="1" applyAlignment="1">
      <alignment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distributed" wrapText="1"/>
    </xf>
    <xf numFmtId="4" fontId="15" fillId="2" borderId="1" xfId="0" applyNumberFormat="1" applyFont="1" applyFill="1" applyBorder="1" applyAlignment="1">
      <alignment horizontal="right" vertical="center" wrapText="1" indent="1"/>
    </xf>
    <xf numFmtId="0" fontId="15" fillId="2" borderId="1" xfId="0" applyFont="1" applyFill="1" applyBorder="1" applyAlignment="1">
      <alignment vertical="distributed" wrapText="1"/>
    </xf>
    <xf numFmtId="0" fontId="12" fillId="2" borderId="0" xfId="4" applyFont="1" applyFill="1" applyAlignment="1">
      <alignment horizontal="left"/>
    </xf>
    <xf numFmtId="0" fontId="12" fillId="2" borderId="0" xfId="4" applyFont="1" applyFill="1" applyAlignment="1">
      <alignment horizontal="right"/>
    </xf>
    <xf numFmtId="0" fontId="12" fillId="2" borderId="0" xfId="4" applyFont="1" applyFill="1" applyAlignment="1">
      <alignment horizontal="right"/>
    </xf>
    <xf numFmtId="0" fontId="12" fillId="2" borderId="0" xfId="4" applyFont="1" applyFill="1" applyAlignment="1">
      <alignment horizontal="left"/>
    </xf>
    <xf numFmtId="0" fontId="0" fillId="0" borderId="0" xfId="0" applyAlignment="1">
      <alignment horizontal="center"/>
    </xf>
    <xf numFmtId="0" fontId="2" fillId="2" borderId="0" xfId="4" applyFont="1" applyFill="1" applyAlignment="1">
      <alignment horizontal="right"/>
    </xf>
    <xf numFmtId="0" fontId="0" fillId="4" borderId="0" xfId="0" applyFill="1"/>
    <xf numFmtId="0" fontId="12" fillId="2" borderId="0" xfId="4" applyFont="1" applyFill="1" applyBorder="1"/>
    <xf numFmtId="0" fontId="12" fillId="2" borderId="0" xfId="4" applyFont="1" applyFill="1" applyBorder="1" applyAlignment="1">
      <alignment horizontal="right"/>
    </xf>
    <xf numFmtId="0" fontId="2" fillId="2" borderId="0" xfId="4" applyFont="1" applyFill="1" applyBorder="1" applyAlignment="1">
      <alignment horizontal="right"/>
    </xf>
    <xf numFmtId="0" fontId="0" fillId="0" borderId="0" xfId="0" applyBorder="1"/>
    <xf numFmtId="0" fontId="16" fillId="0" borderId="0" xfId="0" applyFont="1" applyBorder="1" applyAlignment="1">
      <alignment horizontal="right"/>
    </xf>
    <xf numFmtId="0" fontId="12" fillId="2" borderId="0" xfId="4" applyFont="1" applyFill="1" applyBorder="1" applyAlignment="1">
      <alignment horizontal="left"/>
    </xf>
    <xf numFmtId="2" fontId="12" fillId="2" borderId="0" xfId="4" applyNumberFormat="1" applyFont="1" applyFill="1" applyBorder="1"/>
    <xf numFmtId="0" fontId="0" fillId="0" borderId="0" xfId="0" applyBorder="1" applyAlignment="1">
      <alignment horizontal="center"/>
    </xf>
    <xf numFmtId="0" fontId="3" fillId="2" borderId="0" xfId="4" applyFill="1" applyBorder="1"/>
    <xf numFmtId="0" fontId="12" fillId="4" borderId="0" xfId="4" applyFont="1" applyFill="1" applyAlignment="1"/>
    <xf numFmtId="0" fontId="17" fillId="0" borderId="0" xfId="0" applyFont="1"/>
    <xf numFmtId="0" fontId="0" fillId="4" borderId="0" xfId="0" applyFill="1" applyAlignment="1">
      <alignment horizontal="center"/>
    </xf>
    <xf numFmtId="0" fontId="17" fillId="0" borderId="0" xfId="0" applyFont="1" applyAlignment="1">
      <alignment horizontal="right" vertical="center"/>
    </xf>
    <xf numFmtId="0" fontId="1" fillId="2" borderId="0" xfId="4" applyFont="1" applyFill="1" applyBorder="1" applyAlignment="1">
      <alignment horizontal="right"/>
    </xf>
    <xf numFmtId="0" fontId="3" fillId="0" borderId="0" xfId="4" applyFill="1"/>
    <xf numFmtId="0" fontId="1" fillId="2" borderId="0" xfId="4" applyFont="1" applyFill="1" applyAlignment="1">
      <alignment horizontal="right"/>
    </xf>
    <xf numFmtId="0" fontId="1" fillId="2" borderId="0" xfId="4" applyFont="1" applyFill="1"/>
    <xf numFmtId="0" fontId="0" fillId="0" borderId="0" xfId="0" applyFont="1" applyBorder="1" applyAlignment="1">
      <alignment horizontal="right"/>
    </xf>
    <xf numFmtId="2" fontId="12" fillId="4" borderId="0" xfId="4" applyNumberFormat="1" applyFont="1" applyFill="1"/>
    <xf numFmtId="0" fontId="0" fillId="0" borderId="0" xfId="0" applyAlignment="1">
      <alignment horizontal="right"/>
    </xf>
    <xf numFmtId="43" fontId="19" fillId="0" borderId="0" xfId="5" applyFont="1" applyAlignment="1">
      <alignment horizontal="left"/>
    </xf>
    <xf numFmtId="43" fontId="21" fillId="0" borderId="20" xfId="5" applyFont="1" applyBorder="1" applyAlignment="1">
      <alignment vertical="center"/>
    </xf>
    <xf numFmtId="43" fontId="21" fillId="0" borderId="21" xfId="5" applyFont="1" applyBorder="1" applyAlignment="1">
      <alignment vertical="center"/>
    </xf>
    <xf numFmtId="43" fontId="21" fillId="6" borderId="28" xfId="5" applyFont="1" applyFill="1" applyBorder="1" applyAlignment="1">
      <alignment vertical="center"/>
    </xf>
    <xf numFmtId="43" fontId="21" fillId="6" borderId="30" xfId="5" applyFont="1" applyFill="1" applyBorder="1" applyAlignment="1">
      <alignment vertical="center"/>
    </xf>
    <xf numFmtId="43" fontId="19" fillId="0" borderId="25" xfId="5" applyFont="1" applyBorder="1" applyAlignment="1">
      <alignment horizontal="left"/>
    </xf>
    <xf numFmtId="43" fontId="19" fillId="0" borderId="0" xfId="5" applyFont="1" applyBorder="1" applyAlignment="1">
      <alignment horizontal="left"/>
    </xf>
    <xf numFmtId="43" fontId="19" fillId="0" borderId="26" xfId="5" applyFont="1" applyBorder="1" applyAlignment="1">
      <alignment horizontal="left"/>
    </xf>
    <xf numFmtId="43" fontId="22" fillId="0" borderId="0" xfId="5" applyFont="1" applyBorder="1" applyAlignment="1" applyProtection="1">
      <alignment horizontal="left" vertical="center" wrapText="1"/>
    </xf>
    <xf numFmtId="43" fontId="22" fillId="0" borderId="42" xfId="5" applyFont="1" applyFill="1" applyBorder="1" applyAlignment="1">
      <alignment horizontal="center" vertical="center"/>
    </xf>
    <xf numFmtId="43" fontId="22" fillId="0" borderId="25" xfId="5" applyFont="1" applyFill="1" applyBorder="1" applyAlignment="1">
      <alignment vertical="center"/>
    </xf>
    <xf numFmtId="43" fontId="22" fillId="0" borderId="0" xfId="5" applyFont="1" applyFill="1" applyBorder="1" applyAlignment="1">
      <alignment vertical="center"/>
    </xf>
    <xf numFmtId="43" fontId="22" fillId="0" borderId="26" xfId="5" applyFont="1" applyFill="1" applyBorder="1" applyAlignment="1">
      <alignment vertical="center"/>
    </xf>
    <xf numFmtId="43" fontId="22" fillId="5" borderId="44" xfId="5" applyFont="1" applyFill="1" applyBorder="1" applyAlignment="1">
      <alignment horizontal="center" vertical="center"/>
    </xf>
    <xf numFmtId="43" fontId="22" fillId="5" borderId="23" xfId="5" applyFont="1" applyFill="1" applyBorder="1" applyAlignment="1">
      <alignment vertical="center"/>
    </xf>
    <xf numFmtId="43" fontId="22" fillId="5" borderId="24" xfId="5" applyFont="1" applyFill="1" applyBorder="1" applyAlignment="1">
      <alignment vertical="center"/>
    </xf>
    <xf numFmtId="43" fontId="23" fillId="0" borderId="20" xfId="5" applyFont="1" applyFill="1" applyBorder="1" applyAlignment="1">
      <alignment vertical="center"/>
    </xf>
    <xf numFmtId="43" fontId="23" fillId="0" borderId="27" xfId="5" applyFont="1" applyFill="1" applyBorder="1" applyAlignment="1">
      <alignment vertical="center"/>
    </xf>
    <xf numFmtId="43" fontId="23" fillId="0" borderId="21" xfId="5" applyFont="1" applyFill="1" applyBorder="1" applyAlignment="1">
      <alignment vertical="center"/>
    </xf>
    <xf numFmtId="43" fontId="23" fillId="7" borderId="45" xfId="5" applyFont="1" applyFill="1" applyBorder="1" applyAlignment="1">
      <alignment horizontal="center" vertical="center"/>
    </xf>
    <xf numFmtId="43" fontId="23" fillId="7" borderId="46" xfId="5" applyFont="1" applyFill="1" applyBorder="1" applyAlignment="1">
      <alignment vertical="center"/>
    </xf>
    <xf numFmtId="43" fontId="23" fillId="7" borderId="47" xfId="5" applyFont="1" applyFill="1" applyBorder="1" applyAlignment="1">
      <alignment vertical="center"/>
    </xf>
    <xf numFmtId="43" fontId="22" fillId="7" borderId="46" xfId="5" applyFont="1" applyFill="1" applyBorder="1" applyAlignment="1">
      <alignment horizontal="center" vertical="center"/>
    </xf>
    <xf numFmtId="43" fontId="22" fillId="7" borderId="48" xfId="5" applyFont="1" applyFill="1" applyBorder="1" applyAlignment="1">
      <alignment horizontal="center" vertical="center"/>
    </xf>
    <xf numFmtId="43" fontId="23" fillId="0" borderId="0" xfId="5" applyFont="1" applyFill="1" applyAlignment="1">
      <alignment horizontal="left"/>
    </xf>
    <xf numFmtId="43" fontId="23" fillId="0" borderId="45" xfId="5" applyFont="1" applyFill="1" applyBorder="1" applyAlignment="1">
      <alignment horizontal="center" vertical="center"/>
    </xf>
    <xf numFmtId="43" fontId="23" fillId="0" borderId="46" xfId="5" applyFont="1" applyFill="1" applyBorder="1" applyAlignment="1">
      <alignment horizontal="center" vertical="center"/>
    </xf>
    <xf numFmtId="165" fontId="23" fillId="0" borderId="46" xfId="5" applyNumberFormat="1" applyFont="1" applyFill="1" applyBorder="1" applyAlignment="1">
      <alignment horizontal="center" vertical="center"/>
    </xf>
    <xf numFmtId="43" fontId="23" fillId="0" borderId="48" xfId="5" applyFont="1" applyFill="1" applyBorder="1" applyAlignment="1">
      <alignment horizontal="center" vertical="center"/>
    </xf>
    <xf numFmtId="43" fontId="23" fillId="0" borderId="25" xfId="5" applyFont="1" applyFill="1" applyBorder="1" applyAlignment="1">
      <alignment vertical="center"/>
    </xf>
    <xf numFmtId="43" fontId="23" fillId="0" borderId="0" xfId="5" applyFont="1" applyFill="1" applyBorder="1" applyAlignment="1">
      <alignment vertical="center"/>
    </xf>
    <xf numFmtId="43" fontId="23" fillId="0" borderId="26" xfId="5" applyFont="1" applyFill="1" applyBorder="1" applyAlignment="1">
      <alignment vertical="center"/>
    </xf>
    <xf numFmtId="43" fontId="23" fillId="0" borderId="25" xfId="5" applyFont="1" applyFill="1" applyBorder="1" applyAlignment="1">
      <alignment horizontal="center" vertical="center"/>
    </xf>
    <xf numFmtId="43" fontId="23" fillId="0" borderId="26" xfId="5" applyFont="1" applyFill="1" applyBorder="1" applyAlignment="1">
      <alignment horizontal="center" vertical="center"/>
    </xf>
    <xf numFmtId="0" fontId="23" fillId="0" borderId="25" xfId="5" applyNumberFormat="1" applyFont="1" applyFill="1" applyBorder="1" applyAlignment="1">
      <alignment horizontal="center" vertical="center"/>
    </xf>
    <xf numFmtId="49" fontId="23" fillId="0" borderId="0" xfId="5" applyNumberFormat="1" applyFont="1" applyFill="1" applyBorder="1" applyAlignment="1">
      <alignment horizontal="left" vertical="center" indent="1"/>
    </xf>
    <xf numFmtId="49" fontId="23" fillId="0" borderId="0" xfId="5" applyNumberFormat="1" applyFont="1" applyFill="1" applyBorder="1" applyAlignment="1">
      <alignment horizontal="center" vertical="center"/>
    </xf>
    <xf numFmtId="43" fontId="23" fillId="0" borderId="0" xfId="5" applyNumberFormat="1" applyFont="1" applyFill="1" applyBorder="1" applyAlignment="1">
      <alignment horizontal="center" vertical="center"/>
    </xf>
    <xf numFmtId="0" fontId="23" fillId="0" borderId="0" xfId="5" applyNumberFormat="1" applyFont="1" applyFill="1" applyBorder="1" applyAlignment="1">
      <alignment horizontal="center" vertical="center"/>
    </xf>
    <xf numFmtId="165" fontId="23" fillId="0" borderId="0" xfId="5" applyNumberFormat="1" applyFont="1" applyFill="1" applyBorder="1" applyAlignment="1">
      <alignment horizontal="center" vertical="center"/>
    </xf>
    <xf numFmtId="43" fontId="23" fillId="0" borderId="0" xfId="5" applyFont="1" applyFill="1" applyBorder="1" applyAlignment="1">
      <alignment horizontal="center" vertical="center"/>
    </xf>
    <xf numFmtId="43" fontId="22" fillId="0" borderId="0" xfId="5" applyFont="1" applyFill="1" applyBorder="1" applyAlignment="1">
      <alignment horizontal="center" vertical="center"/>
    </xf>
    <xf numFmtId="43" fontId="23" fillId="7" borderId="49" xfId="5" applyFont="1" applyFill="1" applyBorder="1" applyAlignment="1">
      <alignment vertical="center"/>
    </xf>
    <xf numFmtId="43" fontId="23" fillId="7" borderId="47" xfId="5" applyFont="1" applyFill="1" applyBorder="1" applyAlignment="1">
      <alignment horizontal="right" vertical="center"/>
    </xf>
    <xf numFmtId="0" fontId="23" fillId="0" borderId="46" xfId="5" applyNumberFormat="1" applyFont="1" applyFill="1" applyBorder="1" applyAlignment="1">
      <alignment horizontal="left" vertical="center" wrapText="1"/>
    </xf>
    <xf numFmtId="0" fontId="23" fillId="0" borderId="49" xfId="5" applyNumberFormat="1" applyFont="1" applyFill="1" applyBorder="1" applyAlignment="1">
      <alignment horizontal="left" vertical="center" wrapText="1"/>
    </xf>
    <xf numFmtId="43" fontId="24" fillId="7" borderId="46" xfId="5" applyFont="1" applyFill="1" applyBorder="1" applyAlignment="1">
      <alignment horizontal="center" vertical="center"/>
    </xf>
    <xf numFmtId="43" fontId="25" fillId="0" borderId="46" xfId="5" applyFont="1" applyFill="1" applyBorder="1" applyAlignment="1">
      <alignment horizontal="center" vertical="center"/>
    </xf>
    <xf numFmtId="165" fontId="25" fillId="0" borderId="46" xfId="5" applyNumberFormat="1" applyFont="1" applyFill="1" applyBorder="1" applyAlignment="1">
      <alignment horizontal="center" vertical="center"/>
    </xf>
    <xf numFmtId="0" fontId="23" fillId="0" borderId="46" xfId="5" applyNumberFormat="1" applyFont="1" applyFill="1" applyBorder="1" applyAlignment="1">
      <alignment horizontal="center" vertical="center" wrapText="1"/>
    </xf>
    <xf numFmtId="0" fontId="23" fillId="0" borderId="49" xfId="5" applyNumberFormat="1" applyFont="1" applyFill="1" applyBorder="1" applyAlignment="1">
      <alignment horizontal="center" vertical="center" wrapText="1"/>
    </xf>
    <xf numFmtId="0" fontId="23" fillId="0" borderId="0" xfId="5" applyNumberFormat="1" applyFont="1" applyFill="1" applyBorder="1" applyAlignment="1">
      <alignment horizontal="left" vertical="center" wrapText="1"/>
    </xf>
    <xf numFmtId="0" fontId="26" fillId="0" borderId="0" xfId="5" applyNumberFormat="1" applyFont="1" applyFill="1" applyBorder="1" applyAlignment="1">
      <alignment horizontal="center" vertical="center" wrapText="1"/>
    </xf>
    <xf numFmtId="43" fontId="23" fillId="7" borderId="46" xfId="5" applyFont="1" applyFill="1" applyBorder="1" applyAlignment="1">
      <alignment horizontal="left" vertical="center" wrapText="1"/>
    </xf>
    <xf numFmtId="43" fontId="23" fillId="7" borderId="47" xfId="5" applyFont="1" applyFill="1" applyBorder="1" applyAlignment="1">
      <alignment horizontal="left" vertical="center" wrapText="1"/>
    </xf>
    <xf numFmtId="43" fontId="25" fillId="7" borderId="47" xfId="5" applyFont="1" applyFill="1" applyBorder="1" applyAlignment="1">
      <alignment horizontal="left" vertical="center" wrapText="1"/>
    </xf>
    <xf numFmtId="0" fontId="25" fillId="0" borderId="46" xfId="5" applyNumberFormat="1" applyFont="1" applyFill="1" applyBorder="1" applyAlignment="1">
      <alignment horizontal="left" vertical="center" wrapText="1"/>
    </xf>
    <xf numFmtId="0" fontId="25" fillId="0" borderId="49" xfId="5" applyNumberFormat="1" applyFont="1" applyFill="1" applyBorder="1" applyAlignment="1">
      <alignment horizontal="left" vertical="center" wrapText="1"/>
    </xf>
    <xf numFmtId="43" fontId="22" fillId="0" borderId="25" xfId="5" applyFont="1" applyFill="1" applyBorder="1" applyAlignment="1">
      <alignment horizontal="center" vertical="center"/>
    </xf>
    <xf numFmtId="44" fontId="8" fillId="2" borderId="0" xfId="0" applyNumberFormat="1" applyFont="1" applyFill="1" applyAlignment="1">
      <alignment vertical="center"/>
    </xf>
    <xf numFmtId="10" fontId="6" fillId="3" borderId="1" xfId="0" applyNumberFormat="1" applyFont="1" applyFill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distributed"/>
    </xf>
    <xf numFmtId="49" fontId="8" fillId="0" borderId="5" xfId="0" applyNumberFormat="1" applyFont="1" applyBorder="1" applyAlignment="1">
      <alignment horizontal="center" vertical="distributed"/>
    </xf>
    <xf numFmtId="0" fontId="8" fillId="3" borderId="1" xfId="0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distributed"/>
    </xf>
    <xf numFmtId="4" fontId="8" fillId="3" borderId="1" xfId="0" applyNumberFormat="1" applyFont="1" applyFill="1" applyBorder="1" applyAlignment="1">
      <alignment horizontal="left" vertical="distributed"/>
    </xf>
    <xf numFmtId="0" fontId="8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distributed"/>
    </xf>
    <xf numFmtId="0" fontId="8" fillId="3" borderId="3" xfId="0" applyFont="1" applyFill="1" applyBorder="1" applyAlignment="1">
      <alignment horizontal="left" vertical="distributed"/>
    </xf>
    <xf numFmtId="0" fontId="8" fillId="3" borderId="4" xfId="0" applyFont="1" applyFill="1" applyBorder="1" applyAlignment="1">
      <alignment horizontal="left" vertical="distributed"/>
    </xf>
    <xf numFmtId="0" fontId="8" fillId="0" borderId="9" xfId="0" applyFont="1" applyBorder="1" applyAlignment="1">
      <alignment horizontal="left" vertical="distributed"/>
    </xf>
    <xf numFmtId="0" fontId="8" fillId="0" borderId="10" xfId="0" applyFont="1" applyBorder="1" applyAlignment="1">
      <alignment horizontal="left" vertical="distributed"/>
    </xf>
    <xf numFmtId="0" fontId="8" fillId="0" borderId="12" xfId="0" applyFont="1" applyBorder="1" applyAlignment="1">
      <alignment horizontal="left" vertical="distributed"/>
    </xf>
    <xf numFmtId="0" fontId="8" fillId="0" borderId="6" xfId="0" applyFont="1" applyBorder="1" applyAlignment="1">
      <alignment horizontal="left" vertical="distributed"/>
    </xf>
    <xf numFmtId="0" fontId="8" fillId="0" borderId="8" xfId="0" applyFont="1" applyBorder="1" applyAlignment="1">
      <alignment horizontal="left" vertical="distributed"/>
    </xf>
    <xf numFmtId="0" fontId="8" fillId="0" borderId="13" xfId="0" applyFont="1" applyBorder="1" applyAlignment="1">
      <alignment horizontal="left" vertical="distributed"/>
    </xf>
    <xf numFmtId="0" fontId="8" fillId="0" borderId="1" xfId="0" applyFont="1" applyBorder="1" applyAlignment="1">
      <alignment horizontal="left" vertical="distributed"/>
    </xf>
    <xf numFmtId="164" fontId="8" fillId="0" borderId="9" xfId="0" applyNumberFormat="1" applyFont="1" applyBorder="1" applyAlignment="1">
      <alignment horizontal="left" vertical="distributed"/>
    </xf>
    <xf numFmtId="164" fontId="8" fillId="0" borderId="12" xfId="0" applyNumberFormat="1" applyFont="1" applyBorder="1" applyAlignment="1">
      <alignment horizontal="left" vertical="distributed"/>
    </xf>
    <xf numFmtId="164" fontId="8" fillId="0" borderId="6" xfId="0" applyNumberFormat="1" applyFont="1" applyBorder="1" applyAlignment="1">
      <alignment horizontal="left" vertical="distributed"/>
    </xf>
    <xf numFmtId="164" fontId="8" fillId="0" borderId="13" xfId="0" applyNumberFormat="1" applyFont="1" applyBorder="1" applyAlignment="1">
      <alignment horizontal="left" vertical="distributed"/>
    </xf>
    <xf numFmtId="164" fontId="13" fillId="0" borderId="1" xfId="0" applyNumberFormat="1" applyFont="1" applyBorder="1" applyAlignment="1">
      <alignment horizontal="left" vertical="distributed"/>
    </xf>
    <xf numFmtId="0" fontId="8" fillId="0" borderId="1" xfId="0" applyFont="1" applyBorder="1" applyAlignment="1">
      <alignment horizontal="center" vertical="distributed"/>
    </xf>
    <xf numFmtId="0" fontId="11" fillId="0" borderId="0" xfId="0" applyFont="1" applyBorder="1" applyAlignment="1">
      <alignment horizontal="center" vertical="distributed"/>
    </xf>
    <xf numFmtId="0" fontId="11" fillId="0" borderId="14" xfId="0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13" xfId="0" applyFont="1" applyBorder="1" applyAlignment="1">
      <alignment horizontal="center" vertical="distributed"/>
    </xf>
    <xf numFmtId="4" fontId="8" fillId="3" borderId="2" xfId="0" applyNumberFormat="1" applyFont="1" applyFill="1" applyBorder="1" applyAlignment="1">
      <alignment horizontal="left" vertical="distributed"/>
    </xf>
    <xf numFmtId="4" fontId="8" fillId="3" borderId="3" xfId="0" applyNumberFormat="1" applyFont="1" applyFill="1" applyBorder="1" applyAlignment="1">
      <alignment horizontal="left" vertical="distributed"/>
    </xf>
    <xf numFmtId="4" fontId="8" fillId="3" borderId="4" xfId="0" applyNumberFormat="1" applyFont="1" applyFill="1" applyBorder="1" applyAlignment="1">
      <alignment horizontal="left" vertical="distributed"/>
    </xf>
    <xf numFmtId="0" fontId="12" fillId="2" borderId="0" xfId="4" applyFont="1" applyFill="1" applyAlignment="1">
      <alignment horizontal="center"/>
    </xf>
    <xf numFmtId="0" fontId="12" fillId="2" borderId="0" xfId="4" applyFont="1" applyFill="1" applyAlignment="1">
      <alignment horizontal="left"/>
    </xf>
    <xf numFmtId="0" fontId="12" fillId="2" borderId="0" xfId="4" applyFont="1" applyFill="1" applyBorder="1" applyAlignment="1">
      <alignment horizontal="center"/>
    </xf>
    <xf numFmtId="0" fontId="12" fillId="2" borderId="0" xfId="4" applyFont="1" applyFill="1" applyBorder="1" applyAlignment="1">
      <alignment horizontal="left"/>
    </xf>
    <xf numFmtId="0" fontId="23" fillId="0" borderId="46" xfId="5" applyNumberFormat="1" applyFont="1" applyFill="1" applyBorder="1" applyAlignment="1">
      <alignment horizontal="left" vertical="center" wrapText="1"/>
    </xf>
    <xf numFmtId="0" fontId="23" fillId="0" borderId="49" xfId="5" applyNumberFormat="1" applyFont="1" applyFill="1" applyBorder="1" applyAlignment="1">
      <alignment horizontal="left" vertical="center" wrapText="1"/>
    </xf>
    <xf numFmtId="43" fontId="23" fillId="7" borderId="46" xfId="5" applyFont="1" applyFill="1" applyBorder="1" applyAlignment="1">
      <alignment horizontal="left" vertical="center" wrapText="1"/>
    </xf>
    <xf numFmtId="43" fontId="23" fillId="7" borderId="47" xfId="5" applyFont="1" applyFill="1" applyBorder="1" applyAlignment="1">
      <alignment horizontal="left" vertical="center" wrapText="1"/>
    </xf>
    <xf numFmtId="43" fontId="23" fillId="7" borderId="49" xfId="5" applyFont="1" applyFill="1" applyBorder="1" applyAlignment="1">
      <alignment horizontal="left" vertical="center" wrapText="1"/>
    </xf>
    <xf numFmtId="0" fontId="26" fillId="0" borderId="46" xfId="5" applyNumberFormat="1" applyFont="1" applyFill="1" applyBorder="1" applyAlignment="1">
      <alignment horizontal="center" vertical="center" wrapText="1"/>
    </xf>
    <xf numFmtId="0" fontId="26" fillId="0" borderId="49" xfId="5" applyNumberFormat="1" applyFont="1" applyFill="1" applyBorder="1" applyAlignment="1">
      <alignment horizontal="center" vertical="center" wrapText="1"/>
    </xf>
    <xf numFmtId="0" fontId="25" fillId="0" borderId="46" xfId="5" applyNumberFormat="1" applyFont="1" applyFill="1" applyBorder="1" applyAlignment="1">
      <alignment horizontal="left" vertical="center" wrapText="1"/>
    </xf>
    <xf numFmtId="0" fontId="25" fillId="0" borderId="49" xfId="5" applyNumberFormat="1" applyFont="1" applyFill="1" applyBorder="1" applyAlignment="1">
      <alignment horizontal="left" vertical="center" wrapText="1"/>
    </xf>
    <xf numFmtId="43" fontId="22" fillId="0" borderId="31" xfId="5" applyFont="1" applyFill="1" applyBorder="1" applyAlignment="1">
      <alignment horizontal="center" vertical="center"/>
    </xf>
    <xf numFmtId="43" fontId="22" fillId="0" borderId="39" xfId="5" applyFont="1" applyFill="1" applyBorder="1" applyAlignment="1">
      <alignment horizontal="center" vertical="center"/>
    </xf>
    <xf numFmtId="43" fontId="22" fillId="0" borderId="32" xfId="5" applyFont="1" applyFill="1" applyBorder="1" applyAlignment="1">
      <alignment horizontal="center" vertical="center"/>
    </xf>
    <xf numFmtId="43" fontId="22" fillId="0" borderId="33" xfId="5" applyFont="1" applyFill="1" applyBorder="1" applyAlignment="1">
      <alignment horizontal="center" vertical="center"/>
    </xf>
    <xf numFmtId="43" fontId="22" fillId="0" borderId="40" xfId="5" applyFont="1" applyFill="1" applyBorder="1" applyAlignment="1">
      <alignment horizontal="center" vertical="center"/>
    </xf>
    <xf numFmtId="43" fontId="22" fillId="0" borderId="41" xfId="5" applyFont="1" applyFill="1" applyBorder="1" applyAlignment="1">
      <alignment horizontal="center" vertical="center"/>
    </xf>
    <xf numFmtId="43" fontId="22" fillId="0" borderId="34" xfId="5" applyFont="1" applyFill="1" applyBorder="1" applyAlignment="1">
      <alignment horizontal="center" vertical="center"/>
    </xf>
    <xf numFmtId="43" fontId="22" fillId="0" borderId="42" xfId="5" applyFont="1" applyFill="1" applyBorder="1" applyAlignment="1">
      <alignment horizontal="center" vertical="center"/>
    </xf>
    <xf numFmtId="43" fontId="22" fillId="0" borderId="35" xfId="5" applyFont="1" applyFill="1" applyBorder="1" applyAlignment="1">
      <alignment horizontal="center" vertical="center"/>
    </xf>
    <xf numFmtId="43" fontId="22" fillId="0" borderId="36" xfId="5" applyFont="1" applyFill="1" applyBorder="1" applyAlignment="1">
      <alignment horizontal="center" vertical="center"/>
    </xf>
    <xf numFmtId="43" fontId="22" fillId="0" borderId="37" xfId="5" applyFont="1" applyFill="1" applyBorder="1" applyAlignment="1">
      <alignment horizontal="center" vertical="center"/>
    </xf>
    <xf numFmtId="43" fontId="22" fillId="0" borderId="38" xfId="5" applyFont="1" applyFill="1" applyBorder="1" applyAlignment="1">
      <alignment horizontal="center" vertical="center"/>
    </xf>
    <xf numFmtId="43" fontId="22" fillId="0" borderId="43" xfId="5" applyFont="1" applyFill="1" applyBorder="1" applyAlignment="1">
      <alignment horizontal="center" vertical="center"/>
    </xf>
    <xf numFmtId="43" fontId="19" fillId="0" borderId="20" xfId="5" applyFont="1" applyBorder="1" applyAlignment="1">
      <alignment horizontal="center"/>
    </xf>
    <xf numFmtId="43" fontId="19" fillId="0" borderId="21" xfId="5" applyFont="1" applyBorder="1" applyAlignment="1">
      <alignment horizontal="center"/>
    </xf>
    <xf numFmtId="43" fontId="19" fillId="0" borderId="25" xfId="5" applyFont="1" applyBorder="1" applyAlignment="1">
      <alignment horizontal="center"/>
    </xf>
    <xf numFmtId="43" fontId="19" fillId="0" borderId="26" xfId="5" applyFont="1" applyBorder="1" applyAlignment="1">
      <alignment horizontal="center"/>
    </xf>
    <xf numFmtId="43" fontId="19" fillId="0" borderId="28" xfId="5" applyFont="1" applyBorder="1" applyAlignment="1">
      <alignment horizontal="center"/>
    </xf>
    <xf numFmtId="43" fontId="19" fillId="0" borderId="30" xfId="5" applyFont="1" applyBorder="1" applyAlignment="1">
      <alignment horizontal="center"/>
    </xf>
    <xf numFmtId="43" fontId="20" fillId="0" borderId="22" xfId="5" applyFont="1" applyBorder="1" applyAlignment="1">
      <alignment horizontal="center" vertical="center" wrapText="1"/>
    </xf>
    <xf numFmtId="43" fontId="20" fillId="0" borderId="23" xfId="5" applyFont="1" applyBorder="1" applyAlignment="1">
      <alignment horizontal="center" vertical="center" wrapText="1"/>
    </xf>
    <xf numFmtId="43" fontId="20" fillId="0" borderId="24" xfId="5" applyFont="1" applyBorder="1" applyAlignment="1">
      <alignment horizontal="center" vertical="center" wrapText="1"/>
    </xf>
    <xf numFmtId="43" fontId="19" fillId="0" borderId="20" xfId="5" applyFont="1" applyBorder="1" applyAlignment="1">
      <alignment horizontal="left"/>
    </xf>
    <xf numFmtId="43" fontId="19" fillId="0" borderId="27" xfId="5" applyFont="1" applyBorder="1" applyAlignment="1">
      <alignment horizontal="left"/>
    </xf>
    <xf numFmtId="43" fontId="19" fillId="0" borderId="21" xfId="5" applyFont="1" applyBorder="1" applyAlignment="1">
      <alignment horizontal="left"/>
    </xf>
    <xf numFmtId="43" fontId="21" fillId="6" borderId="28" xfId="5" applyFont="1" applyFill="1" applyBorder="1" applyAlignment="1">
      <alignment horizontal="left" wrapText="1"/>
    </xf>
    <xf numFmtId="43" fontId="21" fillId="6" borderId="29" xfId="5" applyFont="1" applyFill="1" applyBorder="1" applyAlignment="1">
      <alignment horizontal="left"/>
    </xf>
    <xf numFmtId="43" fontId="21" fillId="6" borderId="30" xfId="5" applyFont="1" applyFill="1" applyBorder="1" applyAlignment="1">
      <alignment horizontal="left"/>
    </xf>
    <xf numFmtId="43" fontId="21" fillId="6" borderId="28" xfId="5" applyFont="1" applyFill="1" applyBorder="1" applyAlignment="1">
      <alignment horizontal="left"/>
    </xf>
    <xf numFmtId="43" fontId="19" fillId="0" borderId="20" xfId="5" applyFont="1" applyBorder="1" applyAlignment="1">
      <alignment horizontal="left" vertical="center"/>
    </xf>
    <xf numFmtId="43" fontId="19" fillId="0" borderId="27" xfId="5" applyFont="1" applyBorder="1" applyAlignment="1">
      <alignment horizontal="left" vertical="center"/>
    </xf>
    <xf numFmtId="43" fontId="19" fillId="0" borderId="21" xfId="5" applyFont="1" applyBorder="1" applyAlignment="1">
      <alignment horizontal="left" vertical="center"/>
    </xf>
    <xf numFmtId="43" fontId="21" fillId="6" borderId="28" xfId="5" applyFont="1" applyFill="1" applyBorder="1" applyAlignment="1">
      <alignment horizontal="left" vertical="top" wrapText="1"/>
    </xf>
    <xf numFmtId="43" fontId="21" fillId="6" borderId="29" xfId="5" applyFont="1" applyFill="1" applyBorder="1" applyAlignment="1">
      <alignment horizontal="left" vertical="top" wrapText="1"/>
    </xf>
    <xf numFmtId="43" fontId="21" fillId="6" borderId="30" xfId="5" applyFont="1" applyFill="1" applyBorder="1" applyAlignment="1">
      <alignment horizontal="left" vertical="top" wrapText="1"/>
    </xf>
    <xf numFmtId="43" fontId="21" fillId="6" borderId="28" xfId="5" applyFont="1" applyFill="1" applyBorder="1" applyAlignment="1">
      <alignment horizontal="left" vertical="center" wrapText="1"/>
    </xf>
    <xf numFmtId="43" fontId="21" fillId="6" borderId="29" xfId="5" applyFont="1" applyFill="1" applyBorder="1" applyAlignment="1">
      <alignment horizontal="left" vertical="center" wrapText="1"/>
    </xf>
    <xf numFmtId="43" fontId="21" fillId="6" borderId="30" xfId="5" applyFont="1" applyFill="1" applyBorder="1" applyAlignment="1">
      <alignment horizontal="left" vertical="center" wrapText="1"/>
    </xf>
    <xf numFmtId="4" fontId="27" fillId="2" borderId="0" xfId="0" applyNumberFormat="1" applyFont="1" applyFill="1" applyAlignment="1">
      <alignment vertical="center"/>
    </xf>
  </cellXfs>
  <cellStyles count="6">
    <cellStyle name="Normal" xfId="0" builtinId="0"/>
    <cellStyle name="Normal 2" xfId="1"/>
    <cellStyle name="Normal 2 2" xfId="3"/>
    <cellStyle name="Normal 3" xfId="2"/>
    <cellStyle name="Normal 3 2" xfId="4"/>
    <cellStyle name="Vírgula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116542</xdr:colOff>
      <xdr:row>0</xdr:row>
      <xdr:rowOff>35858</xdr:rowOff>
    </xdr:from>
    <xdr:to>
      <xdr:col>1</xdr:col>
      <xdr:colOff>904875</xdr:colOff>
      <xdr:row>5</xdr:row>
      <xdr:rowOff>54532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2" y="35858"/>
          <a:ext cx="1016933" cy="866399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SECRET~2/REFORM~4/PROJET~1/ORAMEN~1/Planilha%20Or&#231;ament&#225;ria%20Reforma%20Secretaria%20de%20Educa&#231;&#227;o-R4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BM_05%20SECR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1.0</v>
          </cell>
          <cell r="B8" t="str">
            <v>DEMOLIÇÕES/RETIRADAS/SERVIÇOS PRELIMINARES</v>
          </cell>
        </row>
        <row r="9">
          <cell r="A9" t="str">
            <v>1.1</v>
          </cell>
          <cell r="B9" t="str">
            <v>Remoção de árvore com utilização de retro-escavadeira</v>
          </cell>
          <cell r="C9" t="str">
            <v>un</v>
          </cell>
        </row>
        <row r="10">
          <cell r="A10" t="str">
            <v>1.2</v>
          </cell>
          <cell r="B10" t="str">
            <v>Remoção de telhas, de fibrocimento, metálica e cerâmica, de forma manual</v>
          </cell>
          <cell r="C10" t="str">
            <v>m²</v>
          </cell>
        </row>
        <row r="11">
          <cell r="A11" t="str">
            <v>1.3</v>
          </cell>
          <cell r="B11" t="str">
            <v>Remoção de trama de madeira para cobertura, de forma manual</v>
          </cell>
          <cell r="C11" t="str">
            <v>m²</v>
          </cell>
        </row>
        <row r="12">
          <cell r="A12" t="str">
            <v>1.4</v>
          </cell>
          <cell r="B12" t="str">
            <v>Remoção de tesouras de madeira, com vão menor que 8m, de forma manual</v>
          </cell>
          <cell r="C12" t="str">
            <v>un</v>
          </cell>
        </row>
        <row r="13">
          <cell r="A13" t="str">
            <v>1.5</v>
          </cell>
          <cell r="B13" t="str">
            <v>Demolição de alvenaria para qualquer tipo de bloco, de forma mecanizada, sem reaproveitamento</v>
          </cell>
          <cell r="C13" t="str">
            <v>m³</v>
          </cell>
        </row>
        <row r="14">
          <cell r="A14" t="str">
            <v>1.6</v>
          </cell>
          <cell r="B14" t="str">
            <v>Demolição de pilares e vigas em concreto armado, de forma mecanizada com martelete, sem reaproveitamento</v>
          </cell>
          <cell r="C14" t="str">
            <v>m³</v>
          </cell>
        </row>
        <row r="15">
          <cell r="A15" t="str">
            <v>1.7</v>
          </cell>
          <cell r="B15" t="str">
            <v>Demolição de lajes, de forma mecanizada com martelete, sem reaproveitamento</v>
          </cell>
          <cell r="C15" t="str">
            <v>m³</v>
          </cell>
        </row>
        <row r="16">
          <cell r="A16" t="str">
            <v>1.8</v>
          </cell>
          <cell r="B16" t="str">
            <v>Demolição de pavimentação em paralelepípedo ou pré-moldados de concreto c/ reaproveitamento</v>
          </cell>
          <cell r="C16" t="str">
            <v>m²</v>
          </cell>
        </row>
        <row r="17">
          <cell r="A17" t="str">
            <v>1.9</v>
          </cell>
          <cell r="B17" t="str">
            <v xml:space="preserve">Demolição de concreto simples com martelete </v>
          </cell>
          <cell r="C17" t="str">
            <v>m³</v>
          </cell>
        </row>
        <row r="18">
          <cell r="A18" t="str">
            <v>1.10</v>
          </cell>
          <cell r="B18" t="str">
            <v>Locação de obra - execução de gabarito</v>
          </cell>
        </row>
        <row r="19">
          <cell r="A19" t="str">
            <v>1.11</v>
          </cell>
          <cell r="B19" t="str">
            <v>Placa de obra em chapa aço galvanizado, instalada</v>
          </cell>
          <cell r="C19" t="str">
            <v>m²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5"/>
      <sheetName val="MEM_CAL"/>
      <sheetName val="MEM_CAL BM04"/>
      <sheetName val="memorial"/>
    </sheetNames>
    <sheetDataSet>
      <sheetData sheetId="0">
        <row r="59">
          <cell r="B59" t="str">
            <v>PAREDES E FECHAMENTOS</v>
          </cell>
        </row>
        <row r="97">
          <cell r="B97" t="str">
            <v>REVESTIMENTOS</v>
          </cell>
        </row>
        <row r="98">
          <cell r="B98" t="str">
            <v>CHAPISCO APLICADO EM ALVENARIAS E ESTRUTURAS DE CONCRETO INTERNAS, COM COLHER DE PEDREIRO. ARGAMASSA TRAÇO 1:3 COM PREPARO EM BETONEIRA 400L. AF_06/2014</v>
          </cell>
        </row>
        <row r="99">
          <cell r="B99" t="str">
            <v>MASSA ÚNICA, PARA RECEBIMENTO DE PINTURA, EM ARGAMASSA TRAÇO 1:2:8, PREPARO MECÂNICO COM BETONEIRA 400L, APLICADA MANUALMENTE EM FACES INTERNAS DE PAREDES, ESPESSURA DE 20MM, COM EXECUÇÃO DE TALISCAS. AF_06/2014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4"/>
  <sheetViews>
    <sheetView tabSelected="1" topLeftCell="A241" zoomScale="85" zoomScaleNormal="85" workbookViewId="0">
      <selection activeCell="P100" sqref="P100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2.37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96" t="s">
        <v>534</v>
      </c>
      <c r="D1" s="196"/>
      <c r="E1" s="196"/>
      <c r="F1" s="196"/>
      <c r="G1" s="196"/>
      <c r="H1" s="196"/>
      <c r="I1" s="196"/>
      <c r="J1" s="196"/>
      <c r="K1" s="196"/>
      <c r="L1" s="197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96"/>
      <c r="D2" s="196"/>
      <c r="E2" s="196"/>
      <c r="F2" s="196"/>
      <c r="G2" s="196"/>
      <c r="H2" s="196"/>
      <c r="I2" s="196"/>
      <c r="J2" s="196"/>
      <c r="K2" s="196"/>
      <c r="L2" s="197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96"/>
      <c r="D3" s="196"/>
      <c r="E3" s="196"/>
      <c r="F3" s="196"/>
      <c r="G3" s="196"/>
      <c r="H3" s="196"/>
      <c r="I3" s="196"/>
      <c r="J3" s="196"/>
      <c r="K3" s="196"/>
      <c r="L3" s="197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596</v>
      </c>
      <c r="C4" s="196"/>
      <c r="D4" s="196"/>
      <c r="E4" s="196"/>
      <c r="F4" s="196"/>
      <c r="G4" s="196"/>
      <c r="H4" s="196"/>
      <c r="I4" s="196"/>
      <c r="J4" s="196"/>
      <c r="K4" s="196"/>
      <c r="L4" s="197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98"/>
      <c r="D5" s="198"/>
      <c r="E5" s="198"/>
      <c r="F5" s="198"/>
      <c r="G5" s="198"/>
      <c r="H5" s="198"/>
      <c r="I5" s="198"/>
      <c r="J5" s="198"/>
      <c r="K5" s="198"/>
      <c r="L5" s="199"/>
      <c r="M5" s="5"/>
      <c r="N5" s="5"/>
      <c r="O5" s="5"/>
      <c r="P5" s="5"/>
      <c r="Q5" s="5"/>
    </row>
    <row r="6" spans="1:17" s="6" customFormat="1" x14ac:dyDescent="0.2">
      <c r="A6" s="180" t="s">
        <v>3</v>
      </c>
      <c r="B6" s="181"/>
      <c r="C6" s="181"/>
      <c r="D6" s="181"/>
      <c r="E6" s="181"/>
      <c r="F6" s="182"/>
      <c r="G6" s="200" t="s">
        <v>4</v>
      </c>
      <c r="H6" s="201"/>
      <c r="I6" s="201"/>
      <c r="J6" s="202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183" t="s">
        <v>481</v>
      </c>
      <c r="B7" s="184"/>
      <c r="C7" s="184"/>
      <c r="D7" s="184"/>
      <c r="E7" s="184"/>
      <c r="F7" s="185"/>
      <c r="G7" s="183" t="s">
        <v>7</v>
      </c>
      <c r="H7" s="184"/>
      <c r="I7" s="184"/>
      <c r="J7" s="185"/>
      <c r="K7" s="174">
        <v>44911</v>
      </c>
      <c r="L7" s="165" t="s">
        <v>535</v>
      </c>
      <c r="M7" s="5"/>
      <c r="N7" s="5"/>
      <c r="O7" s="5"/>
      <c r="P7" s="5"/>
      <c r="Q7" s="5"/>
    </row>
    <row r="8" spans="1:17" s="6" customFormat="1" x14ac:dyDescent="0.2">
      <c r="A8" s="186"/>
      <c r="B8" s="187"/>
      <c r="C8" s="187"/>
      <c r="D8" s="187"/>
      <c r="E8" s="187"/>
      <c r="F8" s="188"/>
      <c r="G8" s="186"/>
      <c r="H8" s="187"/>
      <c r="I8" s="187"/>
      <c r="J8" s="188"/>
      <c r="K8" s="174"/>
      <c r="L8" s="166"/>
      <c r="M8" s="5"/>
      <c r="N8" s="5"/>
      <c r="O8" s="5"/>
      <c r="P8" s="5"/>
      <c r="Q8" s="5"/>
    </row>
    <row r="9" spans="1:17" s="6" customFormat="1" x14ac:dyDescent="0.2">
      <c r="A9" s="180" t="s">
        <v>8</v>
      </c>
      <c r="B9" s="181"/>
      <c r="C9" s="181"/>
      <c r="D9" s="181"/>
      <c r="E9" s="181"/>
      <c r="F9" s="182"/>
      <c r="G9" s="167" t="s">
        <v>9</v>
      </c>
      <c r="H9" s="167"/>
      <c r="I9" s="167"/>
      <c r="J9" s="167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183" t="s">
        <v>483</v>
      </c>
      <c r="B10" s="184"/>
      <c r="C10" s="184"/>
      <c r="D10" s="184"/>
      <c r="E10" s="184"/>
      <c r="F10" s="185"/>
      <c r="G10" s="189" t="s">
        <v>482</v>
      </c>
      <c r="H10" s="189"/>
      <c r="I10" s="189"/>
      <c r="J10" s="189"/>
      <c r="K10" s="174">
        <v>44748</v>
      </c>
      <c r="L10" s="174">
        <v>45113</v>
      </c>
      <c r="M10" s="5"/>
      <c r="N10" s="5"/>
      <c r="O10" s="5"/>
      <c r="P10" s="5"/>
      <c r="Q10" s="5"/>
    </row>
    <row r="11" spans="1:17" s="6" customFormat="1" x14ac:dyDescent="0.2">
      <c r="A11" s="186"/>
      <c r="B11" s="187"/>
      <c r="C11" s="187"/>
      <c r="D11" s="187"/>
      <c r="E11" s="187"/>
      <c r="F11" s="188"/>
      <c r="G11" s="189"/>
      <c r="H11" s="189"/>
      <c r="I11" s="189"/>
      <c r="J11" s="189"/>
      <c r="K11" s="174"/>
      <c r="L11" s="174"/>
      <c r="M11" s="5"/>
      <c r="N11" s="5"/>
      <c r="O11" s="5"/>
      <c r="P11" s="5"/>
      <c r="Q11" s="5"/>
    </row>
    <row r="12" spans="1:17" s="6" customFormat="1" x14ac:dyDescent="0.2">
      <c r="A12" s="167" t="s">
        <v>12</v>
      </c>
      <c r="B12" s="167"/>
      <c r="C12" s="167" t="s">
        <v>13</v>
      </c>
      <c r="D12" s="167"/>
      <c r="E12" s="167"/>
      <c r="F12" s="167"/>
      <c r="G12" s="167" t="s">
        <v>14</v>
      </c>
      <c r="H12" s="167"/>
      <c r="I12" s="168" t="s">
        <v>15</v>
      </c>
      <c r="J12" s="168"/>
      <c r="K12" s="175" t="s">
        <v>16</v>
      </c>
      <c r="L12" s="175"/>
      <c r="M12" s="5"/>
      <c r="N12" s="5"/>
      <c r="O12" s="5"/>
      <c r="P12" s="5"/>
      <c r="Q12" s="5"/>
    </row>
    <row r="13" spans="1:17" s="6" customFormat="1" x14ac:dyDescent="0.2">
      <c r="A13" s="189" t="s">
        <v>484</v>
      </c>
      <c r="B13" s="189"/>
      <c r="C13" s="189" t="s">
        <v>485</v>
      </c>
      <c r="D13" s="189"/>
      <c r="E13" s="189"/>
      <c r="F13" s="189"/>
      <c r="G13" s="190">
        <v>1188434.56</v>
      </c>
      <c r="H13" s="191"/>
      <c r="I13" s="194">
        <f>J247</f>
        <v>62650.68</v>
      </c>
      <c r="J13" s="194"/>
      <c r="K13" s="189" t="s">
        <v>531</v>
      </c>
      <c r="L13" s="189"/>
      <c r="M13" s="5"/>
      <c r="N13" s="5"/>
      <c r="O13" s="5"/>
      <c r="P13" s="5"/>
      <c r="Q13" s="5"/>
    </row>
    <row r="14" spans="1:17" s="6" customFormat="1" x14ac:dyDescent="0.2">
      <c r="A14" s="189"/>
      <c r="B14" s="189"/>
      <c r="C14" s="189"/>
      <c r="D14" s="189"/>
      <c r="E14" s="189"/>
      <c r="F14" s="189"/>
      <c r="G14" s="192"/>
      <c r="H14" s="193"/>
      <c r="I14" s="194"/>
      <c r="J14" s="194"/>
      <c r="K14" s="189"/>
      <c r="L14" s="189"/>
      <c r="M14" s="5"/>
      <c r="N14" s="5"/>
      <c r="O14" s="5"/>
      <c r="P14" s="5"/>
      <c r="Q14" s="5"/>
    </row>
    <row r="15" spans="1:17" s="6" customFormat="1" x14ac:dyDescent="0.2">
      <c r="A15" s="195"/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5"/>
      <c r="N15" s="5"/>
      <c r="O15" s="5"/>
      <c r="P15" s="5"/>
      <c r="Q15" s="5"/>
    </row>
    <row r="16" spans="1:17" s="11" customFormat="1" x14ac:dyDescent="0.2">
      <c r="A16" s="172" t="s">
        <v>17</v>
      </c>
      <c r="B16" s="171" t="s">
        <v>18</v>
      </c>
      <c r="C16" s="171" t="s">
        <v>1</v>
      </c>
      <c r="D16" s="171" t="s">
        <v>19</v>
      </c>
      <c r="E16" s="58"/>
      <c r="F16" s="172" t="s">
        <v>2</v>
      </c>
      <c r="G16" s="172"/>
      <c r="H16" s="172"/>
      <c r="I16" s="173" t="s">
        <v>20</v>
      </c>
      <c r="J16" s="173"/>
      <c r="K16" s="173"/>
      <c r="L16" s="164" t="s">
        <v>21</v>
      </c>
      <c r="M16" s="10"/>
      <c r="N16" s="10"/>
      <c r="O16" s="10"/>
      <c r="P16" s="10"/>
      <c r="Q16" s="10"/>
    </row>
    <row r="17" spans="1:18" s="11" customFormat="1" ht="38.25" x14ac:dyDescent="0.2">
      <c r="A17" s="172"/>
      <c r="B17" s="171"/>
      <c r="C17" s="171"/>
      <c r="D17" s="171"/>
      <c r="E17" s="58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164"/>
      <c r="M17" s="10"/>
      <c r="N17" s="10"/>
      <c r="O17" s="10"/>
      <c r="P17" s="10"/>
      <c r="Q17" s="10"/>
    </row>
    <row r="18" spans="1:18" x14ac:dyDescent="0.2">
      <c r="A18" s="16">
        <v>1</v>
      </c>
      <c r="B18" s="48" t="s">
        <v>457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8" s="24" customFormat="1" ht="15.75" x14ac:dyDescent="0.2">
      <c r="A19" s="14" t="s">
        <v>27</v>
      </c>
      <c r="B19" s="26" t="s">
        <v>28</v>
      </c>
      <c r="C19" s="14" t="s">
        <v>29</v>
      </c>
      <c r="D19" s="44" t="e">
        <f>#REF!</f>
        <v>#REF!</v>
      </c>
      <c r="E19" s="44">
        <v>110.74</v>
      </c>
      <c r="F19" s="44">
        <v>4</v>
      </c>
      <c r="G19" s="73">
        <v>3</v>
      </c>
      <c r="H19" s="15">
        <f>G19</f>
        <v>3</v>
      </c>
      <c r="I19" s="18">
        <f>ROUND(F19*E19,2)</f>
        <v>442.96</v>
      </c>
      <c r="J19" s="18">
        <f>ROUND(G19*E19,2)</f>
        <v>332.22</v>
      </c>
      <c r="K19" s="18">
        <f>ROUND(H19*E19,2)</f>
        <v>332.22</v>
      </c>
      <c r="L19" s="19">
        <f>K19/I19</f>
        <v>0.75000000000000011</v>
      </c>
      <c r="O19" s="24">
        <v>0</v>
      </c>
      <c r="P19" s="24">
        <v>3</v>
      </c>
      <c r="Q19" s="24">
        <f>P19-O19</f>
        <v>3</v>
      </c>
      <c r="R19" s="72">
        <f>Q19-G19</f>
        <v>0</v>
      </c>
    </row>
    <row r="20" spans="1:18" s="24" customFormat="1" ht="25.5" x14ac:dyDescent="0.2">
      <c r="A20" s="14" t="s">
        <v>30</v>
      </c>
      <c r="B20" s="27" t="s">
        <v>31</v>
      </c>
      <c r="C20" s="14" t="s">
        <v>32</v>
      </c>
      <c r="D20" s="44" t="e">
        <f>#REF!</f>
        <v>#REF!</v>
      </c>
      <c r="E20" s="44">
        <v>2.9</v>
      </c>
      <c r="F20" s="44">
        <v>88.39</v>
      </c>
      <c r="G20" s="73">
        <v>0</v>
      </c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O20" s="24">
        <v>88.39</v>
      </c>
      <c r="P20" s="24">
        <v>88.39</v>
      </c>
      <c r="Q20" s="24">
        <f t="shared" ref="Q20:Q83" si="4">P20-O20</f>
        <v>0</v>
      </c>
      <c r="R20" s="72">
        <f t="shared" ref="R20:R83" si="5">Q20-G20</f>
        <v>0</v>
      </c>
    </row>
    <row r="21" spans="1:18" s="24" customFormat="1" ht="25.5" x14ac:dyDescent="0.2">
      <c r="A21" s="14" t="s">
        <v>33</v>
      </c>
      <c r="B21" s="27" t="s">
        <v>34</v>
      </c>
      <c r="C21" s="14" t="s">
        <v>32</v>
      </c>
      <c r="D21" s="44" t="e">
        <f>#REF!</f>
        <v>#REF!</v>
      </c>
      <c r="E21" s="44">
        <v>6.2299999999999995</v>
      </c>
      <c r="F21" s="44">
        <v>88.39</v>
      </c>
      <c r="G21" s="73">
        <v>0</v>
      </c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O21" s="24">
        <v>88.39</v>
      </c>
      <c r="P21" s="24">
        <v>88.39</v>
      </c>
      <c r="Q21" s="24">
        <f t="shared" si="4"/>
        <v>0</v>
      </c>
      <c r="R21" s="72">
        <f t="shared" si="5"/>
        <v>0</v>
      </c>
    </row>
    <row r="22" spans="1:18" s="24" customFormat="1" ht="25.5" x14ac:dyDescent="0.2">
      <c r="A22" s="14" t="s">
        <v>35</v>
      </c>
      <c r="B22" s="27" t="s">
        <v>36</v>
      </c>
      <c r="C22" s="14" t="s">
        <v>37</v>
      </c>
      <c r="D22" s="44" t="e">
        <f>#REF!</f>
        <v>#REF!</v>
      </c>
      <c r="E22" s="44">
        <v>69.149999999999991</v>
      </c>
      <c r="F22" s="44">
        <v>4</v>
      </c>
      <c r="G22" s="73">
        <v>0</v>
      </c>
      <c r="H22" s="15">
        <v>3</v>
      </c>
      <c r="I22" s="18">
        <f t="shared" si="0"/>
        <v>276.60000000000002</v>
      </c>
      <c r="J22" s="18">
        <f t="shared" si="1"/>
        <v>0</v>
      </c>
      <c r="K22" s="18">
        <f t="shared" si="2"/>
        <v>207.45</v>
      </c>
      <c r="L22" s="19">
        <f t="shared" si="3"/>
        <v>0.74999999999999989</v>
      </c>
      <c r="O22" s="24">
        <v>3</v>
      </c>
      <c r="P22" s="24">
        <v>3</v>
      </c>
      <c r="Q22" s="24">
        <f t="shared" si="4"/>
        <v>0</v>
      </c>
      <c r="R22" s="72">
        <f t="shared" si="5"/>
        <v>0</v>
      </c>
    </row>
    <row r="23" spans="1:18" s="24" customFormat="1" ht="25.5" x14ac:dyDescent="0.2">
      <c r="A23" s="14" t="s">
        <v>38</v>
      </c>
      <c r="B23" s="27" t="s">
        <v>39</v>
      </c>
      <c r="C23" s="14" t="s">
        <v>40</v>
      </c>
      <c r="D23" s="44" t="e">
        <f>#REF!</f>
        <v>#REF!</v>
      </c>
      <c r="E23" s="44">
        <v>52.25</v>
      </c>
      <c r="F23" s="44">
        <v>16.18</v>
      </c>
      <c r="G23" s="73">
        <v>0</v>
      </c>
      <c r="H23" s="15">
        <v>16.11</v>
      </c>
      <c r="I23" s="18">
        <f t="shared" si="0"/>
        <v>845.41</v>
      </c>
      <c r="J23" s="18">
        <f t="shared" si="1"/>
        <v>0</v>
      </c>
      <c r="K23" s="18">
        <f t="shared" si="2"/>
        <v>841.75</v>
      </c>
      <c r="L23" s="19">
        <f t="shared" si="3"/>
        <v>0.99567073964112096</v>
      </c>
      <c r="O23" s="24">
        <v>16.11</v>
      </c>
      <c r="P23" s="24">
        <v>16.11</v>
      </c>
      <c r="Q23" s="24">
        <f t="shared" si="4"/>
        <v>0</v>
      </c>
      <c r="R23" s="72">
        <f t="shared" si="5"/>
        <v>0</v>
      </c>
    </row>
    <row r="24" spans="1:18" s="24" customFormat="1" ht="25.5" x14ac:dyDescent="0.2">
      <c r="A24" s="14" t="s">
        <v>41</v>
      </c>
      <c r="B24" s="27" t="s">
        <v>42</v>
      </c>
      <c r="C24" s="14" t="s">
        <v>40</v>
      </c>
      <c r="D24" s="44" t="e">
        <f>#REF!</f>
        <v>#REF!</v>
      </c>
      <c r="E24" s="44">
        <v>230.25</v>
      </c>
      <c r="F24" s="44">
        <v>6.89</v>
      </c>
      <c r="G24" s="73">
        <v>0</v>
      </c>
      <c r="H24" s="15">
        <v>3.97</v>
      </c>
      <c r="I24" s="18">
        <f t="shared" si="0"/>
        <v>1586.42</v>
      </c>
      <c r="J24" s="18">
        <f t="shared" si="1"/>
        <v>0</v>
      </c>
      <c r="K24" s="18">
        <f t="shared" si="2"/>
        <v>914.09</v>
      </c>
      <c r="L24" s="19">
        <f t="shared" si="3"/>
        <v>0.57619671965809816</v>
      </c>
      <c r="O24" s="24">
        <v>3.97</v>
      </c>
      <c r="P24" s="24">
        <v>3.97</v>
      </c>
      <c r="Q24" s="24">
        <f t="shared" si="4"/>
        <v>0</v>
      </c>
      <c r="R24" s="72">
        <f t="shared" si="5"/>
        <v>0</v>
      </c>
    </row>
    <row r="25" spans="1:18" s="24" customFormat="1" ht="25.5" x14ac:dyDescent="0.2">
      <c r="A25" s="14" t="s">
        <v>43</v>
      </c>
      <c r="B25" s="27" t="s">
        <v>44</v>
      </c>
      <c r="C25" s="14" t="s">
        <v>40</v>
      </c>
      <c r="D25" s="44" t="e">
        <f>#REF!</f>
        <v>#REF!</v>
      </c>
      <c r="E25" s="44">
        <v>97.97</v>
      </c>
      <c r="F25" s="44">
        <v>2.1000000000010002</v>
      </c>
      <c r="G25" s="73">
        <v>0</v>
      </c>
      <c r="H25" s="15">
        <v>0</v>
      </c>
      <c r="I25" s="18">
        <f t="shared" si="0"/>
        <v>205.74</v>
      </c>
      <c r="J25" s="18">
        <f t="shared" si="1"/>
        <v>0</v>
      </c>
      <c r="K25" s="18">
        <f t="shared" si="2"/>
        <v>0</v>
      </c>
      <c r="L25" s="19">
        <f t="shared" si="3"/>
        <v>0</v>
      </c>
      <c r="O25" s="24">
        <v>0</v>
      </c>
      <c r="P25" s="24">
        <v>0</v>
      </c>
      <c r="Q25" s="24">
        <f t="shared" si="4"/>
        <v>0</v>
      </c>
      <c r="R25" s="72">
        <f t="shared" si="5"/>
        <v>0</v>
      </c>
    </row>
    <row r="26" spans="1:18" s="24" customFormat="1" ht="15.75" x14ac:dyDescent="0.2">
      <c r="A26" s="14" t="s">
        <v>45</v>
      </c>
      <c r="B26" s="27" t="s">
        <v>46</v>
      </c>
      <c r="C26" s="14" t="s">
        <v>47</v>
      </c>
      <c r="D26" s="44" t="e">
        <f>#REF!</f>
        <v>#REF!</v>
      </c>
      <c r="E26" s="44">
        <v>10.49</v>
      </c>
      <c r="F26" s="44">
        <v>697.9</v>
      </c>
      <c r="G26" s="73">
        <f>MEMORIAL!L35</f>
        <v>482.24999999999994</v>
      </c>
      <c r="H26" s="15">
        <f>82.06+G26</f>
        <v>564.30999999999995</v>
      </c>
      <c r="I26" s="18">
        <f t="shared" si="0"/>
        <v>7320.97</v>
      </c>
      <c r="J26" s="18">
        <f t="shared" si="1"/>
        <v>5058.8</v>
      </c>
      <c r="K26" s="18">
        <f t="shared" si="2"/>
        <v>5919.61</v>
      </c>
      <c r="L26" s="19">
        <f t="shared" si="3"/>
        <v>0.80858274245079542</v>
      </c>
      <c r="O26" s="24">
        <v>82.06</v>
      </c>
      <c r="P26" s="24">
        <v>564.30999999999995</v>
      </c>
      <c r="Q26" s="24">
        <f t="shared" si="4"/>
        <v>482.24999999999994</v>
      </c>
      <c r="R26" s="72">
        <f t="shared" si="5"/>
        <v>0</v>
      </c>
    </row>
    <row r="27" spans="1:18" ht="15.75" x14ac:dyDescent="0.2">
      <c r="A27" s="14" t="s">
        <v>48</v>
      </c>
      <c r="B27" s="27" t="s">
        <v>49</v>
      </c>
      <c r="C27" s="14" t="s">
        <v>40</v>
      </c>
      <c r="D27" s="44" t="e">
        <f>#REF!</f>
        <v>#REF!</v>
      </c>
      <c r="E27" s="44">
        <v>79.61</v>
      </c>
      <c r="F27" s="44">
        <v>10.990000000001</v>
      </c>
      <c r="G27" s="73">
        <v>0</v>
      </c>
      <c r="H27" s="15">
        <v>1.05</v>
      </c>
      <c r="I27" s="18">
        <f t="shared" si="0"/>
        <v>874.91</v>
      </c>
      <c r="J27" s="18">
        <f t="shared" si="1"/>
        <v>0</v>
      </c>
      <c r="K27" s="18">
        <f t="shared" si="2"/>
        <v>83.59</v>
      </c>
      <c r="L27" s="19">
        <f t="shared" si="3"/>
        <v>9.5541255672011979E-2</v>
      </c>
      <c r="O27" s="24">
        <v>1.05</v>
      </c>
      <c r="P27" s="24">
        <v>1.05</v>
      </c>
      <c r="Q27" s="24">
        <f t="shared" si="4"/>
        <v>0</v>
      </c>
      <c r="R27" s="72">
        <f t="shared" si="5"/>
        <v>0</v>
      </c>
    </row>
    <row r="28" spans="1:18" ht="15.75" x14ac:dyDescent="0.2">
      <c r="A28" s="14" t="s">
        <v>50</v>
      </c>
      <c r="B28" s="27" t="s">
        <v>51</v>
      </c>
      <c r="C28" s="14" t="s">
        <v>32</v>
      </c>
      <c r="D28" s="44" t="e">
        <f>#REF!</f>
        <v>#REF!</v>
      </c>
      <c r="E28" s="44">
        <v>7.5600000000000005</v>
      </c>
      <c r="F28" s="44">
        <v>613.04999999999995</v>
      </c>
      <c r="G28" s="73">
        <v>0</v>
      </c>
      <c r="H28" s="15">
        <f>504+45</f>
        <v>549</v>
      </c>
      <c r="I28" s="18">
        <f t="shared" si="0"/>
        <v>4634.66</v>
      </c>
      <c r="J28" s="18">
        <f t="shared" si="1"/>
        <v>0</v>
      </c>
      <c r="K28" s="18">
        <f t="shared" si="2"/>
        <v>4150.4399999999996</v>
      </c>
      <c r="L28" s="19">
        <f t="shared" si="3"/>
        <v>0.89552200161392637</v>
      </c>
      <c r="O28" s="24">
        <v>549</v>
      </c>
      <c r="P28" s="24">
        <v>549</v>
      </c>
      <c r="Q28" s="24">
        <f t="shared" si="4"/>
        <v>0</v>
      </c>
      <c r="R28" s="72">
        <f t="shared" si="5"/>
        <v>0</v>
      </c>
    </row>
    <row r="29" spans="1:18" ht="15.75" x14ac:dyDescent="0.2">
      <c r="A29" s="14" t="s">
        <v>52</v>
      </c>
      <c r="B29" s="27" t="s">
        <v>53</v>
      </c>
      <c r="C29" s="14" t="s">
        <v>47</v>
      </c>
      <c r="D29" s="44" t="e">
        <f>#REF!</f>
        <v>#REF!</v>
      </c>
      <c r="E29" s="44">
        <v>428.15</v>
      </c>
      <c r="F29" s="44">
        <v>6</v>
      </c>
      <c r="G29" s="73">
        <v>0</v>
      </c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O29" s="24">
        <v>6</v>
      </c>
      <c r="P29" s="24">
        <v>6</v>
      </c>
      <c r="Q29" s="24">
        <f t="shared" si="4"/>
        <v>0</v>
      </c>
      <c r="R29" s="72">
        <f t="shared" si="5"/>
        <v>0</v>
      </c>
    </row>
    <row r="30" spans="1:18" ht="15.75" x14ac:dyDescent="0.2">
      <c r="A30" s="16">
        <v>2</v>
      </c>
      <c r="B30" s="48" t="s">
        <v>458</v>
      </c>
      <c r="C30" s="49"/>
      <c r="D30" s="49"/>
      <c r="E30" s="49"/>
      <c r="F30" s="49"/>
      <c r="G30" s="74"/>
      <c r="H30" s="49"/>
      <c r="I30" s="51"/>
      <c r="J30" s="49"/>
      <c r="K30" s="49"/>
      <c r="L30" s="50"/>
      <c r="O30" s="24"/>
      <c r="P30" s="24"/>
      <c r="Q30" s="24">
        <f t="shared" si="4"/>
        <v>0</v>
      </c>
      <c r="R30" s="72">
        <f t="shared" si="5"/>
        <v>0</v>
      </c>
    </row>
    <row r="31" spans="1:18" s="24" customFormat="1" ht="25.5" x14ac:dyDescent="0.2">
      <c r="A31" s="28" t="s">
        <v>54</v>
      </c>
      <c r="B31" s="28" t="s">
        <v>55</v>
      </c>
      <c r="C31" s="29" t="s">
        <v>40</v>
      </c>
      <c r="D31" s="44" t="e">
        <f>#REF!</f>
        <v>#REF!</v>
      </c>
      <c r="E31" s="44">
        <v>40.650000000000006</v>
      </c>
      <c r="F31" s="44">
        <v>120.33</v>
      </c>
      <c r="G31" s="73">
        <v>0</v>
      </c>
      <c r="H31" s="15">
        <f>32.1+84.57</f>
        <v>116.66999999999999</v>
      </c>
      <c r="I31" s="18">
        <f>ROUND(F31*E31,2)</f>
        <v>4891.41</v>
      </c>
      <c r="J31" s="18">
        <f>ROUND(G31*E31,2)</f>
        <v>0</v>
      </c>
      <c r="K31" s="18">
        <f>ROUND(H31*E31,2)</f>
        <v>4742.6400000000003</v>
      </c>
      <c r="L31" s="19">
        <f>K31/I31</f>
        <v>0.9695854569541299</v>
      </c>
      <c r="O31" s="24">
        <v>116.66999999999999</v>
      </c>
      <c r="P31" s="24">
        <v>116.66999999999999</v>
      </c>
      <c r="Q31" s="24">
        <f t="shared" si="4"/>
        <v>0</v>
      </c>
      <c r="R31" s="72">
        <f t="shared" si="5"/>
        <v>0</v>
      </c>
    </row>
    <row r="32" spans="1:18" s="24" customFormat="1" ht="25.5" x14ac:dyDescent="0.2">
      <c r="A32" s="28" t="s">
        <v>56</v>
      </c>
      <c r="B32" s="28" t="s">
        <v>57</v>
      </c>
      <c r="C32" s="29" t="s">
        <v>40</v>
      </c>
      <c r="D32" s="44" t="e">
        <f>#REF!</f>
        <v>#REF!</v>
      </c>
      <c r="E32" s="44">
        <v>78.789999999999992</v>
      </c>
      <c r="F32" s="44">
        <v>70.22</v>
      </c>
      <c r="G32" s="73">
        <v>0</v>
      </c>
      <c r="H32" s="15">
        <f>76.21+1.37+10.76</f>
        <v>88.34</v>
      </c>
      <c r="I32" s="18">
        <f t="shared" ref="I32:I40" si="6">ROUND(F32*E32,2)</f>
        <v>5532.63</v>
      </c>
      <c r="J32" s="18">
        <f t="shared" ref="J32:J40" si="7">ROUND(G32*E32,2)</f>
        <v>0</v>
      </c>
      <c r="K32" s="18">
        <f t="shared" ref="K32:K40" si="8">ROUND(H32*E32,2)</f>
        <v>6960.31</v>
      </c>
      <c r="L32" s="19">
        <f t="shared" ref="L32:L40" si="9">K32/I32</f>
        <v>1.2580472578140958</v>
      </c>
      <c r="O32" s="24">
        <v>88.340000000000018</v>
      </c>
      <c r="P32" s="24">
        <v>88.34</v>
      </c>
      <c r="Q32" s="24">
        <f t="shared" si="4"/>
        <v>0</v>
      </c>
      <c r="R32" s="72">
        <f t="shared" si="5"/>
        <v>0</v>
      </c>
    </row>
    <row r="33" spans="1:18" s="24" customFormat="1" ht="15.75" x14ac:dyDescent="0.2">
      <c r="A33" s="28" t="s">
        <v>58</v>
      </c>
      <c r="B33" s="28" t="s">
        <v>59</v>
      </c>
      <c r="C33" s="29" t="s">
        <v>40</v>
      </c>
      <c r="D33" s="44" t="e">
        <f>#REF!</f>
        <v>#REF!</v>
      </c>
      <c r="E33" s="44">
        <v>25.67</v>
      </c>
      <c r="F33" s="44">
        <v>52.030000000001003</v>
      </c>
      <c r="G33" s="73">
        <v>0</v>
      </c>
      <c r="H33" s="15">
        <f>0.59+18.72+2.16</f>
        <v>21.47</v>
      </c>
      <c r="I33" s="18">
        <f t="shared" si="6"/>
        <v>1335.61</v>
      </c>
      <c r="J33" s="18">
        <f t="shared" si="7"/>
        <v>0</v>
      </c>
      <c r="K33" s="18">
        <f t="shared" si="8"/>
        <v>551.13</v>
      </c>
      <c r="L33" s="19">
        <f t="shared" si="9"/>
        <v>0.41264291222737182</v>
      </c>
      <c r="O33" s="24">
        <v>21.470000000000002</v>
      </c>
      <c r="P33" s="24">
        <v>21.47</v>
      </c>
      <c r="Q33" s="24">
        <f t="shared" si="4"/>
        <v>0</v>
      </c>
      <c r="R33" s="72">
        <f t="shared" si="5"/>
        <v>0</v>
      </c>
    </row>
    <row r="34" spans="1:18" s="24" customFormat="1" ht="25.5" x14ac:dyDescent="0.2">
      <c r="A34" s="28" t="s">
        <v>60</v>
      </c>
      <c r="B34" s="28" t="s">
        <v>61</v>
      </c>
      <c r="C34" s="29" t="s">
        <v>32</v>
      </c>
      <c r="D34" s="44" t="e">
        <f>#REF!</f>
        <v>#REF!</v>
      </c>
      <c r="E34" s="44">
        <v>27.130000000000003</v>
      </c>
      <c r="F34" s="44">
        <v>46.810000000000997</v>
      </c>
      <c r="G34" s="73">
        <v>0</v>
      </c>
      <c r="H34" s="15">
        <f>25.04+1.96+18.52</f>
        <v>45.519999999999996</v>
      </c>
      <c r="I34" s="18">
        <f t="shared" si="6"/>
        <v>1269.96</v>
      </c>
      <c r="J34" s="18">
        <f t="shared" si="7"/>
        <v>0</v>
      </c>
      <c r="K34" s="18">
        <f t="shared" si="8"/>
        <v>1234.96</v>
      </c>
      <c r="L34" s="19">
        <f t="shared" si="9"/>
        <v>0.97244007685281431</v>
      </c>
      <c r="O34" s="24">
        <v>45.519999999999996</v>
      </c>
      <c r="P34" s="24">
        <v>45.519999999999996</v>
      </c>
      <c r="Q34" s="24">
        <f t="shared" si="4"/>
        <v>0</v>
      </c>
      <c r="R34" s="72">
        <f t="shared" si="5"/>
        <v>0</v>
      </c>
    </row>
    <row r="35" spans="1:18" s="24" customFormat="1" ht="25.5" x14ac:dyDescent="0.2">
      <c r="A35" s="28" t="s">
        <v>62</v>
      </c>
      <c r="B35" s="28" t="s">
        <v>63</v>
      </c>
      <c r="C35" s="60" t="s">
        <v>486</v>
      </c>
      <c r="D35" s="44" t="e">
        <f>#REF!</f>
        <v>#REF!</v>
      </c>
      <c r="E35" s="44">
        <v>759.90000000000009</v>
      </c>
      <c r="F35" s="44">
        <v>9.6</v>
      </c>
      <c r="G35" s="73">
        <v>0</v>
      </c>
      <c r="H35" s="15">
        <f>11.41+2.53+10.48</f>
        <v>24.42</v>
      </c>
      <c r="I35" s="18">
        <f t="shared" si="6"/>
        <v>7295.04</v>
      </c>
      <c r="J35" s="18">
        <f t="shared" si="7"/>
        <v>0</v>
      </c>
      <c r="K35" s="18">
        <f t="shared" si="8"/>
        <v>18556.759999999998</v>
      </c>
      <c r="L35" s="19">
        <f t="shared" si="9"/>
        <v>2.5437502741588802</v>
      </c>
      <c r="O35" s="24">
        <v>24.419999999999998</v>
      </c>
      <c r="P35" s="24">
        <v>24.42</v>
      </c>
      <c r="Q35" s="24">
        <f t="shared" si="4"/>
        <v>0</v>
      </c>
      <c r="R35" s="72">
        <f t="shared" si="5"/>
        <v>0</v>
      </c>
    </row>
    <row r="36" spans="1:18" s="24" customFormat="1" ht="15.75" x14ac:dyDescent="0.2">
      <c r="A36" s="28" t="s">
        <v>64</v>
      </c>
      <c r="B36" s="55" t="s">
        <v>487</v>
      </c>
      <c r="C36" s="29" t="s">
        <v>47</v>
      </c>
      <c r="D36" s="44" t="e">
        <f>#REF!</f>
        <v>#REF!</v>
      </c>
      <c r="E36" s="44">
        <v>82.64</v>
      </c>
      <c r="F36" s="44">
        <v>64.099999999999994</v>
      </c>
      <c r="G36" s="73">
        <v>0</v>
      </c>
      <c r="H36" s="15">
        <f>12.9+29.4+33.13</f>
        <v>75.430000000000007</v>
      </c>
      <c r="I36" s="18">
        <f t="shared" si="6"/>
        <v>5297.22</v>
      </c>
      <c r="J36" s="18">
        <f t="shared" si="7"/>
        <v>0</v>
      </c>
      <c r="K36" s="18">
        <f t="shared" si="8"/>
        <v>6233.54</v>
      </c>
      <c r="L36" s="19">
        <f t="shared" si="9"/>
        <v>1.1767568649216003</v>
      </c>
      <c r="O36" s="24">
        <v>75.429999999999993</v>
      </c>
      <c r="P36" s="24">
        <v>75.430000000000007</v>
      </c>
      <c r="Q36" s="24">
        <f t="shared" si="4"/>
        <v>0</v>
      </c>
      <c r="R36" s="72">
        <f t="shared" si="5"/>
        <v>0</v>
      </c>
    </row>
    <row r="37" spans="1:18" s="24" customFormat="1" ht="25.5" x14ac:dyDescent="0.2">
      <c r="A37" s="28" t="s">
        <v>65</v>
      </c>
      <c r="B37" s="55" t="s">
        <v>480</v>
      </c>
      <c r="C37" s="29" t="s">
        <v>66</v>
      </c>
      <c r="D37" s="44" t="e">
        <f>#REF!</f>
        <v>#REF!</v>
      </c>
      <c r="E37" s="44">
        <v>20.03</v>
      </c>
      <c r="F37" s="44">
        <v>597.64</v>
      </c>
      <c r="G37" s="73">
        <v>0</v>
      </c>
      <c r="H37" s="15">
        <v>1669.4500000000003</v>
      </c>
      <c r="I37" s="18">
        <f t="shared" si="6"/>
        <v>11970.73</v>
      </c>
      <c r="J37" s="18">
        <f t="shared" si="7"/>
        <v>0</v>
      </c>
      <c r="K37" s="18">
        <f t="shared" si="8"/>
        <v>33439.08</v>
      </c>
      <c r="L37" s="19">
        <f t="shared" si="9"/>
        <v>2.793403576891301</v>
      </c>
      <c r="O37" s="24">
        <v>1669.4500000000003</v>
      </c>
      <c r="P37" s="72">
        <f>H37</f>
        <v>1669.4500000000003</v>
      </c>
      <c r="Q37" s="24">
        <f t="shared" si="4"/>
        <v>0</v>
      </c>
      <c r="R37" s="254">
        <f t="shared" si="5"/>
        <v>0</v>
      </c>
    </row>
    <row r="38" spans="1:18" ht="25.5" x14ac:dyDescent="0.2">
      <c r="A38" s="28" t="s">
        <v>67</v>
      </c>
      <c r="B38" s="55" t="s">
        <v>488</v>
      </c>
      <c r="C38" s="29" t="s">
        <v>40</v>
      </c>
      <c r="D38" s="44" t="e">
        <f>#REF!</f>
        <v>#REF!</v>
      </c>
      <c r="E38" s="44">
        <v>444.59000000000003</v>
      </c>
      <c r="F38" s="44">
        <v>11.7</v>
      </c>
      <c r="G38" s="73">
        <v>0</v>
      </c>
      <c r="H38" s="15">
        <v>26.099999999999998</v>
      </c>
      <c r="I38" s="18">
        <f t="shared" si="6"/>
        <v>5201.7</v>
      </c>
      <c r="J38" s="18">
        <f t="shared" si="7"/>
        <v>0</v>
      </c>
      <c r="K38" s="18">
        <f t="shared" si="8"/>
        <v>11603.8</v>
      </c>
      <c r="L38" s="19">
        <f t="shared" si="9"/>
        <v>2.2307707095757157</v>
      </c>
      <c r="O38" s="24">
        <v>26.099999999999998</v>
      </c>
      <c r="P38" s="72">
        <f>H38</f>
        <v>26.099999999999998</v>
      </c>
      <c r="Q38" s="24">
        <f t="shared" si="4"/>
        <v>0</v>
      </c>
      <c r="R38" s="254">
        <f t="shared" si="5"/>
        <v>0</v>
      </c>
    </row>
    <row r="39" spans="1:18" ht="25.5" x14ac:dyDescent="0.2">
      <c r="A39" s="28" t="s">
        <v>68</v>
      </c>
      <c r="B39" s="28" t="s">
        <v>69</v>
      </c>
      <c r="C39" s="29" t="s">
        <v>40</v>
      </c>
      <c r="D39" s="44" t="e">
        <f>#REF!</f>
        <v>#REF!</v>
      </c>
      <c r="E39" s="44">
        <v>177.76000000000002</v>
      </c>
      <c r="F39" s="44">
        <v>11.7</v>
      </c>
      <c r="G39" s="73">
        <v>0</v>
      </c>
      <c r="H39" s="15">
        <f>18.94+0.97+6.54</f>
        <v>26.45</v>
      </c>
      <c r="I39" s="18">
        <f t="shared" si="6"/>
        <v>2079.79</v>
      </c>
      <c r="J39" s="18">
        <f>ROUND(G39*E39,2)</f>
        <v>0</v>
      </c>
      <c r="K39" s="18">
        <f t="shared" si="8"/>
        <v>4701.75</v>
      </c>
      <c r="L39" s="19">
        <f t="shared" si="9"/>
        <v>2.2606849730020819</v>
      </c>
      <c r="O39" s="24">
        <v>26.449999999999996</v>
      </c>
      <c r="P39" s="72">
        <v>26.45</v>
      </c>
      <c r="Q39" s="24">
        <f t="shared" si="4"/>
        <v>0</v>
      </c>
      <c r="R39" s="72">
        <f t="shared" si="5"/>
        <v>0</v>
      </c>
    </row>
    <row r="40" spans="1:18" ht="25.5" x14ac:dyDescent="0.2">
      <c r="A40" s="28" t="s">
        <v>70</v>
      </c>
      <c r="B40" s="55" t="s">
        <v>490</v>
      </c>
      <c r="C40" s="29" t="s">
        <v>47</v>
      </c>
      <c r="D40" s="44" t="e">
        <f>#REF!</f>
        <v>#REF!</v>
      </c>
      <c r="E40" s="44">
        <v>26.990000000000002</v>
      </c>
      <c r="F40" s="44">
        <v>348.7</v>
      </c>
      <c r="G40" s="73"/>
      <c r="H40" s="15">
        <f>156.68-30.51</f>
        <v>126.17</v>
      </c>
      <c r="I40" s="18">
        <f t="shared" si="6"/>
        <v>9411.41</v>
      </c>
      <c r="J40" s="18">
        <f t="shared" si="7"/>
        <v>0</v>
      </c>
      <c r="K40" s="18">
        <f t="shared" si="8"/>
        <v>3405.33</v>
      </c>
      <c r="L40" s="19">
        <f t="shared" si="9"/>
        <v>0.36182994896620169</v>
      </c>
      <c r="O40" s="24">
        <v>126.17</v>
      </c>
      <c r="P40" s="24">
        <v>126.17</v>
      </c>
      <c r="Q40" s="24">
        <f t="shared" si="4"/>
        <v>0</v>
      </c>
      <c r="R40" s="72">
        <f t="shared" si="5"/>
        <v>0</v>
      </c>
    </row>
    <row r="41" spans="1:18" ht="15.75" x14ac:dyDescent="0.2">
      <c r="A41" s="16">
        <v>3</v>
      </c>
      <c r="B41" s="48" t="s">
        <v>459</v>
      </c>
      <c r="C41" s="49"/>
      <c r="D41" s="49"/>
      <c r="E41" s="49"/>
      <c r="F41" s="49"/>
      <c r="G41" s="74"/>
      <c r="H41" s="49"/>
      <c r="I41" s="51"/>
      <c r="J41" s="49"/>
      <c r="K41" s="49"/>
      <c r="L41" s="50"/>
      <c r="O41" s="24"/>
      <c r="P41" s="24"/>
      <c r="Q41" s="24">
        <f t="shared" si="4"/>
        <v>0</v>
      </c>
      <c r="R41" s="72">
        <f t="shared" si="5"/>
        <v>0</v>
      </c>
    </row>
    <row r="42" spans="1:18" s="24" customFormat="1" ht="15.75" x14ac:dyDescent="0.2">
      <c r="A42" s="16" t="s">
        <v>25</v>
      </c>
      <c r="B42" s="48" t="s">
        <v>460</v>
      </c>
      <c r="C42" s="49"/>
      <c r="D42" s="49"/>
      <c r="E42" s="49"/>
      <c r="F42" s="49"/>
      <c r="G42" s="74"/>
      <c r="H42" s="49"/>
      <c r="I42" s="51"/>
      <c r="J42" s="49"/>
      <c r="K42" s="49"/>
      <c r="L42" s="50"/>
      <c r="Q42" s="24">
        <f t="shared" si="4"/>
        <v>0</v>
      </c>
      <c r="R42" s="72">
        <f t="shared" si="5"/>
        <v>0</v>
      </c>
    </row>
    <row r="43" spans="1:18" s="24" customFormat="1" ht="38.25" x14ac:dyDescent="0.2">
      <c r="A43" s="28" t="s">
        <v>71</v>
      </c>
      <c r="B43" s="30" t="s">
        <v>72</v>
      </c>
      <c r="C43" s="31" t="s">
        <v>66</v>
      </c>
      <c r="D43" s="44" t="e">
        <f>#REF!</f>
        <v>#REF!</v>
      </c>
      <c r="E43" s="44">
        <v>23.39</v>
      </c>
      <c r="F43" s="44">
        <v>1117.4600000000009</v>
      </c>
      <c r="G43" s="75">
        <f>SUM('MEM_CAL BM05'!E11+'MEM_CAL BM05'!K11+'MEM_CAL BM05'!R29+'MEM_CAL BM05'!AJ12+'MEM_CAL BM05'!BA13)</f>
        <v>175.37</v>
      </c>
      <c r="H43" s="15">
        <f>513.68+255.23+127.9+175.37</f>
        <v>1072.1799999999998</v>
      </c>
      <c r="I43" s="18">
        <f>ROUND(F43*E43,2)</f>
        <v>26137.39</v>
      </c>
      <c r="J43" s="18">
        <f>ROUND(G43*E43,2)</f>
        <v>4101.8999999999996</v>
      </c>
      <c r="K43" s="18">
        <f>ROUND(H43*E43,2)</f>
        <v>25078.29</v>
      </c>
      <c r="L43" s="19">
        <f>K43/I43</f>
        <v>0.95947950426572814</v>
      </c>
      <c r="O43" s="24">
        <v>896.80925866666644</v>
      </c>
      <c r="P43" s="24">
        <v>1072.1799999999998</v>
      </c>
      <c r="Q43" s="24">
        <f t="shared" si="4"/>
        <v>175.3707413333334</v>
      </c>
      <c r="R43" s="72">
        <f t="shared" si="5"/>
        <v>7.4133333339432284E-4</v>
      </c>
    </row>
    <row r="44" spans="1:18" s="24" customFormat="1" ht="38.25" x14ac:dyDescent="0.2">
      <c r="A44" s="28" t="s">
        <v>73</v>
      </c>
      <c r="B44" s="28" t="s">
        <v>74</v>
      </c>
      <c r="C44" s="29" t="s">
        <v>66</v>
      </c>
      <c r="D44" s="44" t="e">
        <f>#REF!</f>
        <v>#REF!</v>
      </c>
      <c r="E44" s="44">
        <v>22.94</v>
      </c>
      <c r="F44" s="44">
        <v>91.180000000001002</v>
      </c>
      <c r="G44" s="75">
        <f>'MEM_CAL BM05'!BA9</f>
        <v>64.53</v>
      </c>
      <c r="H44" s="15">
        <f t="shared" ref="H44:H73" si="10">G44</f>
        <v>64.53</v>
      </c>
      <c r="I44" s="18">
        <f t="shared" ref="I44:I49" si="11">ROUND(F44*E44,2)</f>
        <v>2091.67</v>
      </c>
      <c r="J44" s="18">
        <f t="shared" ref="J44:J49" si="12">ROUND(G44*E44,2)</f>
        <v>1480.32</v>
      </c>
      <c r="K44" s="18">
        <f t="shared" ref="K44:K49" si="13">ROUND(H44*E44,2)</f>
        <v>1480.32</v>
      </c>
      <c r="L44" s="19">
        <f t="shared" ref="L44:L49" si="14">K44/I44</f>
        <v>0.70772158132018903</v>
      </c>
      <c r="O44" s="24">
        <v>0</v>
      </c>
      <c r="P44" s="24">
        <v>64.53</v>
      </c>
      <c r="Q44" s="24">
        <f t="shared" si="4"/>
        <v>64.53</v>
      </c>
      <c r="R44" s="72">
        <f t="shared" si="5"/>
        <v>0</v>
      </c>
    </row>
    <row r="45" spans="1:18" s="24" customFormat="1" ht="38.25" x14ac:dyDescent="0.2">
      <c r="A45" s="28" t="s">
        <v>75</v>
      </c>
      <c r="B45" s="55" t="s">
        <v>489</v>
      </c>
      <c r="C45" s="29" t="s">
        <v>66</v>
      </c>
      <c r="D45" s="44" t="e">
        <f>#REF!</f>
        <v>#REF!</v>
      </c>
      <c r="E45" s="44">
        <v>19.98</v>
      </c>
      <c r="F45" s="44">
        <v>3353.18</v>
      </c>
      <c r="G45" s="75">
        <f>SUM('MEM_CAL BM05'!E3+'MEM_CAL BM05'!K4+'MEM_CAL BM05'!R3+'MEM_CAL BM05'!AJ4+'MEM_CAL BM05'!BA4)</f>
        <v>386.73879999999991</v>
      </c>
      <c r="H45" s="15">
        <f>1184.79+771.61+182.63+386.74</f>
        <v>2525.7700000000004</v>
      </c>
      <c r="I45" s="18">
        <f t="shared" si="11"/>
        <v>66996.539999999994</v>
      </c>
      <c r="J45" s="18">
        <f t="shared" si="12"/>
        <v>7727.04</v>
      </c>
      <c r="K45" s="18">
        <f t="shared" si="13"/>
        <v>50464.88</v>
      </c>
      <c r="L45" s="19">
        <f t="shared" si="14"/>
        <v>0.75324606315490328</v>
      </c>
      <c r="O45" s="24">
        <v>2139.0300000000007</v>
      </c>
      <c r="P45" s="24">
        <v>2525.7700000000004</v>
      </c>
      <c r="Q45" s="24">
        <f t="shared" si="4"/>
        <v>386.73999999999978</v>
      </c>
      <c r="R45" s="72">
        <f t="shared" si="5"/>
        <v>1.1999999998693056E-3</v>
      </c>
    </row>
    <row r="46" spans="1:18" ht="38.25" x14ac:dyDescent="0.2">
      <c r="A46" s="28" t="s">
        <v>76</v>
      </c>
      <c r="B46" s="28" t="s">
        <v>77</v>
      </c>
      <c r="C46" s="29" t="s">
        <v>66</v>
      </c>
      <c r="D46" s="44" t="e">
        <f>#REF!</f>
        <v>#REF!</v>
      </c>
      <c r="E46" s="44">
        <v>16.989999999999998</v>
      </c>
      <c r="F46" s="44">
        <v>210.090000000001</v>
      </c>
      <c r="G46" s="75">
        <f>SUM('MEM_CAL BM05'!R4)</f>
        <v>108.42</v>
      </c>
      <c r="H46" s="15">
        <v>108.42</v>
      </c>
      <c r="I46" s="18">
        <f t="shared" si="11"/>
        <v>3569.43</v>
      </c>
      <c r="J46" s="18">
        <f t="shared" si="12"/>
        <v>1842.06</v>
      </c>
      <c r="K46" s="18">
        <f t="shared" si="13"/>
        <v>1842.06</v>
      </c>
      <c r="L46" s="19">
        <f t="shared" si="14"/>
        <v>0.5160655903043343</v>
      </c>
      <c r="O46" s="24"/>
      <c r="P46" s="24">
        <v>108.42</v>
      </c>
      <c r="Q46" s="24">
        <f t="shared" si="4"/>
        <v>108.42</v>
      </c>
      <c r="R46" s="72">
        <f t="shared" si="5"/>
        <v>0</v>
      </c>
    </row>
    <row r="47" spans="1:18" ht="25.5" x14ac:dyDescent="0.2">
      <c r="A47" s="28" t="s">
        <v>78</v>
      </c>
      <c r="B47" s="28" t="s">
        <v>79</v>
      </c>
      <c r="C47" s="29" t="s">
        <v>47</v>
      </c>
      <c r="D47" s="44" t="e">
        <f>#REF!</f>
        <v>#REF!</v>
      </c>
      <c r="E47" s="44">
        <v>48.69</v>
      </c>
      <c r="F47" s="44">
        <v>1045.7</v>
      </c>
      <c r="G47" s="75">
        <f>SUM('MEM_CAL BM05'!X4+'MEM_CAL BM05'!AU3+'MEM_CAL BM05'!BF3)</f>
        <v>122.83000000000001</v>
      </c>
      <c r="H47" s="15">
        <f>597.63+G47</f>
        <v>720.46</v>
      </c>
      <c r="I47" s="18">
        <f t="shared" si="11"/>
        <v>50915.13</v>
      </c>
      <c r="J47" s="18">
        <f t="shared" si="12"/>
        <v>5980.59</v>
      </c>
      <c r="K47" s="18">
        <f t="shared" si="13"/>
        <v>35079.199999999997</v>
      </c>
      <c r="L47" s="19">
        <f t="shared" si="14"/>
        <v>0.68897398474677363</v>
      </c>
      <c r="O47" s="24">
        <v>597.63</v>
      </c>
      <c r="P47" s="72">
        <f>H47</f>
        <v>720.46</v>
      </c>
      <c r="Q47" s="24">
        <f t="shared" si="4"/>
        <v>122.83000000000004</v>
      </c>
      <c r="R47" s="72">
        <f t="shared" si="5"/>
        <v>0</v>
      </c>
    </row>
    <row r="48" spans="1:18" ht="25.5" x14ac:dyDescent="0.2">
      <c r="A48" s="28" t="s">
        <v>80</v>
      </c>
      <c r="B48" s="55" t="s">
        <v>488</v>
      </c>
      <c r="C48" s="29" t="s">
        <v>40</v>
      </c>
      <c r="D48" s="44" t="e">
        <f>#REF!</f>
        <v>#REF!</v>
      </c>
      <c r="E48" s="44">
        <v>444.59000000000003</v>
      </c>
      <c r="F48" s="44">
        <v>63.600000000001003</v>
      </c>
      <c r="G48" s="75">
        <f>SUM('MEM_CAL BM05'!AD2+'MEM_CAL BM05'!AP3+'MEM_CAL BM05'!BL2)</f>
        <v>8.3899500000000007</v>
      </c>
      <c r="H48" s="15">
        <f>22.11+11.1+1.59+8.39</f>
        <v>43.190000000000005</v>
      </c>
      <c r="I48" s="18">
        <f t="shared" si="11"/>
        <v>28275.919999999998</v>
      </c>
      <c r="J48" s="18">
        <f t="shared" si="12"/>
        <v>3730.09</v>
      </c>
      <c r="K48" s="18">
        <f t="shared" si="13"/>
        <v>19201.84</v>
      </c>
      <c r="L48" s="19">
        <f t="shared" si="14"/>
        <v>0.67908807211224254</v>
      </c>
      <c r="O48" s="24">
        <v>34.800000000000004</v>
      </c>
      <c r="P48" s="24">
        <v>43.190000000000005</v>
      </c>
      <c r="Q48" s="24">
        <f t="shared" si="4"/>
        <v>8.39</v>
      </c>
      <c r="R48" s="72">
        <f t="shared" si="5"/>
        <v>4.9999999999883471E-5</v>
      </c>
    </row>
    <row r="49" spans="1:18" ht="25.5" x14ac:dyDescent="0.2">
      <c r="A49" s="28" t="s">
        <v>81</v>
      </c>
      <c r="B49" s="32" t="s">
        <v>69</v>
      </c>
      <c r="C49" s="33" t="s">
        <v>40</v>
      </c>
      <c r="D49" s="44" t="e">
        <f>#REF!</f>
        <v>#REF!</v>
      </c>
      <c r="E49" s="44">
        <v>177.76000000000002</v>
      </c>
      <c r="F49" s="44">
        <v>63.600000000001003</v>
      </c>
      <c r="G49" s="75">
        <v>8.39</v>
      </c>
      <c r="H49" s="15">
        <f>22.11+11.1+1.59+8.39</f>
        <v>43.190000000000005</v>
      </c>
      <c r="I49" s="18">
        <f t="shared" si="11"/>
        <v>11305.54</v>
      </c>
      <c r="J49" s="18">
        <f t="shared" si="12"/>
        <v>1491.41</v>
      </c>
      <c r="K49" s="18">
        <f t="shared" si="13"/>
        <v>7677.45</v>
      </c>
      <c r="L49" s="19">
        <f t="shared" si="14"/>
        <v>0.67908742085738494</v>
      </c>
      <c r="O49" s="24">
        <v>34.800000000000004</v>
      </c>
      <c r="P49" s="72">
        <f>H49</f>
        <v>43.190000000000005</v>
      </c>
      <c r="Q49" s="24">
        <f t="shared" si="4"/>
        <v>8.39</v>
      </c>
      <c r="R49" s="72">
        <f t="shared" si="5"/>
        <v>0</v>
      </c>
    </row>
    <row r="50" spans="1:18" ht="15.75" x14ac:dyDescent="0.2">
      <c r="A50" s="16" t="s">
        <v>26</v>
      </c>
      <c r="B50" s="48" t="s">
        <v>461</v>
      </c>
      <c r="C50" s="49"/>
      <c r="D50" s="49"/>
      <c r="E50" s="49"/>
      <c r="F50" s="49"/>
      <c r="G50" s="74"/>
      <c r="H50" s="49"/>
      <c r="I50" s="51"/>
      <c r="J50" s="49"/>
      <c r="K50" s="49"/>
      <c r="L50" s="50"/>
      <c r="O50" s="24"/>
      <c r="P50" s="24"/>
      <c r="Q50" s="24">
        <f t="shared" si="4"/>
        <v>0</v>
      </c>
      <c r="R50" s="72">
        <f t="shared" si="5"/>
        <v>0</v>
      </c>
    </row>
    <row r="51" spans="1:18" ht="38.25" x14ac:dyDescent="0.2">
      <c r="A51" s="34" t="s">
        <v>82</v>
      </c>
      <c r="B51" s="35" t="s">
        <v>83</v>
      </c>
      <c r="C51" s="14" t="s">
        <v>0</v>
      </c>
      <c r="D51" s="36" t="e">
        <f>#REF!</f>
        <v>#REF!</v>
      </c>
      <c r="E51" s="36">
        <v>190.06</v>
      </c>
      <c r="F51" s="36">
        <v>51.070000000001002</v>
      </c>
      <c r="G51" s="75"/>
      <c r="H51" s="15">
        <f t="shared" si="10"/>
        <v>0</v>
      </c>
      <c r="I51" s="18">
        <f>ROUND(F51*E51,2)</f>
        <v>9706.36</v>
      </c>
      <c r="J51" s="18">
        <f>ROUND(G51*E51,2)</f>
        <v>0</v>
      </c>
      <c r="K51" s="18">
        <f>ROUND(H51*E51,2)</f>
        <v>0</v>
      </c>
      <c r="L51" s="19">
        <f>K51/I51</f>
        <v>0</v>
      </c>
      <c r="O51" s="24">
        <v>0</v>
      </c>
      <c r="P51" s="24">
        <v>0</v>
      </c>
      <c r="Q51" s="24">
        <f t="shared" si="4"/>
        <v>0</v>
      </c>
      <c r="R51" s="72">
        <f t="shared" si="5"/>
        <v>0</v>
      </c>
    </row>
    <row r="52" spans="1:18" ht="15.75" x14ac:dyDescent="0.2">
      <c r="A52" s="16" t="s">
        <v>84</v>
      </c>
      <c r="B52" s="48" t="s">
        <v>462</v>
      </c>
      <c r="C52" s="49"/>
      <c r="D52" s="49"/>
      <c r="E52" s="49"/>
      <c r="F52" s="49"/>
      <c r="G52" s="74"/>
      <c r="H52" s="49"/>
      <c r="I52" s="51"/>
      <c r="J52" s="49"/>
      <c r="K52" s="49"/>
      <c r="L52" s="50"/>
      <c r="O52" s="24"/>
      <c r="P52" s="24"/>
      <c r="Q52" s="24">
        <f t="shared" si="4"/>
        <v>0</v>
      </c>
      <c r="R52" s="72">
        <f t="shared" si="5"/>
        <v>0</v>
      </c>
    </row>
    <row r="53" spans="1:18" ht="15.75" x14ac:dyDescent="0.2">
      <c r="A53" s="34" t="s">
        <v>90</v>
      </c>
      <c r="B53" s="34" t="s">
        <v>91</v>
      </c>
      <c r="C53" s="39" t="s">
        <v>92</v>
      </c>
      <c r="D53" s="59" t="e">
        <f>#REF!</f>
        <v>#REF!</v>
      </c>
      <c r="E53" s="38">
        <v>37.349999999999994</v>
      </c>
      <c r="F53" s="44">
        <v>10</v>
      </c>
      <c r="G53" s="75"/>
      <c r="H53" s="15">
        <f t="shared" si="10"/>
        <v>0</v>
      </c>
      <c r="I53" s="18">
        <f t="shared" ref="I53:I58" si="15">ROUND(F53*E53,2)</f>
        <v>373.5</v>
      </c>
      <c r="J53" s="18">
        <f t="shared" ref="J53:J58" si="16">ROUND(G53*E53,2)</f>
        <v>0</v>
      </c>
      <c r="K53" s="18">
        <f t="shared" ref="K53:K58" si="17">ROUND(H53*E53,2)</f>
        <v>0</v>
      </c>
      <c r="L53" s="19">
        <f t="shared" ref="L53:L58" si="18">K53/I53</f>
        <v>0</v>
      </c>
      <c r="O53" s="24">
        <v>0</v>
      </c>
      <c r="P53" s="24">
        <v>0</v>
      </c>
      <c r="Q53" s="24">
        <f t="shared" si="4"/>
        <v>0</v>
      </c>
      <c r="R53" s="72">
        <f t="shared" si="5"/>
        <v>0</v>
      </c>
    </row>
    <row r="54" spans="1:18" ht="15.75" x14ac:dyDescent="0.2">
      <c r="A54" s="34" t="s">
        <v>93</v>
      </c>
      <c r="B54" s="34" t="s">
        <v>94</v>
      </c>
      <c r="C54" s="39" t="s">
        <v>92</v>
      </c>
      <c r="D54" s="59" t="e">
        <f>#REF!</f>
        <v>#REF!</v>
      </c>
      <c r="E54" s="38">
        <v>65.989999999999995</v>
      </c>
      <c r="F54" s="44">
        <v>2</v>
      </c>
      <c r="G54" s="75"/>
      <c r="H54" s="15">
        <f t="shared" si="10"/>
        <v>0</v>
      </c>
      <c r="I54" s="18">
        <f t="shared" si="15"/>
        <v>131.97999999999999</v>
      </c>
      <c r="J54" s="18">
        <f t="shared" si="16"/>
        <v>0</v>
      </c>
      <c r="K54" s="18">
        <f t="shared" si="17"/>
        <v>0</v>
      </c>
      <c r="L54" s="19">
        <f t="shared" si="18"/>
        <v>0</v>
      </c>
      <c r="O54" s="24">
        <v>0</v>
      </c>
      <c r="P54" s="24">
        <v>0</v>
      </c>
      <c r="Q54" s="24">
        <f t="shared" si="4"/>
        <v>0</v>
      </c>
      <c r="R54" s="72">
        <f t="shared" si="5"/>
        <v>0</v>
      </c>
    </row>
    <row r="55" spans="1:18" ht="15.75" x14ac:dyDescent="0.2">
      <c r="A55" s="34" t="s">
        <v>95</v>
      </c>
      <c r="B55" s="34" t="s">
        <v>96</v>
      </c>
      <c r="C55" s="39" t="s">
        <v>92</v>
      </c>
      <c r="D55" s="59" t="e">
        <f>#REF!</f>
        <v>#REF!</v>
      </c>
      <c r="E55" s="38">
        <v>51.26</v>
      </c>
      <c r="F55" s="44">
        <v>0.95</v>
      </c>
      <c r="G55" s="75"/>
      <c r="H55" s="15">
        <f t="shared" si="10"/>
        <v>0</v>
      </c>
      <c r="I55" s="18">
        <f t="shared" si="15"/>
        <v>48.7</v>
      </c>
      <c r="J55" s="18">
        <f t="shared" si="16"/>
        <v>0</v>
      </c>
      <c r="K55" s="18">
        <f t="shared" si="17"/>
        <v>0</v>
      </c>
      <c r="L55" s="19">
        <f t="shared" si="18"/>
        <v>0</v>
      </c>
      <c r="O55" s="24">
        <v>0</v>
      </c>
      <c r="P55" s="24">
        <v>0</v>
      </c>
      <c r="Q55" s="24">
        <f t="shared" si="4"/>
        <v>0</v>
      </c>
      <c r="R55" s="72">
        <f t="shared" si="5"/>
        <v>0</v>
      </c>
    </row>
    <row r="56" spans="1:18" ht="15.75" x14ac:dyDescent="0.2">
      <c r="A56" s="34" t="s">
        <v>97</v>
      </c>
      <c r="B56" s="34" t="s">
        <v>98</v>
      </c>
      <c r="C56" s="39" t="s">
        <v>92</v>
      </c>
      <c r="D56" s="59" t="e">
        <f>#REF!</f>
        <v>#REF!</v>
      </c>
      <c r="E56" s="38">
        <v>66.86</v>
      </c>
      <c r="F56" s="44">
        <v>2.5</v>
      </c>
      <c r="G56" s="75"/>
      <c r="H56" s="15">
        <f t="shared" si="10"/>
        <v>0</v>
      </c>
      <c r="I56" s="18">
        <f t="shared" si="15"/>
        <v>167.15</v>
      </c>
      <c r="J56" s="18">
        <f t="shared" si="16"/>
        <v>0</v>
      </c>
      <c r="K56" s="18">
        <f t="shared" si="17"/>
        <v>0</v>
      </c>
      <c r="L56" s="19">
        <f t="shared" si="18"/>
        <v>0</v>
      </c>
      <c r="O56" s="24">
        <v>0</v>
      </c>
      <c r="P56" s="24">
        <v>0</v>
      </c>
      <c r="Q56" s="24">
        <f t="shared" si="4"/>
        <v>0</v>
      </c>
      <c r="R56" s="72">
        <f t="shared" si="5"/>
        <v>0</v>
      </c>
    </row>
    <row r="57" spans="1:18" ht="25.5" x14ac:dyDescent="0.2">
      <c r="A57" s="34" t="s">
        <v>99</v>
      </c>
      <c r="B57" s="34" t="s">
        <v>100</v>
      </c>
      <c r="C57" s="39" t="s">
        <v>92</v>
      </c>
      <c r="D57" s="59" t="e">
        <f>#REF!</f>
        <v>#REF!</v>
      </c>
      <c r="E57" s="38">
        <v>50.24</v>
      </c>
      <c r="F57" s="44">
        <v>0.95</v>
      </c>
      <c r="G57" s="75"/>
      <c r="H57" s="15">
        <f t="shared" si="10"/>
        <v>0</v>
      </c>
      <c r="I57" s="18">
        <f t="shared" si="15"/>
        <v>47.73</v>
      </c>
      <c r="J57" s="18">
        <f t="shared" si="16"/>
        <v>0</v>
      </c>
      <c r="K57" s="18">
        <f t="shared" si="17"/>
        <v>0</v>
      </c>
      <c r="L57" s="19">
        <f t="shared" si="18"/>
        <v>0</v>
      </c>
      <c r="O57" s="24">
        <v>0</v>
      </c>
      <c r="P57" s="24">
        <v>0</v>
      </c>
      <c r="Q57" s="24">
        <f t="shared" si="4"/>
        <v>0</v>
      </c>
      <c r="R57" s="72">
        <f t="shared" si="5"/>
        <v>0</v>
      </c>
    </row>
    <row r="58" spans="1:18" ht="25.5" x14ac:dyDescent="0.2">
      <c r="A58" s="34" t="s">
        <v>101</v>
      </c>
      <c r="B58" s="34" t="s">
        <v>102</v>
      </c>
      <c r="C58" s="39" t="s">
        <v>92</v>
      </c>
      <c r="D58" s="59" t="e">
        <f>#REF!</f>
        <v>#REF!</v>
      </c>
      <c r="E58" s="38">
        <v>60.620000000000005</v>
      </c>
      <c r="F58" s="44">
        <v>2.5</v>
      </c>
      <c r="G58" s="75"/>
      <c r="H58" s="15">
        <f t="shared" si="10"/>
        <v>0</v>
      </c>
      <c r="I58" s="18">
        <f t="shared" si="15"/>
        <v>151.55000000000001</v>
      </c>
      <c r="J58" s="18">
        <f t="shared" si="16"/>
        <v>0</v>
      </c>
      <c r="K58" s="18">
        <f t="shared" si="17"/>
        <v>0</v>
      </c>
      <c r="L58" s="19">
        <f t="shared" si="18"/>
        <v>0</v>
      </c>
      <c r="O58" s="24">
        <v>0</v>
      </c>
      <c r="P58" s="24">
        <v>0</v>
      </c>
      <c r="Q58" s="24">
        <f t="shared" si="4"/>
        <v>0</v>
      </c>
      <c r="R58" s="72">
        <f t="shared" si="5"/>
        <v>0</v>
      </c>
    </row>
    <row r="59" spans="1:18" ht="15.75" x14ac:dyDescent="0.2">
      <c r="A59" s="16">
        <v>4</v>
      </c>
      <c r="B59" s="48" t="s">
        <v>463</v>
      </c>
      <c r="C59" s="49"/>
      <c r="D59" s="49"/>
      <c r="E59" s="49"/>
      <c r="F59" s="49"/>
      <c r="G59" s="74"/>
      <c r="H59" s="49"/>
      <c r="I59" s="51"/>
      <c r="J59" s="49"/>
      <c r="K59" s="49"/>
      <c r="L59" s="50"/>
      <c r="O59" s="24"/>
      <c r="P59" s="24"/>
      <c r="Q59" s="24">
        <f t="shared" si="4"/>
        <v>0</v>
      </c>
      <c r="R59" s="72">
        <f t="shared" si="5"/>
        <v>0</v>
      </c>
    </row>
    <row r="60" spans="1:18" ht="51" x14ac:dyDescent="0.2">
      <c r="A60" s="34" t="s">
        <v>103</v>
      </c>
      <c r="B60" s="71" t="s">
        <v>504</v>
      </c>
      <c r="C60" s="39" t="s">
        <v>32</v>
      </c>
      <c r="D60" s="36" t="e">
        <f>#REF!</f>
        <v>#REF!</v>
      </c>
      <c r="E60" s="36">
        <v>70.34</v>
      </c>
      <c r="F60" s="46">
        <v>560.11000000000104</v>
      </c>
      <c r="G60" s="75">
        <f>MEMORIAL!L57</f>
        <v>63.260000000000105</v>
      </c>
      <c r="H60" s="15">
        <f>259.53+G60</f>
        <v>322.79000000000008</v>
      </c>
      <c r="I60" s="18">
        <f>ROUND(F60*E60,2)</f>
        <v>39398.14</v>
      </c>
      <c r="J60" s="18">
        <f>ROUND(G60*E60,2)</f>
        <v>4449.71</v>
      </c>
      <c r="K60" s="18">
        <f>ROUND(H60*E60,2)</f>
        <v>22705.05</v>
      </c>
      <c r="L60" s="19">
        <f>K60/I60</f>
        <v>0.57629751049161204</v>
      </c>
      <c r="O60" s="24">
        <v>259.52999999999997</v>
      </c>
      <c r="P60" s="24">
        <v>322.79000000000008</v>
      </c>
      <c r="Q60" s="24">
        <f t="shared" si="4"/>
        <v>63.260000000000105</v>
      </c>
      <c r="R60" s="72">
        <f t="shared" si="5"/>
        <v>0</v>
      </c>
    </row>
    <row r="61" spans="1:18" ht="25.5" x14ac:dyDescent="0.2">
      <c r="A61" s="34" t="s">
        <v>104</v>
      </c>
      <c r="B61" s="71" t="s">
        <v>591</v>
      </c>
      <c r="C61" s="39" t="s">
        <v>32</v>
      </c>
      <c r="D61" s="36" t="e">
        <f>#REF!</f>
        <v>#REF!</v>
      </c>
      <c r="E61" s="36">
        <v>89.97</v>
      </c>
      <c r="F61" s="46">
        <v>146.69</v>
      </c>
      <c r="G61" s="75">
        <f>MEMORIAL!L90</f>
        <v>43.519999999999996</v>
      </c>
      <c r="H61" s="15">
        <f t="shared" si="10"/>
        <v>43.519999999999996</v>
      </c>
      <c r="I61" s="18">
        <f>ROUND(F61*E61,2)</f>
        <v>13197.7</v>
      </c>
      <c r="J61" s="18">
        <f>ROUND(G61*E61,2)</f>
        <v>3915.49</v>
      </c>
      <c r="K61" s="18">
        <f>ROUND(H61*E61,2)</f>
        <v>3915.49</v>
      </c>
      <c r="L61" s="19">
        <f>K61/I61</f>
        <v>0.29667972449745028</v>
      </c>
      <c r="O61" s="24">
        <v>0</v>
      </c>
      <c r="P61" s="24">
        <v>43.519999999999996</v>
      </c>
      <c r="Q61" s="24">
        <f t="shared" si="4"/>
        <v>43.519999999999996</v>
      </c>
      <c r="R61" s="72">
        <f t="shared" si="5"/>
        <v>0</v>
      </c>
    </row>
    <row r="62" spans="1:18" ht="15.75" x14ac:dyDescent="0.2">
      <c r="A62" s="16">
        <v>5</v>
      </c>
      <c r="B62" s="48" t="s">
        <v>464</v>
      </c>
      <c r="C62" s="49"/>
      <c r="D62" s="49"/>
      <c r="E62" s="49"/>
      <c r="F62" s="49"/>
      <c r="G62" s="74"/>
      <c r="H62" s="49"/>
      <c r="I62" s="51"/>
      <c r="J62" s="49"/>
      <c r="K62" s="49"/>
      <c r="L62" s="50"/>
      <c r="O62" s="24"/>
      <c r="P62" s="24"/>
      <c r="Q62" s="24">
        <f t="shared" si="4"/>
        <v>0</v>
      </c>
      <c r="R62" s="72">
        <f t="shared" si="5"/>
        <v>0</v>
      </c>
    </row>
    <row r="63" spans="1:18" ht="15.75" x14ac:dyDescent="0.2">
      <c r="A63" s="34" t="s">
        <v>105</v>
      </c>
      <c r="B63" s="34" t="s">
        <v>106</v>
      </c>
      <c r="C63" s="39" t="s">
        <v>32</v>
      </c>
      <c r="D63" s="36" t="e">
        <f>#REF!</f>
        <v>#REF!</v>
      </c>
      <c r="E63" s="36">
        <v>143.84</v>
      </c>
      <c r="F63" s="46">
        <v>498.66000000000099</v>
      </c>
      <c r="G63" s="75"/>
      <c r="H63" s="15">
        <f t="shared" si="10"/>
        <v>0</v>
      </c>
      <c r="I63" s="18">
        <f>ROUND(F63*E63,2)</f>
        <v>71727.25</v>
      </c>
      <c r="J63" s="18">
        <f>G63*E63</f>
        <v>0</v>
      </c>
      <c r="K63" s="18">
        <f>ROUND(H63*E63,2)</f>
        <v>0</v>
      </c>
      <c r="L63" s="19">
        <f>K63/I63</f>
        <v>0</v>
      </c>
      <c r="O63" s="24">
        <v>0</v>
      </c>
      <c r="P63" s="24">
        <v>0</v>
      </c>
      <c r="Q63" s="24">
        <f t="shared" si="4"/>
        <v>0</v>
      </c>
      <c r="R63" s="72">
        <f t="shared" si="5"/>
        <v>0</v>
      </c>
    </row>
    <row r="64" spans="1:18" ht="15.75" x14ac:dyDescent="0.2">
      <c r="A64" s="34" t="s">
        <v>107</v>
      </c>
      <c r="B64" s="34" t="s">
        <v>108</v>
      </c>
      <c r="C64" s="39" t="s">
        <v>32</v>
      </c>
      <c r="D64" s="36" t="e">
        <f>#REF!</f>
        <v>#REF!</v>
      </c>
      <c r="E64" s="36">
        <v>161.29000000000002</v>
      </c>
      <c r="F64" s="46">
        <v>223.80000000000101</v>
      </c>
      <c r="G64" s="75"/>
      <c r="H64" s="15">
        <f t="shared" si="10"/>
        <v>0</v>
      </c>
      <c r="I64" s="18">
        <f>ROUND(F64*E64,2)</f>
        <v>36096.699999999997</v>
      </c>
      <c r="J64" s="18">
        <f>ROUND(G64*E64,2)</f>
        <v>0</v>
      </c>
      <c r="K64" s="18">
        <f>ROUND(H64*E64,2)</f>
        <v>0</v>
      </c>
      <c r="L64" s="19">
        <f t="shared" ref="L64:L73" si="19">K64/I64</f>
        <v>0</v>
      </c>
      <c r="O64" s="24">
        <v>0</v>
      </c>
      <c r="P64" s="24">
        <v>0</v>
      </c>
      <c r="Q64" s="24">
        <f t="shared" si="4"/>
        <v>0</v>
      </c>
      <c r="R64" s="72">
        <f t="shared" si="5"/>
        <v>0</v>
      </c>
    </row>
    <row r="65" spans="1:18" ht="25.5" x14ac:dyDescent="0.2">
      <c r="A65" s="34" t="s">
        <v>109</v>
      </c>
      <c r="B65" s="71" t="s">
        <v>594</v>
      </c>
      <c r="C65" s="39" t="s">
        <v>32</v>
      </c>
      <c r="D65" s="36" t="e">
        <f>#REF!</f>
        <v>#REF!</v>
      </c>
      <c r="E65" s="36">
        <v>75.849999999999994</v>
      </c>
      <c r="F65" s="46">
        <v>274.86000000000098</v>
      </c>
      <c r="G65" s="75">
        <f>MEMORIAL!L101</f>
        <v>259.2</v>
      </c>
      <c r="H65" s="15">
        <f t="shared" si="10"/>
        <v>259.2</v>
      </c>
      <c r="I65" s="18">
        <f t="shared" ref="I65:I73" si="20">ROUND(F65*E65,2)</f>
        <v>20848.13</v>
      </c>
      <c r="J65" s="18">
        <f t="shared" ref="J65:J73" si="21">ROUND(G65*E65,2)</f>
        <v>19660.32</v>
      </c>
      <c r="K65" s="18">
        <f t="shared" ref="K65:K73" si="22">ROUND(H65*E65,2)</f>
        <v>19660.32</v>
      </c>
      <c r="L65" s="19">
        <f t="shared" si="19"/>
        <v>0.94302558550814863</v>
      </c>
      <c r="O65" s="24">
        <v>0</v>
      </c>
      <c r="P65" s="24">
        <v>259.2</v>
      </c>
      <c r="Q65" s="24">
        <f t="shared" si="4"/>
        <v>259.2</v>
      </c>
      <c r="R65" s="72">
        <f t="shared" si="5"/>
        <v>0</v>
      </c>
    </row>
    <row r="66" spans="1:18" ht="25.5" x14ac:dyDescent="0.2">
      <c r="A66" s="34" t="s">
        <v>110</v>
      </c>
      <c r="B66" s="34" t="s">
        <v>111</v>
      </c>
      <c r="C66" s="39" t="s">
        <v>32</v>
      </c>
      <c r="D66" s="36" t="e">
        <f>#REF!</f>
        <v>#REF!</v>
      </c>
      <c r="E66" s="36">
        <v>36.22</v>
      </c>
      <c r="F66" s="46">
        <v>52.560000000000997</v>
      </c>
      <c r="G66" s="75"/>
      <c r="H66" s="15">
        <f t="shared" si="10"/>
        <v>0</v>
      </c>
      <c r="I66" s="18">
        <f t="shared" si="20"/>
        <v>1903.72</v>
      </c>
      <c r="J66" s="18">
        <f t="shared" si="21"/>
        <v>0</v>
      </c>
      <c r="K66" s="18">
        <f t="shared" si="22"/>
        <v>0</v>
      </c>
      <c r="L66" s="19">
        <f t="shared" si="19"/>
        <v>0</v>
      </c>
      <c r="O66" s="24">
        <v>0</v>
      </c>
      <c r="P66" s="24">
        <v>0</v>
      </c>
      <c r="Q66" s="24">
        <f t="shared" si="4"/>
        <v>0</v>
      </c>
      <c r="R66" s="72">
        <f t="shared" si="5"/>
        <v>0</v>
      </c>
    </row>
    <row r="67" spans="1:18" ht="15.75" x14ac:dyDescent="0.2">
      <c r="A67" s="34" t="s">
        <v>112</v>
      </c>
      <c r="B67" s="34" t="s">
        <v>113</v>
      </c>
      <c r="C67" s="39" t="s">
        <v>114</v>
      </c>
      <c r="D67" s="36" t="e">
        <f>#REF!</f>
        <v>#REF!</v>
      </c>
      <c r="E67" s="36">
        <v>110</v>
      </c>
      <c r="F67" s="46">
        <v>27.49</v>
      </c>
      <c r="G67" s="75"/>
      <c r="H67" s="15">
        <f t="shared" si="10"/>
        <v>0</v>
      </c>
      <c r="I67" s="18">
        <f t="shared" si="20"/>
        <v>3023.9</v>
      </c>
      <c r="J67" s="18">
        <f t="shared" si="21"/>
        <v>0</v>
      </c>
      <c r="K67" s="18">
        <f t="shared" si="22"/>
        <v>0</v>
      </c>
      <c r="L67" s="19">
        <f t="shared" si="19"/>
        <v>0</v>
      </c>
      <c r="O67" s="24">
        <v>0</v>
      </c>
      <c r="P67" s="24">
        <v>0</v>
      </c>
      <c r="Q67" s="24">
        <f t="shared" si="4"/>
        <v>0</v>
      </c>
      <c r="R67" s="72">
        <f t="shared" si="5"/>
        <v>0</v>
      </c>
    </row>
    <row r="68" spans="1:18" ht="15.75" x14ac:dyDescent="0.2">
      <c r="A68" s="34" t="s">
        <v>115</v>
      </c>
      <c r="B68" s="34" t="s">
        <v>116</v>
      </c>
      <c r="C68" s="39" t="s">
        <v>92</v>
      </c>
      <c r="D68" s="36" t="e">
        <f>#REF!</f>
        <v>#REF!</v>
      </c>
      <c r="E68" s="36">
        <v>76.19</v>
      </c>
      <c r="F68" s="46">
        <v>26.38</v>
      </c>
      <c r="G68" s="75"/>
      <c r="H68" s="15">
        <f t="shared" si="10"/>
        <v>0</v>
      </c>
      <c r="I68" s="18">
        <f t="shared" si="20"/>
        <v>2009.89</v>
      </c>
      <c r="J68" s="18">
        <f t="shared" si="21"/>
        <v>0</v>
      </c>
      <c r="K68" s="18">
        <f t="shared" si="22"/>
        <v>0</v>
      </c>
      <c r="L68" s="19">
        <f t="shared" si="19"/>
        <v>0</v>
      </c>
      <c r="O68" s="24">
        <v>0</v>
      </c>
      <c r="P68" s="24">
        <v>0</v>
      </c>
      <c r="Q68" s="24">
        <f t="shared" si="4"/>
        <v>0</v>
      </c>
      <c r="R68" s="72">
        <f t="shared" si="5"/>
        <v>0</v>
      </c>
    </row>
    <row r="69" spans="1:18" ht="15.75" x14ac:dyDescent="0.2">
      <c r="A69" s="34" t="s">
        <v>117</v>
      </c>
      <c r="B69" s="34" t="s">
        <v>118</v>
      </c>
      <c r="C69" s="39" t="s">
        <v>114</v>
      </c>
      <c r="D69" s="36" t="e">
        <f>#REF!</f>
        <v>#REF!</v>
      </c>
      <c r="E69" s="36">
        <v>44.650000000000006</v>
      </c>
      <c r="F69" s="46">
        <v>42.030000000001003</v>
      </c>
      <c r="G69" s="75"/>
      <c r="H69" s="15">
        <f t="shared" si="10"/>
        <v>0</v>
      </c>
      <c r="I69" s="18">
        <f t="shared" si="20"/>
        <v>1876.64</v>
      </c>
      <c r="J69" s="18">
        <f t="shared" si="21"/>
        <v>0</v>
      </c>
      <c r="K69" s="18">
        <f t="shared" si="22"/>
        <v>0</v>
      </c>
      <c r="L69" s="19">
        <f t="shared" si="19"/>
        <v>0</v>
      </c>
      <c r="O69" s="24">
        <v>0</v>
      </c>
      <c r="P69" s="24">
        <v>0</v>
      </c>
      <c r="Q69" s="24">
        <f t="shared" si="4"/>
        <v>0</v>
      </c>
      <c r="R69" s="72">
        <f t="shared" si="5"/>
        <v>0</v>
      </c>
    </row>
    <row r="70" spans="1:18" ht="25.5" x14ac:dyDescent="0.2">
      <c r="A70" s="34" t="s">
        <v>119</v>
      </c>
      <c r="B70" s="34" t="s">
        <v>120</v>
      </c>
      <c r="C70" s="39" t="s">
        <v>92</v>
      </c>
      <c r="D70" s="36" t="e">
        <f>#REF!</f>
        <v>#REF!</v>
      </c>
      <c r="E70" s="36">
        <v>69.760000000000005</v>
      </c>
      <c r="F70" s="46">
        <v>9.0299999999999994</v>
      </c>
      <c r="G70" s="75"/>
      <c r="H70" s="15">
        <f t="shared" si="10"/>
        <v>0</v>
      </c>
      <c r="I70" s="18">
        <f t="shared" si="20"/>
        <v>629.92999999999995</v>
      </c>
      <c r="J70" s="18">
        <f t="shared" si="21"/>
        <v>0</v>
      </c>
      <c r="K70" s="18">
        <f t="shared" si="22"/>
        <v>0</v>
      </c>
      <c r="L70" s="19">
        <f t="shared" si="19"/>
        <v>0</v>
      </c>
      <c r="O70" s="24">
        <v>0</v>
      </c>
      <c r="P70" s="24">
        <v>0</v>
      </c>
      <c r="Q70" s="24">
        <f t="shared" si="4"/>
        <v>0</v>
      </c>
      <c r="R70" s="72">
        <f t="shared" si="5"/>
        <v>0</v>
      </c>
    </row>
    <row r="71" spans="1:18" ht="25.5" x14ac:dyDescent="0.2">
      <c r="A71" s="34" t="s">
        <v>121</v>
      </c>
      <c r="B71" s="34" t="s">
        <v>122</v>
      </c>
      <c r="C71" s="39" t="s">
        <v>92</v>
      </c>
      <c r="D71" s="36" t="e">
        <f>#REF!</f>
        <v>#REF!</v>
      </c>
      <c r="E71" s="36">
        <v>201.91000000000003</v>
      </c>
      <c r="F71" s="46">
        <v>52.76</v>
      </c>
      <c r="G71" s="75"/>
      <c r="H71" s="15">
        <f t="shared" si="10"/>
        <v>0</v>
      </c>
      <c r="I71" s="18">
        <f t="shared" si="20"/>
        <v>10652.77</v>
      </c>
      <c r="J71" s="18">
        <f t="shared" si="21"/>
        <v>0</v>
      </c>
      <c r="K71" s="18">
        <f t="shared" si="22"/>
        <v>0</v>
      </c>
      <c r="L71" s="19">
        <f t="shared" si="19"/>
        <v>0</v>
      </c>
      <c r="O71" s="24">
        <v>0</v>
      </c>
      <c r="P71" s="24">
        <v>0</v>
      </c>
      <c r="Q71" s="24">
        <f t="shared" si="4"/>
        <v>0</v>
      </c>
      <c r="R71" s="72">
        <f t="shared" si="5"/>
        <v>0</v>
      </c>
    </row>
    <row r="72" spans="1:18" ht="25.5" x14ac:dyDescent="0.2">
      <c r="A72" s="34" t="s">
        <v>123</v>
      </c>
      <c r="B72" s="34" t="s">
        <v>124</v>
      </c>
      <c r="C72" s="39" t="s">
        <v>32</v>
      </c>
      <c r="D72" s="36" t="e">
        <f>#REF!</f>
        <v>#REF!</v>
      </c>
      <c r="E72" s="36">
        <v>88.25</v>
      </c>
      <c r="F72" s="46">
        <v>338.69</v>
      </c>
      <c r="G72" s="75"/>
      <c r="H72" s="15">
        <f t="shared" si="10"/>
        <v>0</v>
      </c>
      <c r="I72" s="18">
        <f t="shared" si="20"/>
        <v>29889.39</v>
      </c>
      <c r="J72" s="18">
        <f t="shared" si="21"/>
        <v>0</v>
      </c>
      <c r="K72" s="18">
        <f t="shared" si="22"/>
        <v>0</v>
      </c>
      <c r="L72" s="19">
        <f t="shared" si="19"/>
        <v>0</v>
      </c>
      <c r="O72" s="24">
        <v>0</v>
      </c>
      <c r="P72" s="24">
        <v>0</v>
      </c>
      <c r="Q72" s="24">
        <f t="shared" si="4"/>
        <v>0</v>
      </c>
      <c r="R72" s="72">
        <f t="shared" si="5"/>
        <v>0</v>
      </c>
    </row>
    <row r="73" spans="1:18" ht="25.5" x14ac:dyDescent="0.2">
      <c r="A73" s="34" t="s">
        <v>125</v>
      </c>
      <c r="B73" s="34" t="s">
        <v>126</v>
      </c>
      <c r="C73" s="39" t="s">
        <v>32</v>
      </c>
      <c r="D73" s="36" t="e">
        <f>#REF!</f>
        <v>#REF!</v>
      </c>
      <c r="E73" s="36">
        <v>172.1</v>
      </c>
      <c r="F73" s="46">
        <v>51.25</v>
      </c>
      <c r="G73" s="75"/>
      <c r="H73" s="15">
        <f t="shared" si="10"/>
        <v>0</v>
      </c>
      <c r="I73" s="18">
        <f t="shared" si="20"/>
        <v>8820.1299999999992</v>
      </c>
      <c r="J73" s="18">
        <f t="shared" si="21"/>
        <v>0</v>
      </c>
      <c r="K73" s="18">
        <f t="shared" si="22"/>
        <v>0</v>
      </c>
      <c r="L73" s="19">
        <f t="shared" si="19"/>
        <v>0</v>
      </c>
      <c r="O73" s="24">
        <v>0</v>
      </c>
      <c r="P73" s="24">
        <v>0</v>
      </c>
      <c r="Q73" s="24">
        <f t="shared" si="4"/>
        <v>0</v>
      </c>
      <c r="R73" s="72">
        <f t="shared" si="5"/>
        <v>0</v>
      </c>
    </row>
    <row r="74" spans="1:18" ht="15.75" x14ac:dyDescent="0.2">
      <c r="A74" s="17">
        <v>6</v>
      </c>
      <c r="B74" s="54" t="s">
        <v>465</v>
      </c>
      <c r="C74" s="14"/>
      <c r="D74" s="44"/>
      <c r="E74" s="44"/>
      <c r="F74" s="44"/>
      <c r="G74" s="75"/>
      <c r="H74" s="15"/>
      <c r="I74" s="18"/>
      <c r="J74" s="18"/>
      <c r="K74" s="18"/>
      <c r="L74" s="19"/>
      <c r="O74" s="24"/>
      <c r="P74" s="24"/>
      <c r="Q74" s="24">
        <f t="shared" si="4"/>
        <v>0</v>
      </c>
      <c r="R74" s="72">
        <f t="shared" si="5"/>
        <v>0</v>
      </c>
    </row>
    <row r="75" spans="1:18" ht="15.75" x14ac:dyDescent="0.2">
      <c r="A75" s="17" t="s">
        <v>85</v>
      </c>
      <c r="B75" s="48" t="s">
        <v>466</v>
      </c>
      <c r="C75" s="49"/>
      <c r="D75" s="49"/>
      <c r="E75" s="49"/>
      <c r="F75" s="49"/>
      <c r="G75" s="74"/>
      <c r="H75" s="49"/>
      <c r="I75" s="51"/>
      <c r="J75" s="49"/>
      <c r="K75" s="49"/>
      <c r="L75" s="50"/>
      <c r="O75" s="24"/>
      <c r="P75" s="24"/>
      <c r="Q75" s="24">
        <f t="shared" si="4"/>
        <v>0</v>
      </c>
      <c r="R75" s="72">
        <f t="shared" si="5"/>
        <v>0</v>
      </c>
    </row>
    <row r="76" spans="1:18" ht="25.5" x14ac:dyDescent="0.2">
      <c r="A76" s="34" t="s">
        <v>127</v>
      </c>
      <c r="B76" s="34" t="s">
        <v>128</v>
      </c>
      <c r="C76" s="39" t="s">
        <v>32</v>
      </c>
      <c r="D76" s="36" t="e">
        <f>#REF!</f>
        <v>#REF!</v>
      </c>
      <c r="E76" s="36">
        <v>56.470000000000006</v>
      </c>
      <c r="F76" s="46">
        <v>56.12</v>
      </c>
      <c r="G76" s="75"/>
      <c r="H76" s="15">
        <f t="shared" ref="H76:H116" si="23">G76</f>
        <v>0</v>
      </c>
      <c r="I76" s="18">
        <f>ROUND(F76*E76,2)</f>
        <v>3169.1</v>
      </c>
      <c r="J76" s="18">
        <f>ROUND(G76*E76,2)</f>
        <v>0</v>
      </c>
      <c r="K76" s="18">
        <f>ROUND(H76*E76,2)</f>
        <v>0</v>
      </c>
      <c r="L76" s="19">
        <f>K76/I76</f>
        <v>0</v>
      </c>
      <c r="O76" s="24">
        <v>0</v>
      </c>
      <c r="P76" s="24">
        <v>0</v>
      </c>
      <c r="Q76" s="24">
        <f t="shared" si="4"/>
        <v>0</v>
      </c>
      <c r="R76" s="72">
        <f t="shared" si="5"/>
        <v>0</v>
      </c>
    </row>
    <row r="77" spans="1:18" ht="25.5" x14ac:dyDescent="0.2">
      <c r="A77" s="34" t="s">
        <v>129</v>
      </c>
      <c r="B77" s="34" t="s">
        <v>130</v>
      </c>
      <c r="C77" s="39" t="s">
        <v>32</v>
      </c>
      <c r="D77" s="36" t="e">
        <f>#REF!</f>
        <v>#REF!</v>
      </c>
      <c r="E77" s="36">
        <v>50.55</v>
      </c>
      <c r="F77" s="46">
        <v>60.640000000001002</v>
      </c>
      <c r="G77" s="75"/>
      <c r="H77" s="15">
        <f t="shared" si="23"/>
        <v>0</v>
      </c>
      <c r="I77" s="18">
        <f t="shared" ref="I77:I86" si="24">ROUND(F77*E77,2)</f>
        <v>3065.35</v>
      </c>
      <c r="J77" s="18">
        <f t="shared" ref="J77:J86" si="25">ROUND(G77*E77,2)</f>
        <v>0</v>
      </c>
      <c r="K77" s="18">
        <f t="shared" ref="K77:K86" si="26">ROUND(H77*E77,2)</f>
        <v>0</v>
      </c>
      <c r="L77" s="19">
        <f t="shared" ref="L77:L86" si="27">K77/I77</f>
        <v>0</v>
      </c>
      <c r="O77" s="24">
        <v>0</v>
      </c>
      <c r="P77" s="24">
        <v>0</v>
      </c>
      <c r="Q77" s="24">
        <f t="shared" si="4"/>
        <v>0</v>
      </c>
      <c r="R77" s="72">
        <f t="shared" si="5"/>
        <v>0</v>
      </c>
    </row>
    <row r="78" spans="1:18" ht="25.5" x14ac:dyDescent="0.2">
      <c r="A78" s="34" t="s">
        <v>131</v>
      </c>
      <c r="B78" s="34" t="s">
        <v>132</v>
      </c>
      <c r="C78" s="39" t="s">
        <v>32</v>
      </c>
      <c r="D78" s="36" t="e">
        <f>#REF!</f>
        <v>#REF!</v>
      </c>
      <c r="E78" s="36">
        <v>62.58</v>
      </c>
      <c r="F78" s="46">
        <v>596.91</v>
      </c>
      <c r="G78" s="75"/>
      <c r="H78" s="15">
        <f t="shared" si="23"/>
        <v>0</v>
      </c>
      <c r="I78" s="18">
        <f t="shared" si="24"/>
        <v>37354.629999999997</v>
      </c>
      <c r="J78" s="18">
        <f t="shared" si="25"/>
        <v>0</v>
      </c>
      <c r="K78" s="18">
        <f t="shared" si="26"/>
        <v>0</v>
      </c>
      <c r="L78" s="19">
        <f t="shared" si="27"/>
        <v>0</v>
      </c>
      <c r="O78" s="24">
        <v>0</v>
      </c>
      <c r="P78" s="24">
        <v>0</v>
      </c>
      <c r="Q78" s="24">
        <f t="shared" si="4"/>
        <v>0</v>
      </c>
      <c r="R78" s="72">
        <f t="shared" si="5"/>
        <v>0</v>
      </c>
    </row>
    <row r="79" spans="1:18" ht="38.25" x14ac:dyDescent="0.2">
      <c r="A79" s="34" t="s">
        <v>133</v>
      </c>
      <c r="B79" s="34" t="s">
        <v>134</v>
      </c>
      <c r="C79" s="39" t="s">
        <v>47</v>
      </c>
      <c r="D79" s="36" t="e">
        <f>#REF!</f>
        <v>#REF!</v>
      </c>
      <c r="E79" s="36">
        <v>176.98999999999998</v>
      </c>
      <c r="F79" s="46">
        <v>107.170000000001</v>
      </c>
      <c r="G79" s="75"/>
      <c r="H79" s="15">
        <f t="shared" si="23"/>
        <v>0</v>
      </c>
      <c r="I79" s="18">
        <f t="shared" si="24"/>
        <v>18968.02</v>
      </c>
      <c r="J79" s="18">
        <f t="shared" si="25"/>
        <v>0</v>
      </c>
      <c r="K79" s="18">
        <f t="shared" si="26"/>
        <v>0</v>
      </c>
      <c r="L79" s="19">
        <f t="shared" si="27"/>
        <v>0</v>
      </c>
      <c r="O79" s="24">
        <v>0</v>
      </c>
      <c r="P79" s="24">
        <v>0</v>
      </c>
      <c r="Q79" s="24">
        <f t="shared" si="4"/>
        <v>0</v>
      </c>
      <c r="R79" s="72">
        <f t="shared" si="5"/>
        <v>0</v>
      </c>
    </row>
    <row r="80" spans="1:18" ht="15.75" x14ac:dyDescent="0.2">
      <c r="A80" s="34" t="s">
        <v>135</v>
      </c>
      <c r="B80" s="34" t="s">
        <v>136</v>
      </c>
      <c r="C80" s="39" t="s">
        <v>32</v>
      </c>
      <c r="D80" s="36" t="e">
        <f>#REF!</f>
        <v>#REF!</v>
      </c>
      <c r="E80" s="36">
        <v>15.5</v>
      </c>
      <c r="F80" s="46">
        <v>91.370000000000999</v>
      </c>
      <c r="G80" s="75"/>
      <c r="H80" s="15">
        <f t="shared" si="23"/>
        <v>0</v>
      </c>
      <c r="I80" s="18">
        <f t="shared" si="24"/>
        <v>1416.24</v>
      </c>
      <c r="J80" s="18">
        <f t="shared" si="25"/>
        <v>0</v>
      </c>
      <c r="K80" s="18">
        <f t="shared" si="26"/>
        <v>0</v>
      </c>
      <c r="L80" s="19">
        <f t="shared" si="27"/>
        <v>0</v>
      </c>
      <c r="O80" s="24">
        <v>0</v>
      </c>
      <c r="P80" s="24">
        <v>0</v>
      </c>
      <c r="Q80" s="24">
        <f t="shared" si="4"/>
        <v>0</v>
      </c>
      <c r="R80" s="72">
        <f t="shared" si="5"/>
        <v>0</v>
      </c>
    </row>
    <row r="81" spans="1:18" ht="38.25" x14ac:dyDescent="0.2">
      <c r="A81" s="34" t="s">
        <v>137</v>
      </c>
      <c r="B81" s="34" t="s">
        <v>138</v>
      </c>
      <c r="C81" s="39" t="s">
        <v>47</v>
      </c>
      <c r="D81" s="36" t="e">
        <f>#REF!</f>
        <v>#REF!</v>
      </c>
      <c r="E81" s="36">
        <v>102.24000000000001</v>
      </c>
      <c r="F81" s="46">
        <v>46.04</v>
      </c>
      <c r="G81" s="75"/>
      <c r="H81" s="15">
        <f t="shared" si="23"/>
        <v>0</v>
      </c>
      <c r="I81" s="18">
        <f t="shared" si="24"/>
        <v>4707.13</v>
      </c>
      <c r="J81" s="18">
        <f t="shared" si="25"/>
        <v>0</v>
      </c>
      <c r="K81" s="18">
        <f t="shared" si="26"/>
        <v>0</v>
      </c>
      <c r="L81" s="19">
        <f t="shared" si="27"/>
        <v>0</v>
      </c>
      <c r="O81" s="24">
        <v>0</v>
      </c>
      <c r="P81" s="24">
        <v>0</v>
      </c>
      <c r="Q81" s="24">
        <f t="shared" si="4"/>
        <v>0</v>
      </c>
      <c r="R81" s="72">
        <f t="shared" si="5"/>
        <v>0</v>
      </c>
    </row>
    <row r="82" spans="1:18" ht="25.5" x14ac:dyDescent="0.2">
      <c r="A82" s="34" t="s">
        <v>139</v>
      </c>
      <c r="B82" s="34" t="s">
        <v>140</v>
      </c>
      <c r="C82" s="39" t="s">
        <v>29</v>
      </c>
      <c r="D82" s="36" t="e">
        <f>#REF!</f>
        <v>#REF!</v>
      </c>
      <c r="E82" s="36">
        <v>463.96</v>
      </c>
      <c r="F82" s="46">
        <v>1</v>
      </c>
      <c r="G82" s="75"/>
      <c r="H82" s="15">
        <f t="shared" si="23"/>
        <v>0</v>
      </c>
      <c r="I82" s="18">
        <f t="shared" si="24"/>
        <v>463.96</v>
      </c>
      <c r="J82" s="18">
        <f t="shared" si="25"/>
        <v>0</v>
      </c>
      <c r="K82" s="18">
        <f t="shared" si="26"/>
        <v>0</v>
      </c>
      <c r="L82" s="19">
        <f t="shared" si="27"/>
        <v>0</v>
      </c>
      <c r="O82" s="24">
        <v>0</v>
      </c>
      <c r="P82" s="24">
        <v>0</v>
      </c>
      <c r="Q82" s="24">
        <f t="shared" si="4"/>
        <v>0</v>
      </c>
      <c r="R82" s="72">
        <f t="shared" si="5"/>
        <v>0</v>
      </c>
    </row>
    <row r="83" spans="1:18" ht="51" x14ac:dyDescent="0.2">
      <c r="A83" s="34" t="s">
        <v>141</v>
      </c>
      <c r="B83" s="34" t="s">
        <v>142</v>
      </c>
      <c r="C83" s="39" t="s">
        <v>92</v>
      </c>
      <c r="D83" s="36" t="e">
        <f>#REF!</f>
        <v>#REF!</v>
      </c>
      <c r="E83" s="36">
        <v>58.480000000000004</v>
      </c>
      <c r="F83" s="46">
        <v>118.530000000001</v>
      </c>
      <c r="G83" s="75">
        <v>34</v>
      </c>
      <c r="H83" s="15">
        <f t="shared" si="23"/>
        <v>34</v>
      </c>
      <c r="I83" s="18">
        <f t="shared" si="24"/>
        <v>6931.63</v>
      </c>
      <c r="J83" s="18">
        <f t="shared" si="25"/>
        <v>1988.32</v>
      </c>
      <c r="K83" s="18">
        <f t="shared" si="26"/>
        <v>1988.32</v>
      </c>
      <c r="L83" s="19">
        <f t="shared" si="27"/>
        <v>0.28684739375875512</v>
      </c>
      <c r="O83" s="24">
        <v>0</v>
      </c>
      <c r="P83" s="24">
        <v>34</v>
      </c>
      <c r="Q83" s="24">
        <f t="shared" si="4"/>
        <v>34</v>
      </c>
      <c r="R83" s="72">
        <f t="shared" si="5"/>
        <v>0</v>
      </c>
    </row>
    <row r="84" spans="1:18" ht="38.25" x14ac:dyDescent="0.2">
      <c r="A84" s="34" t="s">
        <v>143</v>
      </c>
      <c r="B84" s="34" t="s">
        <v>144</v>
      </c>
      <c r="C84" s="39" t="s">
        <v>40</v>
      </c>
      <c r="D84" s="36" t="e">
        <f>#REF!</f>
        <v>#REF!</v>
      </c>
      <c r="E84" s="36">
        <v>717.24</v>
      </c>
      <c r="F84" s="46">
        <v>1.41</v>
      </c>
      <c r="G84" s="75"/>
      <c r="H84" s="15">
        <f t="shared" si="23"/>
        <v>0</v>
      </c>
      <c r="I84" s="18">
        <f t="shared" si="24"/>
        <v>1011.31</v>
      </c>
      <c r="J84" s="18">
        <f t="shared" si="25"/>
        <v>0</v>
      </c>
      <c r="K84" s="18">
        <f t="shared" si="26"/>
        <v>0</v>
      </c>
      <c r="L84" s="19">
        <f t="shared" si="27"/>
        <v>0</v>
      </c>
      <c r="O84" s="24">
        <v>0</v>
      </c>
      <c r="P84" s="24">
        <v>0</v>
      </c>
      <c r="Q84" s="24">
        <f t="shared" ref="Q84:Q147" si="28">P84-O84</f>
        <v>0</v>
      </c>
      <c r="R84" s="72">
        <f t="shared" ref="R84:R147" si="29">Q84-G84</f>
        <v>0</v>
      </c>
    </row>
    <row r="85" spans="1:18" ht="25.5" x14ac:dyDescent="0.2">
      <c r="A85" s="34" t="s">
        <v>145</v>
      </c>
      <c r="B85" s="34" t="s">
        <v>61</v>
      </c>
      <c r="C85" s="39" t="s">
        <v>32</v>
      </c>
      <c r="D85" s="36" t="e">
        <f>#REF!</f>
        <v>#REF!</v>
      </c>
      <c r="E85" s="36">
        <v>27.130000000000003</v>
      </c>
      <c r="F85" s="46">
        <v>107.170000000001</v>
      </c>
      <c r="G85" s="75"/>
      <c r="H85" s="15">
        <f t="shared" si="23"/>
        <v>0</v>
      </c>
      <c r="I85" s="18">
        <f t="shared" si="24"/>
        <v>2907.52</v>
      </c>
      <c r="J85" s="18">
        <f t="shared" si="25"/>
        <v>0</v>
      </c>
      <c r="K85" s="18">
        <f t="shared" si="26"/>
        <v>0</v>
      </c>
      <c r="L85" s="19">
        <f t="shared" si="27"/>
        <v>0</v>
      </c>
      <c r="O85" s="24">
        <v>0</v>
      </c>
      <c r="P85" s="24">
        <v>0</v>
      </c>
      <c r="Q85" s="24">
        <f t="shared" si="28"/>
        <v>0</v>
      </c>
      <c r="R85" s="72">
        <f t="shared" si="29"/>
        <v>0</v>
      </c>
    </row>
    <row r="86" spans="1:18" ht="25.5" x14ac:dyDescent="0.2">
      <c r="A86" s="34" t="s">
        <v>146</v>
      </c>
      <c r="B86" s="34" t="s">
        <v>147</v>
      </c>
      <c r="C86" s="39" t="s">
        <v>47</v>
      </c>
      <c r="D86" s="36" t="e">
        <f>#REF!</f>
        <v>#REF!</v>
      </c>
      <c r="E86" s="36">
        <v>44.04</v>
      </c>
      <c r="F86" s="46">
        <v>107.170000000001</v>
      </c>
      <c r="G86" s="75"/>
      <c r="H86" s="15">
        <f t="shared" si="23"/>
        <v>0</v>
      </c>
      <c r="I86" s="18">
        <f t="shared" si="24"/>
        <v>4719.7700000000004</v>
      </c>
      <c r="J86" s="18">
        <f t="shared" si="25"/>
        <v>0</v>
      </c>
      <c r="K86" s="18">
        <f t="shared" si="26"/>
        <v>0</v>
      </c>
      <c r="L86" s="19">
        <f t="shared" si="27"/>
        <v>0</v>
      </c>
      <c r="O86" s="24">
        <v>0</v>
      </c>
      <c r="P86" s="24">
        <v>0</v>
      </c>
      <c r="Q86" s="24">
        <f t="shared" si="28"/>
        <v>0</v>
      </c>
      <c r="R86" s="72">
        <f t="shared" si="29"/>
        <v>0</v>
      </c>
    </row>
    <row r="87" spans="1:18" ht="15.75" x14ac:dyDescent="0.2">
      <c r="A87" s="16" t="s">
        <v>86</v>
      </c>
      <c r="B87" s="48" t="s">
        <v>467</v>
      </c>
      <c r="C87" s="49"/>
      <c r="D87" s="49"/>
      <c r="E87" s="49"/>
      <c r="F87" s="49"/>
      <c r="G87" s="74"/>
      <c r="H87" s="49"/>
      <c r="I87" s="51"/>
      <c r="J87" s="49"/>
      <c r="K87" s="49"/>
      <c r="L87" s="50"/>
      <c r="O87" s="24"/>
      <c r="P87" s="24"/>
      <c r="Q87" s="24">
        <f t="shared" si="28"/>
        <v>0</v>
      </c>
      <c r="R87" s="72">
        <f t="shared" si="29"/>
        <v>0</v>
      </c>
    </row>
    <row r="88" spans="1:18" s="24" customFormat="1" ht="25.5" x14ac:dyDescent="0.2">
      <c r="A88" s="34" t="s">
        <v>148</v>
      </c>
      <c r="B88" s="71" t="s">
        <v>505</v>
      </c>
      <c r="C88" s="39" t="s">
        <v>32</v>
      </c>
      <c r="D88" s="36" t="e">
        <f>#REF!</f>
        <v>#REF!</v>
      </c>
      <c r="E88" s="36">
        <v>2.83</v>
      </c>
      <c r="F88" s="46">
        <v>447.41000000000099</v>
      </c>
      <c r="G88" s="75">
        <v>0</v>
      </c>
      <c r="H88" s="15">
        <v>204.99</v>
      </c>
      <c r="I88" s="18">
        <f>ROUND(F88*E88,2)</f>
        <v>1266.17</v>
      </c>
      <c r="J88" s="18">
        <f>ROUND(G88*E88,2)</f>
        <v>0</v>
      </c>
      <c r="K88" s="18">
        <f>ROUND(H88*E88,2)</f>
        <v>580.12</v>
      </c>
      <c r="L88" s="19">
        <f>K88/I88</f>
        <v>0.45816912420922939</v>
      </c>
      <c r="O88" s="24">
        <v>204.99</v>
      </c>
      <c r="P88" s="24">
        <v>204.99</v>
      </c>
      <c r="Q88" s="24">
        <f t="shared" si="28"/>
        <v>0</v>
      </c>
      <c r="R88" s="72">
        <f t="shared" si="29"/>
        <v>0</v>
      </c>
    </row>
    <row r="89" spans="1:18" ht="25.5" x14ac:dyDescent="0.2">
      <c r="A89" s="34" t="s">
        <v>149</v>
      </c>
      <c r="B89" s="71" t="s">
        <v>506</v>
      </c>
      <c r="C89" s="39" t="s">
        <v>32</v>
      </c>
      <c r="D89" s="36" t="e">
        <f>#REF!</f>
        <v>#REF!</v>
      </c>
      <c r="E89" s="36">
        <v>27.130000000000003</v>
      </c>
      <c r="F89" s="46">
        <v>447.41000000000099</v>
      </c>
      <c r="G89" s="75">
        <v>0</v>
      </c>
      <c r="H89" s="15">
        <v>204.99</v>
      </c>
      <c r="I89" s="18">
        <f t="shared" ref="I89:I96" si="30">ROUND(F89*E89,2)</f>
        <v>12138.23</v>
      </c>
      <c r="J89" s="18">
        <f t="shared" ref="J89:J96" si="31">ROUND(G89*E89,2)</f>
        <v>0</v>
      </c>
      <c r="K89" s="18">
        <f t="shared" ref="K89:K96" si="32">ROUND(H89*E89,2)</f>
        <v>5561.38</v>
      </c>
      <c r="L89" s="19">
        <f t="shared" ref="L89:L96" si="33">K89/I89</f>
        <v>0.45817058994598064</v>
      </c>
      <c r="O89" s="24">
        <v>204.99</v>
      </c>
      <c r="P89" s="24">
        <v>204.99</v>
      </c>
      <c r="Q89" s="24">
        <f t="shared" si="28"/>
        <v>0</v>
      </c>
      <c r="R89" s="72">
        <f t="shared" si="29"/>
        <v>0</v>
      </c>
    </row>
    <row r="90" spans="1:18" s="24" customFormat="1" ht="25.5" x14ac:dyDescent="0.2">
      <c r="A90" s="34" t="s">
        <v>150</v>
      </c>
      <c r="B90" s="71" t="s">
        <v>507</v>
      </c>
      <c r="C90" s="39" t="s">
        <v>47</v>
      </c>
      <c r="D90" s="36" t="e">
        <f>#REF!</f>
        <v>#REF!</v>
      </c>
      <c r="E90" s="36">
        <v>44.04</v>
      </c>
      <c r="F90" s="46">
        <v>447.41000000000099</v>
      </c>
      <c r="G90" s="75">
        <v>0</v>
      </c>
      <c r="H90" s="15">
        <v>204.99</v>
      </c>
      <c r="I90" s="18">
        <f t="shared" si="30"/>
        <v>19703.939999999999</v>
      </c>
      <c r="J90" s="18">
        <f t="shared" si="31"/>
        <v>0</v>
      </c>
      <c r="K90" s="18">
        <f t="shared" si="32"/>
        <v>9027.76</v>
      </c>
      <c r="L90" s="19">
        <f t="shared" si="33"/>
        <v>0.45817029487503519</v>
      </c>
      <c r="O90" s="24">
        <v>204.99</v>
      </c>
      <c r="P90" s="24">
        <v>204.99</v>
      </c>
      <c r="Q90" s="24">
        <f t="shared" si="28"/>
        <v>0</v>
      </c>
      <c r="R90" s="72">
        <f t="shared" si="29"/>
        <v>0</v>
      </c>
    </row>
    <row r="91" spans="1:18" s="24" customFormat="1" ht="38.25" x14ac:dyDescent="0.2">
      <c r="A91" s="34" t="s">
        <v>151</v>
      </c>
      <c r="B91" s="34" t="s">
        <v>152</v>
      </c>
      <c r="C91" s="39" t="s">
        <v>32</v>
      </c>
      <c r="D91" s="36" t="e">
        <f>#REF!</f>
        <v>#REF!</v>
      </c>
      <c r="E91" s="36">
        <v>33.369999999999997</v>
      </c>
      <c r="F91" s="46">
        <v>447.41000000000099</v>
      </c>
      <c r="G91" s="75"/>
      <c r="H91" s="15">
        <f t="shared" si="23"/>
        <v>0</v>
      </c>
      <c r="I91" s="18">
        <f t="shared" si="30"/>
        <v>14930.07</v>
      </c>
      <c r="J91" s="18">
        <f t="shared" si="31"/>
        <v>0</v>
      </c>
      <c r="K91" s="18">
        <f t="shared" si="32"/>
        <v>0</v>
      </c>
      <c r="L91" s="19">
        <f t="shared" si="33"/>
        <v>0</v>
      </c>
      <c r="O91" s="24">
        <v>0</v>
      </c>
      <c r="P91" s="24">
        <v>0</v>
      </c>
      <c r="Q91" s="24">
        <f t="shared" si="28"/>
        <v>0</v>
      </c>
      <c r="R91" s="72">
        <f t="shared" si="29"/>
        <v>0</v>
      </c>
    </row>
    <row r="92" spans="1:18" ht="25.5" x14ac:dyDescent="0.2">
      <c r="A92" s="34" t="s">
        <v>153</v>
      </c>
      <c r="B92" s="34" t="s">
        <v>154</v>
      </c>
      <c r="C92" s="39" t="s">
        <v>32</v>
      </c>
      <c r="D92" s="36" t="e">
        <f>#REF!</f>
        <v>#REF!</v>
      </c>
      <c r="E92" s="36">
        <v>76.56</v>
      </c>
      <c r="F92" s="46">
        <v>295.41000000000099</v>
      </c>
      <c r="G92" s="75"/>
      <c r="H92" s="15">
        <f t="shared" si="23"/>
        <v>0</v>
      </c>
      <c r="I92" s="18">
        <f t="shared" si="30"/>
        <v>22616.59</v>
      </c>
      <c r="J92" s="18">
        <f t="shared" si="31"/>
        <v>0</v>
      </c>
      <c r="K92" s="18">
        <f t="shared" si="32"/>
        <v>0</v>
      </c>
      <c r="L92" s="19">
        <f t="shared" si="33"/>
        <v>0</v>
      </c>
      <c r="O92" s="24">
        <v>0</v>
      </c>
      <c r="P92" s="24">
        <v>0</v>
      </c>
      <c r="Q92" s="24">
        <f t="shared" si="28"/>
        <v>0</v>
      </c>
      <c r="R92" s="72">
        <f t="shared" si="29"/>
        <v>0</v>
      </c>
    </row>
    <row r="93" spans="1:18" ht="25.5" x14ac:dyDescent="0.2">
      <c r="A93" s="34" t="s">
        <v>155</v>
      </c>
      <c r="B93" s="34" t="s">
        <v>156</v>
      </c>
      <c r="C93" s="39" t="s">
        <v>92</v>
      </c>
      <c r="D93" s="36" t="e">
        <f>#REF!</f>
        <v>#REF!</v>
      </c>
      <c r="E93" s="36">
        <v>20.3</v>
      </c>
      <c r="F93" s="46">
        <v>75</v>
      </c>
      <c r="G93" s="75"/>
      <c r="H93" s="15">
        <f t="shared" si="23"/>
        <v>0</v>
      </c>
      <c r="I93" s="18">
        <f t="shared" si="30"/>
        <v>1522.5</v>
      </c>
      <c r="J93" s="18">
        <f t="shared" si="31"/>
        <v>0</v>
      </c>
      <c r="K93" s="18">
        <f t="shared" si="32"/>
        <v>0</v>
      </c>
      <c r="L93" s="19">
        <f t="shared" si="33"/>
        <v>0</v>
      </c>
      <c r="O93" s="24">
        <v>0</v>
      </c>
      <c r="P93" s="24">
        <v>0</v>
      </c>
      <c r="Q93" s="24">
        <f t="shared" si="28"/>
        <v>0</v>
      </c>
      <c r="R93" s="72">
        <f t="shared" si="29"/>
        <v>0</v>
      </c>
    </row>
    <row r="94" spans="1:18" s="24" customFormat="1" ht="15.75" x14ac:dyDescent="0.2">
      <c r="A94" s="34" t="s">
        <v>157</v>
      </c>
      <c r="B94" s="34" t="s">
        <v>158</v>
      </c>
      <c r="C94" s="39" t="s">
        <v>92</v>
      </c>
      <c r="D94" s="36" t="e">
        <f>#REF!</f>
        <v>#REF!</v>
      </c>
      <c r="E94" s="36">
        <v>92.240000000000009</v>
      </c>
      <c r="F94" s="46">
        <v>22.800000000000999</v>
      </c>
      <c r="G94" s="75"/>
      <c r="H94" s="15">
        <f t="shared" si="23"/>
        <v>0</v>
      </c>
      <c r="I94" s="18">
        <f t="shared" si="30"/>
        <v>2103.0700000000002</v>
      </c>
      <c r="J94" s="18">
        <f t="shared" si="31"/>
        <v>0</v>
      </c>
      <c r="K94" s="18">
        <f t="shared" si="32"/>
        <v>0</v>
      </c>
      <c r="L94" s="19">
        <f t="shared" si="33"/>
        <v>0</v>
      </c>
      <c r="O94" s="24">
        <v>0</v>
      </c>
      <c r="P94" s="24">
        <v>0</v>
      </c>
      <c r="Q94" s="24">
        <f t="shared" si="28"/>
        <v>0</v>
      </c>
      <c r="R94" s="72">
        <f t="shared" si="29"/>
        <v>0</v>
      </c>
    </row>
    <row r="95" spans="1:18" s="24" customFormat="1" ht="15.75" x14ac:dyDescent="0.2">
      <c r="A95" s="34" t="s">
        <v>159</v>
      </c>
      <c r="B95" s="34" t="s">
        <v>160</v>
      </c>
      <c r="C95" s="39" t="s">
        <v>32</v>
      </c>
      <c r="D95" s="36" t="e">
        <f>#REF!</f>
        <v>#REF!</v>
      </c>
      <c r="E95" s="36">
        <v>365.47</v>
      </c>
      <c r="F95" s="46">
        <v>8.4100000000010002</v>
      </c>
      <c r="G95" s="75"/>
      <c r="H95" s="15">
        <f t="shared" si="23"/>
        <v>0</v>
      </c>
      <c r="I95" s="18">
        <f t="shared" si="30"/>
        <v>3073.6</v>
      </c>
      <c r="J95" s="18">
        <f t="shared" si="31"/>
        <v>0</v>
      </c>
      <c r="K95" s="18">
        <f t="shared" si="32"/>
        <v>0</v>
      </c>
      <c r="L95" s="19">
        <f t="shared" si="33"/>
        <v>0</v>
      </c>
      <c r="O95" s="24">
        <v>0</v>
      </c>
      <c r="P95" s="24">
        <v>0</v>
      </c>
      <c r="Q95" s="24">
        <f t="shared" si="28"/>
        <v>0</v>
      </c>
      <c r="R95" s="72">
        <f t="shared" si="29"/>
        <v>0</v>
      </c>
    </row>
    <row r="96" spans="1:18" ht="15.75" x14ac:dyDescent="0.2">
      <c r="A96" s="34" t="s">
        <v>161</v>
      </c>
      <c r="B96" s="34" t="s">
        <v>162</v>
      </c>
      <c r="C96" s="39" t="s">
        <v>32</v>
      </c>
      <c r="D96" s="36" t="e">
        <f>#REF!</f>
        <v>#REF!</v>
      </c>
      <c r="E96" s="36">
        <v>155.20999999999998</v>
      </c>
      <c r="F96" s="46">
        <v>159.79</v>
      </c>
      <c r="G96" s="75"/>
      <c r="H96" s="15">
        <f t="shared" si="23"/>
        <v>0</v>
      </c>
      <c r="I96" s="18">
        <f t="shared" si="30"/>
        <v>24801.01</v>
      </c>
      <c r="J96" s="18">
        <f t="shared" si="31"/>
        <v>0</v>
      </c>
      <c r="K96" s="18">
        <f t="shared" si="32"/>
        <v>0</v>
      </c>
      <c r="L96" s="19">
        <f t="shared" si="33"/>
        <v>0</v>
      </c>
      <c r="O96" s="24">
        <v>0</v>
      </c>
      <c r="P96" s="24">
        <v>0</v>
      </c>
      <c r="Q96" s="24">
        <f t="shared" si="28"/>
        <v>0</v>
      </c>
      <c r="R96" s="72">
        <f t="shared" si="29"/>
        <v>0</v>
      </c>
    </row>
    <row r="97" spans="1:18" ht="15.75" x14ac:dyDescent="0.2">
      <c r="A97" s="16">
        <v>7</v>
      </c>
      <c r="B97" s="48" t="s">
        <v>468</v>
      </c>
      <c r="C97" s="49"/>
      <c r="D97" s="49"/>
      <c r="E97" s="49"/>
      <c r="F97" s="49"/>
      <c r="G97" s="74"/>
      <c r="H97" s="49"/>
      <c r="I97" s="51"/>
      <c r="J97" s="49"/>
      <c r="K97" s="49"/>
      <c r="L97" s="50"/>
      <c r="O97" s="24"/>
      <c r="P97" s="24"/>
      <c r="Q97" s="24">
        <f t="shared" si="28"/>
        <v>0</v>
      </c>
      <c r="R97" s="72">
        <f t="shared" si="29"/>
        <v>0</v>
      </c>
    </row>
    <row r="98" spans="1:18" ht="38.25" x14ac:dyDescent="0.2">
      <c r="A98" s="34" t="s">
        <v>163</v>
      </c>
      <c r="B98" s="34" t="s">
        <v>164</v>
      </c>
      <c r="C98" s="39" t="s">
        <v>32</v>
      </c>
      <c r="D98" s="36" t="e">
        <f>#REF!</f>
        <v>#REF!</v>
      </c>
      <c r="E98" s="36">
        <v>3.58</v>
      </c>
      <c r="F98" s="46">
        <v>1226</v>
      </c>
      <c r="G98" s="75">
        <f>MEMORIAL!L110</f>
        <v>26.559999999999945</v>
      </c>
      <c r="H98" s="15">
        <f>393.49+G98</f>
        <v>420.04999999999995</v>
      </c>
      <c r="I98" s="18">
        <f>ROUND(F98*E98,2)</f>
        <v>4389.08</v>
      </c>
      <c r="J98" s="18">
        <f>ROUND(G98*E98,2)</f>
        <v>95.08</v>
      </c>
      <c r="K98" s="18">
        <f>ROUND(H98*E98,2)</f>
        <v>1503.78</v>
      </c>
      <c r="L98" s="19">
        <f>K98/I98</f>
        <v>0.34261849863752769</v>
      </c>
      <c r="O98" s="24">
        <v>393.49</v>
      </c>
      <c r="P98" s="72">
        <f>H98</f>
        <v>420.04999999999995</v>
      </c>
      <c r="Q98" s="24">
        <f>P98-O98</f>
        <v>26.559999999999945</v>
      </c>
      <c r="R98" s="72">
        <f t="shared" si="29"/>
        <v>0</v>
      </c>
    </row>
    <row r="99" spans="1:18" ht="51" x14ac:dyDescent="0.2">
      <c r="A99" s="34" t="s">
        <v>165</v>
      </c>
      <c r="B99" s="34" t="s">
        <v>166</v>
      </c>
      <c r="C99" s="39" t="s">
        <v>32</v>
      </c>
      <c r="D99" s="36" t="e">
        <f>#REF!</f>
        <v>#REF!</v>
      </c>
      <c r="E99" s="36">
        <v>30.02</v>
      </c>
      <c r="F99" s="46">
        <v>1029.680000000001</v>
      </c>
      <c r="G99" s="75">
        <f>MEMORIAL!L141</f>
        <v>26.560000000000002</v>
      </c>
      <c r="H99" s="15">
        <f>375.87+G99</f>
        <v>402.43</v>
      </c>
      <c r="I99" s="18">
        <f t="shared" ref="I99:I104" si="34">ROUND(F99*E99,2)</f>
        <v>30910.99</v>
      </c>
      <c r="J99" s="18">
        <f t="shared" ref="J99:J104" si="35">ROUND(G99*E99,2)</f>
        <v>797.33</v>
      </c>
      <c r="K99" s="18">
        <f t="shared" ref="K99:K104" si="36">ROUND(H99*E99,2)</f>
        <v>12080.95</v>
      </c>
      <c r="L99" s="19">
        <f t="shared" ref="L99:L104" si="37">K99/I99</f>
        <v>0.39083025163542157</v>
      </c>
      <c r="O99" s="24">
        <v>375.87</v>
      </c>
      <c r="P99" s="72">
        <f>H99</f>
        <v>402.43</v>
      </c>
      <c r="Q99" s="24">
        <f t="shared" si="28"/>
        <v>26.560000000000002</v>
      </c>
      <c r="R99" s="72">
        <f t="shared" si="29"/>
        <v>0</v>
      </c>
    </row>
    <row r="100" spans="1:18" ht="38.25" x14ac:dyDescent="0.2">
      <c r="A100" s="34" t="s">
        <v>167</v>
      </c>
      <c r="B100" s="34" t="s">
        <v>168</v>
      </c>
      <c r="C100" s="39" t="s">
        <v>32</v>
      </c>
      <c r="D100" s="36" t="e">
        <f>#REF!</f>
        <v>#REF!</v>
      </c>
      <c r="E100" s="36">
        <v>54.81</v>
      </c>
      <c r="F100" s="46">
        <v>146</v>
      </c>
      <c r="G100" s="75"/>
      <c r="H100" s="15">
        <v>42.54</v>
      </c>
      <c r="I100" s="18">
        <f t="shared" si="34"/>
        <v>8002.26</v>
      </c>
      <c r="J100" s="18">
        <f t="shared" si="35"/>
        <v>0</v>
      </c>
      <c r="K100" s="18">
        <f t="shared" si="36"/>
        <v>2331.62</v>
      </c>
      <c r="L100" s="19">
        <f t="shared" si="37"/>
        <v>0.29137018792191205</v>
      </c>
      <c r="O100" s="24">
        <v>42.54</v>
      </c>
      <c r="P100" s="24">
        <v>42.54</v>
      </c>
      <c r="Q100" s="24">
        <f t="shared" si="28"/>
        <v>0</v>
      </c>
      <c r="R100" s="72">
        <f t="shared" si="29"/>
        <v>0</v>
      </c>
    </row>
    <row r="101" spans="1:18" ht="51" x14ac:dyDescent="0.2">
      <c r="A101" s="34" t="s">
        <v>169</v>
      </c>
      <c r="B101" s="34" t="s">
        <v>170</v>
      </c>
      <c r="C101" s="39" t="s">
        <v>32</v>
      </c>
      <c r="D101" s="36" t="e">
        <f>#REF!</f>
        <v>#REF!</v>
      </c>
      <c r="E101" s="36">
        <v>28.92</v>
      </c>
      <c r="F101" s="46">
        <v>50.320000000001002</v>
      </c>
      <c r="G101" s="75"/>
      <c r="H101" s="15">
        <f t="shared" si="23"/>
        <v>0</v>
      </c>
      <c r="I101" s="18">
        <f t="shared" si="34"/>
        <v>1455.25</v>
      </c>
      <c r="J101" s="18">
        <f t="shared" si="35"/>
        <v>0</v>
      </c>
      <c r="K101" s="18">
        <f t="shared" si="36"/>
        <v>0</v>
      </c>
      <c r="L101" s="19">
        <f t="shared" si="37"/>
        <v>0</v>
      </c>
      <c r="O101" s="24">
        <v>0</v>
      </c>
      <c r="P101" s="24">
        <v>0</v>
      </c>
      <c r="Q101" s="24">
        <f t="shared" si="28"/>
        <v>0</v>
      </c>
      <c r="R101" s="72">
        <f t="shared" si="29"/>
        <v>0</v>
      </c>
    </row>
    <row r="102" spans="1:18" ht="38.25" x14ac:dyDescent="0.2">
      <c r="A102" s="34" t="s">
        <v>171</v>
      </c>
      <c r="B102" s="34" t="s">
        <v>172</v>
      </c>
      <c r="C102" s="39" t="s">
        <v>32</v>
      </c>
      <c r="D102" s="36" t="e">
        <f>#REF!</f>
        <v>#REF!</v>
      </c>
      <c r="E102" s="36">
        <v>82.03</v>
      </c>
      <c r="F102" s="46">
        <v>50.320000000001002</v>
      </c>
      <c r="G102" s="75"/>
      <c r="H102" s="15">
        <f t="shared" si="23"/>
        <v>0</v>
      </c>
      <c r="I102" s="18">
        <f t="shared" si="34"/>
        <v>4127.75</v>
      </c>
      <c r="J102" s="18">
        <f t="shared" si="35"/>
        <v>0</v>
      </c>
      <c r="K102" s="18">
        <f t="shared" si="36"/>
        <v>0</v>
      </c>
      <c r="L102" s="19">
        <f t="shared" si="37"/>
        <v>0</v>
      </c>
      <c r="O102" s="24">
        <v>0</v>
      </c>
      <c r="P102" s="24">
        <v>0</v>
      </c>
      <c r="Q102" s="24">
        <f t="shared" si="28"/>
        <v>0</v>
      </c>
      <c r="R102" s="72">
        <f t="shared" si="29"/>
        <v>0</v>
      </c>
    </row>
    <row r="103" spans="1:18" ht="38.25" x14ac:dyDescent="0.2">
      <c r="A103" s="34" t="s">
        <v>173</v>
      </c>
      <c r="B103" s="34" t="s">
        <v>174</v>
      </c>
      <c r="C103" s="39" t="s">
        <v>47</v>
      </c>
      <c r="D103" s="36" t="e">
        <f>#REF!</f>
        <v>#REF!</v>
      </c>
      <c r="E103" s="36">
        <v>91.13</v>
      </c>
      <c r="F103" s="46">
        <v>266.86000000000098</v>
      </c>
      <c r="G103" s="75"/>
      <c r="H103" s="15">
        <f t="shared" si="23"/>
        <v>0</v>
      </c>
      <c r="I103" s="18">
        <f t="shared" si="34"/>
        <v>24318.95</v>
      </c>
      <c r="J103" s="18">
        <f t="shared" si="35"/>
        <v>0</v>
      </c>
      <c r="K103" s="18">
        <f t="shared" si="36"/>
        <v>0</v>
      </c>
      <c r="L103" s="19">
        <f t="shared" si="37"/>
        <v>0</v>
      </c>
      <c r="O103" s="24">
        <v>0</v>
      </c>
      <c r="P103" s="24">
        <v>0</v>
      </c>
      <c r="Q103" s="24">
        <f t="shared" si="28"/>
        <v>0</v>
      </c>
      <c r="R103" s="72">
        <f t="shared" si="29"/>
        <v>0</v>
      </c>
    </row>
    <row r="104" spans="1:18" ht="25.5" x14ac:dyDescent="0.2">
      <c r="A104" s="40" t="s">
        <v>175</v>
      </c>
      <c r="B104" s="40" t="s">
        <v>176</v>
      </c>
      <c r="C104" s="41" t="s">
        <v>32</v>
      </c>
      <c r="D104" s="37" t="e">
        <f>#REF!</f>
        <v>#REF!</v>
      </c>
      <c r="E104" s="37">
        <v>155.20999999999998</v>
      </c>
      <c r="F104" s="47">
        <v>232.520000000001</v>
      </c>
      <c r="G104" s="75"/>
      <c r="H104" s="15">
        <f t="shared" si="23"/>
        <v>0</v>
      </c>
      <c r="I104" s="18">
        <f t="shared" si="34"/>
        <v>36089.43</v>
      </c>
      <c r="J104" s="18">
        <f t="shared" si="35"/>
        <v>0</v>
      </c>
      <c r="K104" s="18">
        <f t="shared" si="36"/>
        <v>0</v>
      </c>
      <c r="L104" s="19">
        <f t="shared" si="37"/>
        <v>0</v>
      </c>
      <c r="O104" s="24">
        <v>0</v>
      </c>
      <c r="P104" s="24">
        <v>0</v>
      </c>
      <c r="Q104" s="24">
        <f t="shared" si="28"/>
        <v>0</v>
      </c>
      <c r="R104" s="72">
        <f t="shared" si="29"/>
        <v>0</v>
      </c>
    </row>
    <row r="105" spans="1:18" s="24" customFormat="1" ht="15.75" x14ac:dyDescent="0.2">
      <c r="A105" s="16">
        <v>8</v>
      </c>
      <c r="B105" s="48" t="s">
        <v>469</v>
      </c>
      <c r="C105" s="49"/>
      <c r="D105" s="49"/>
      <c r="E105" s="49"/>
      <c r="F105" s="49"/>
      <c r="G105" s="74"/>
      <c r="H105" s="49"/>
      <c r="I105" s="51"/>
      <c r="J105" s="49"/>
      <c r="K105" s="49"/>
      <c r="L105" s="50"/>
      <c r="Q105" s="24">
        <f t="shared" si="28"/>
        <v>0</v>
      </c>
      <c r="R105" s="72">
        <f t="shared" si="29"/>
        <v>0</v>
      </c>
    </row>
    <row r="106" spans="1:18" s="24" customFormat="1" ht="15.75" x14ac:dyDescent="0.2">
      <c r="A106" s="42" t="s">
        <v>177</v>
      </c>
      <c r="B106" s="42" t="s">
        <v>178</v>
      </c>
      <c r="C106" s="43" t="s">
        <v>32</v>
      </c>
      <c r="D106" s="38" t="e">
        <f>#REF!</f>
        <v>#REF!</v>
      </c>
      <c r="E106" s="38">
        <v>2.61</v>
      </c>
      <c r="F106" s="38">
        <v>797.16</v>
      </c>
      <c r="G106" s="75"/>
      <c r="H106" s="15">
        <f t="shared" si="23"/>
        <v>0</v>
      </c>
      <c r="I106" s="18">
        <f>ROUND(F106*E106,2)</f>
        <v>2080.59</v>
      </c>
      <c r="J106" s="18">
        <f>ROUND(G106*E106,2)</f>
        <v>0</v>
      </c>
      <c r="K106" s="18">
        <f>ROUND(H106*E106,2)</f>
        <v>0</v>
      </c>
      <c r="L106" s="19">
        <f>K106/I106</f>
        <v>0</v>
      </c>
      <c r="O106" s="24">
        <v>0</v>
      </c>
      <c r="P106" s="24">
        <v>0</v>
      </c>
      <c r="Q106" s="24">
        <f t="shared" si="28"/>
        <v>0</v>
      </c>
      <c r="R106" s="72">
        <f t="shared" si="29"/>
        <v>0</v>
      </c>
    </row>
    <row r="107" spans="1:18" s="24" customFormat="1" ht="15.75" x14ac:dyDescent="0.2">
      <c r="A107" s="42" t="s">
        <v>179</v>
      </c>
      <c r="B107" s="42" t="s">
        <v>180</v>
      </c>
      <c r="C107" s="43" t="s">
        <v>32</v>
      </c>
      <c r="D107" s="38" t="e">
        <f>#REF!</f>
        <v>#REF!</v>
      </c>
      <c r="E107" s="38">
        <v>2.97</v>
      </c>
      <c r="F107" s="38">
        <v>338.69</v>
      </c>
      <c r="G107" s="75"/>
      <c r="H107" s="15">
        <f t="shared" si="23"/>
        <v>0</v>
      </c>
      <c r="I107" s="18">
        <f t="shared" ref="I107:I116" si="38">ROUND(F107*E107,2)</f>
        <v>1005.91</v>
      </c>
      <c r="J107" s="18">
        <f t="shared" ref="J107:J116" si="39">ROUND(G107*E107,2)</f>
        <v>0</v>
      </c>
      <c r="K107" s="18">
        <f t="shared" ref="K107:K116" si="40">ROUND(H107*E107,2)</f>
        <v>0</v>
      </c>
      <c r="L107" s="19">
        <f>K107/I107</f>
        <v>0</v>
      </c>
      <c r="O107" s="24">
        <v>0</v>
      </c>
      <c r="P107" s="24">
        <v>0</v>
      </c>
      <c r="Q107" s="24">
        <f t="shared" si="28"/>
        <v>0</v>
      </c>
      <c r="R107" s="72">
        <f t="shared" si="29"/>
        <v>0</v>
      </c>
    </row>
    <row r="108" spans="1:18" s="24" customFormat="1" ht="25.5" x14ac:dyDescent="0.2">
      <c r="A108" s="42" t="s">
        <v>181</v>
      </c>
      <c r="B108" s="42" t="s">
        <v>182</v>
      </c>
      <c r="C108" s="43" t="s">
        <v>47</v>
      </c>
      <c r="D108" s="38" t="e">
        <f>#REF!</f>
        <v>#REF!</v>
      </c>
      <c r="E108" s="38">
        <v>18.34</v>
      </c>
      <c r="F108" s="38">
        <v>364.06000000000103</v>
      </c>
      <c r="G108" s="75"/>
      <c r="H108" s="15">
        <f t="shared" si="23"/>
        <v>0</v>
      </c>
      <c r="I108" s="18">
        <f t="shared" si="38"/>
        <v>6676.86</v>
      </c>
      <c r="J108" s="18">
        <f t="shared" si="39"/>
        <v>0</v>
      </c>
      <c r="K108" s="18">
        <f t="shared" si="40"/>
        <v>0</v>
      </c>
      <c r="L108" s="19">
        <f t="shared" ref="L108:L116" si="41">K108/I108</f>
        <v>0</v>
      </c>
      <c r="O108" s="24">
        <v>0</v>
      </c>
      <c r="P108" s="24">
        <v>0</v>
      </c>
      <c r="Q108" s="24">
        <f t="shared" si="28"/>
        <v>0</v>
      </c>
      <c r="R108" s="72">
        <f t="shared" si="29"/>
        <v>0</v>
      </c>
    </row>
    <row r="109" spans="1:18" s="24" customFormat="1" ht="15.75" x14ac:dyDescent="0.2">
      <c r="A109" s="42" t="s">
        <v>183</v>
      </c>
      <c r="B109" s="42" t="s">
        <v>184</v>
      </c>
      <c r="C109" s="43" t="s">
        <v>32</v>
      </c>
      <c r="D109" s="38" t="e">
        <f>#REF!</f>
        <v>#REF!</v>
      </c>
      <c r="E109" s="38">
        <v>13.08</v>
      </c>
      <c r="F109" s="38">
        <v>433.10000000000099</v>
      </c>
      <c r="G109" s="75"/>
      <c r="H109" s="15">
        <f t="shared" si="23"/>
        <v>0</v>
      </c>
      <c r="I109" s="18">
        <f t="shared" si="38"/>
        <v>5664.95</v>
      </c>
      <c r="J109" s="18">
        <f t="shared" si="39"/>
        <v>0</v>
      </c>
      <c r="K109" s="18">
        <f t="shared" si="40"/>
        <v>0</v>
      </c>
      <c r="L109" s="19">
        <f t="shared" si="41"/>
        <v>0</v>
      </c>
      <c r="O109" s="24">
        <v>0</v>
      </c>
      <c r="P109" s="24">
        <v>0</v>
      </c>
      <c r="Q109" s="24">
        <f t="shared" si="28"/>
        <v>0</v>
      </c>
      <c r="R109" s="72">
        <f t="shared" si="29"/>
        <v>0</v>
      </c>
    </row>
    <row r="110" spans="1:18" s="24" customFormat="1" ht="15.75" x14ac:dyDescent="0.2">
      <c r="A110" s="42" t="s">
        <v>185</v>
      </c>
      <c r="B110" s="42" t="s">
        <v>186</v>
      </c>
      <c r="C110" s="43" t="s">
        <v>32</v>
      </c>
      <c r="D110" s="38" t="e">
        <f>#REF!</f>
        <v>#REF!</v>
      </c>
      <c r="E110" s="38">
        <v>17.43</v>
      </c>
      <c r="F110" s="38">
        <v>338.69</v>
      </c>
      <c r="G110" s="75"/>
      <c r="H110" s="15">
        <f t="shared" si="23"/>
        <v>0</v>
      </c>
      <c r="I110" s="18">
        <f t="shared" si="38"/>
        <v>5903.37</v>
      </c>
      <c r="J110" s="18">
        <f t="shared" si="39"/>
        <v>0</v>
      </c>
      <c r="K110" s="18">
        <f t="shared" si="40"/>
        <v>0</v>
      </c>
      <c r="L110" s="19">
        <f t="shared" si="41"/>
        <v>0</v>
      </c>
      <c r="O110" s="24">
        <v>0</v>
      </c>
      <c r="P110" s="24">
        <v>0</v>
      </c>
      <c r="Q110" s="24">
        <f t="shared" si="28"/>
        <v>0</v>
      </c>
      <c r="R110" s="72">
        <f t="shared" si="29"/>
        <v>0</v>
      </c>
    </row>
    <row r="111" spans="1:18" s="24" customFormat="1" ht="25.5" x14ac:dyDescent="0.2">
      <c r="A111" s="42" t="s">
        <v>187</v>
      </c>
      <c r="B111" s="42" t="s">
        <v>188</v>
      </c>
      <c r="C111" s="43" t="s">
        <v>32</v>
      </c>
      <c r="D111" s="38" t="e">
        <f>#REF!</f>
        <v>#REF!</v>
      </c>
      <c r="E111" s="38">
        <v>15.43</v>
      </c>
      <c r="F111" s="38">
        <v>338.69</v>
      </c>
      <c r="G111" s="75"/>
      <c r="H111" s="15">
        <f t="shared" si="23"/>
        <v>0</v>
      </c>
      <c r="I111" s="18">
        <f t="shared" si="38"/>
        <v>5225.99</v>
      </c>
      <c r="J111" s="18">
        <f t="shared" si="39"/>
        <v>0</v>
      </c>
      <c r="K111" s="18">
        <f t="shared" si="40"/>
        <v>0</v>
      </c>
      <c r="L111" s="19">
        <f t="shared" si="41"/>
        <v>0</v>
      </c>
      <c r="O111" s="24">
        <v>0</v>
      </c>
      <c r="P111" s="24">
        <v>0</v>
      </c>
      <c r="Q111" s="24">
        <f t="shared" si="28"/>
        <v>0</v>
      </c>
      <c r="R111" s="72">
        <f t="shared" si="29"/>
        <v>0</v>
      </c>
    </row>
    <row r="112" spans="1:18" s="24" customFormat="1" ht="25.5" x14ac:dyDescent="0.2">
      <c r="A112" s="42" t="s">
        <v>189</v>
      </c>
      <c r="B112" s="42" t="s">
        <v>190</v>
      </c>
      <c r="C112" s="43" t="s">
        <v>32</v>
      </c>
      <c r="D112" s="38" t="e">
        <f>#REF!</f>
        <v>#REF!</v>
      </c>
      <c r="E112" s="38">
        <v>13.77</v>
      </c>
      <c r="F112" s="38">
        <v>797.16</v>
      </c>
      <c r="G112" s="75"/>
      <c r="H112" s="15">
        <f t="shared" si="23"/>
        <v>0</v>
      </c>
      <c r="I112" s="18">
        <f t="shared" si="38"/>
        <v>10976.89</v>
      </c>
      <c r="J112" s="18">
        <f t="shared" si="39"/>
        <v>0</v>
      </c>
      <c r="K112" s="18">
        <f t="shared" si="40"/>
        <v>0</v>
      </c>
      <c r="L112" s="19">
        <f t="shared" si="41"/>
        <v>0</v>
      </c>
      <c r="O112" s="24">
        <v>0</v>
      </c>
      <c r="P112" s="24">
        <v>0</v>
      </c>
      <c r="Q112" s="24">
        <f t="shared" si="28"/>
        <v>0</v>
      </c>
      <c r="R112" s="72">
        <f t="shared" si="29"/>
        <v>0</v>
      </c>
    </row>
    <row r="113" spans="1:18" s="24" customFormat="1" ht="38.25" x14ac:dyDescent="0.2">
      <c r="A113" s="42" t="s">
        <v>191</v>
      </c>
      <c r="B113" s="42" t="s">
        <v>192</v>
      </c>
      <c r="C113" s="43" t="s">
        <v>32</v>
      </c>
      <c r="D113" s="38" t="e">
        <f>#REF!</f>
        <v>#REF!</v>
      </c>
      <c r="E113" s="38">
        <v>20.54</v>
      </c>
      <c r="F113" s="38">
        <v>7.56</v>
      </c>
      <c r="G113" s="75"/>
      <c r="H113" s="15">
        <f t="shared" si="23"/>
        <v>0</v>
      </c>
      <c r="I113" s="18">
        <f t="shared" si="38"/>
        <v>155.28</v>
      </c>
      <c r="J113" s="18">
        <f t="shared" si="39"/>
        <v>0</v>
      </c>
      <c r="K113" s="18">
        <f t="shared" si="40"/>
        <v>0</v>
      </c>
      <c r="L113" s="19">
        <f t="shared" si="41"/>
        <v>0</v>
      </c>
      <c r="O113" s="24">
        <v>0</v>
      </c>
      <c r="P113" s="24">
        <v>0</v>
      </c>
      <c r="Q113" s="24">
        <f t="shared" si="28"/>
        <v>0</v>
      </c>
      <c r="R113" s="72">
        <f t="shared" si="29"/>
        <v>0</v>
      </c>
    </row>
    <row r="114" spans="1:18" s="24" customFormat="1" ht="15.75" x14ac:dyDescent="0.2">
      <c r="A114" s="42" t="s">
        <v>193</v>
      </c>
      <c r="B114" s="42" t="s">
        <v>194</v>
      </c>
      <c r="C114" s="43" t="s">
        <v>32</v>
      </c>
      <c r="D114" s="38" t="e">
        <f>#REF!</f>
        <v>#REF!</v>
      </c>
      <c r="E114" s="38">
        <v>17.940000000000001</v>
      </c>
      <c r="F114" s="38">
        <v>29</v>
      </c>
      <c r="G114" s="75"/>
      <c r="H114" s="15">
        <f t="shared" si="23"/>
        <v>0</v>
      </c>
      <c r="I114" s="18">
        <f t="shared" si="38"/>
        <v>520.26</v>
      </c>
      <c r="J114" s="18">
        <f t="shared" si="39"/>
        <v>0</v>
      </c>
      <c r="K114" s="18">
        <f t="shared" si="40"/>
        <v>0</v>
      </c>
      <c r="L114" s="19">
        <f t="shared" si="41"/>
        <v>0</v>
      </c>
      <c r="O114" s="24">
        <v>0</v>
      </c>
      <c r="P114" s="24">
        <v>0</v>
      </c>
      <c r="Q114" s="24">
        <f t="shared" si="28"/>
        <v>0</v>
      </c>
      <c r="R114" s="72">
        <f t="shared" si="29"/>
        <v>0</v>
      </c>
    </row>
    <row r="115" spans="1:18" s="24" customFormat="1" ht="25.5" x14ac:dyDescent="0.2">
      <c r="A115" s="42" t="s">
        <v>195</v>
      </c>
      <c r="B115" s="42" t="s">
        <v>196</v>
      </c>
      <c r="C115" s="43" t="s">
        <v>32</v>
      </c>
      <c r="D115" s="38" t="e">
        <f>#REF!</f>
        <v>#REF!</v>
      </c>
      <c r="E115" s="38">
        <v>12.959999999999999</v>
      </c>
      <c r="F115" s="38">
        <v>29</v>
      </c>
      <c r="G115" s="75"/>
      <c r="H115" s="15">
        <f t="shared" si="23"/>
        <v>0</v>
      </c>
      <c r="I115" s="18">
        <f t="shared" si="38"/>
        <v>375.84</v>
      </c>
      <c r="J115" s="18">
        <f t="shared" si="39"/>
        <v>0</v>
      </c>
      <c r="K115" s="18">
        <f t="shared" si="40"/>
        <v>0</v>
      </c>
      <c r="L115" s="19">
        <f t="shared" si="41"/>
        <v>0</v>
      </c>
      <c r="O115" s="24">
        <v>0</v>
      </c>
      <c r="P115" s="24">
        <v>0</v>
      </c>
      <c r="Q115" s="24">
        <f t="shared" si="28"/>
        <v>0</v>
      </c>
      <c r="R115" s="72">
        <f t="shared" si="29"/>
        <v>0</v>
      </c>
    </row>
    <row r="116" spans="1:18" s="24" customFormat="1" ht="25.5" x14ac:dyDescent="0.2">
      <c r="A116" s="42" t="s">
        <v>197</v>
      </c>
      <c r="B116" s="42" t="s">
        <v>198</v>
      </c>
      <c r="C116" s="43" t="s">
        <v>32</v>
      </c>
      <c r="D116" s="38" t="e">
        <f>#REF!</f>
        <v>#REF!</v>
      </c>
      <c r="E116" s="38">
        <v>17.04</v>
      </c>
      <c r="F116" s="38">
        <v>30.36</v>
      </c>
      <c r="G116" s="75"/>
      <c r="H116" s="15">
        <f t="shared" si="23"/>
        <v>0</v>
      </c>
      <c r="I116" s="18">
        <f t="shared" si="38"/>
        <v>517.33000000000004</v>
      </c>
      <c r="J116" s="18">
        <f t="shared" si="39"/>
        <v>0</v>
      </c>
      <c r="K116" s="18">
        <f t="shared" si="40"/>
        <v>0</v>
      </c>
      <c r="L116" s="19">
        <f t="shared" si="41"/>
        <v>0</v>
      </c>
      <c r="O116" s="24">
        <v>0</v>
      </c>
      <c r="P116" s="24">
        <v>0</v>
      </c>
      <c r="Q116" s="24">
        <f t="shared" si="28"/>
        <v>0</v>
      </c>
      <c r="R116" s="72">
        <f t="shared" si="29"/>
        <v>0</v>
      </c>
    </row>
    <row r="117" spans="1:18" s="24" customFormat="1" ht="15.75" x14ac:dyDescent="0.2">
      <c r="A117" s="16">
        <v>9</v>
      </c>
      <c r="B117" s="52" t="s">
        <v>470</v>
      </c>
      <c r="C117" s="52"/>
      <c r="D117" s="52"/>
      <c r="E117" s="52"/>
      <c r="F117" s="52"/>
      <c r="G117" s="76"/>
      <c r="H117" s="52"/>
      <c r="I117" s="53"/>
      <c r="J117" s="52"/>
      <c r="K117" s="52"/>
      <c r="L117" s="52"/>
      <c r="Q117" s="24">
        <f t="shared" si="28"/>
        <v>0</v>
      </c>
      <c r="R117" s="72">
        <f t="shared" si="29"/>
        <v>0</v>
      </c>
    </row>
    <row r="118" spans="1:18" s="24" customFormat="1" ht="15.75" x14ac:dyDescent="0.2">
      <c r="A118" s="16" t="s">
        <v>88</v>
      </c>
      <c r="B118" s="48" t="s">
        <v>471</v>
      </c>
      <c r="C118" s="49"/>
      <c r="D118" s="49"/>
      <c r="E118" s="49"/>
      <c r="F118" s="49"/>
      <c r="G118" s="74"/>
      <c r="H118" s="49"/>
      <c r="I118" s="51"/>
      <c r="J118" s="49"/>
      <c r="K118" s="49"/>
      <c r="L118" s="50"/>
      <c r="Q118" s="24">
        <f t="shared" si="28"/>
        <v>0</v>
      </c>
      <c r="R118" s="72">
        <f t="shared" si="29"/>
        <v>0</v>
      </c>
    </row>
    <row r="119" spans="1:18" s="24" customFormat="1" ht="38.25" x14ac:dyDescent="0.2">
      <c r="A119" s="42" t="s">
        <v>199</v>
      </c>
      <c r="B119" s="42" t="s">
        <v>200</v>
      </c>
      <c r="C119" s="43" t="s">
        <v>37</v>
      </c>
      <c r="D119" s="38" t="e">
        <f>#REF!</f>
        <v>#REF!</v>
      </c>
      <c r="E119" s="38">
        <v>125.42999999999999</v>
      </c>
      <c r="F119" s="38">
        <v>8</v>
      </c>
      <c r="G119" s="75"/>
      <c r="H119" s="15">
        <f t="shared" ref="H119:H182" si="42">G119</f>
        <v>0</v>
      </c>
      <c r="I119" s="18">
        <f>ROUND(F119*E119,2)</f>
        <v>1003.44</v>
      </c>
      <c r="J119" s="18">
        <f>ROUND(G119*E119,2)</f>
        <v>0</v>
      </c>
      <c r="K119" s="18">
        <f>ROUND(H119*E119,2)</f>
        <v>0</v>
      </c>
      <c r="L119" s="19">
        <f>K119/I119</f>
        <v>0</v>
      </c>
      <c r="O119" s="24">
        <v>0</v>
      </c>
      <c r="P119" s="24">
        <v>0</v>
      </c>
      <c r="Q119" s="24">
        <f t="shared" si="28"/>
        <v>0</v>
      </c>
      <c r="R119" s="72">
        <f t="shared" si="29"/>
        <v>0</v>
      </c>
    </row>
    <row r="120" spans="1:18" s="24" customFormat="1" ht="25.5" x14ac:dyDescent="0.2">
      <c r="A120" s="42" t="s">
        <v>201</v>
      </c>
      <c r="B120" s="42" t="s">
        <v>202</v>
      </c>
      <c r="C120" s="43" t="s">
        <v>37</v>
      </c>
      <c r="D120" s="38" t="e">
        <f>#REF!</f>
        <v>#REF!</v>
      </c>
      <c r="E120" s="38">
        <v>112.72</v>
      </c>
      <c r="F120" s="38">
        <v>4</v>
      </c>
      <c r="G120" s="75"/>
      <c r="H120" s="15">
        <f t="shared" si="42"/>
        <v>0</v>
      </c>
      <c r="I120" s="18">
        <f t="shared" ref="I120:I126" si="43">ROUND(F120*E120,2)</f>
        <v>450.88</v>
      </c>
      <c r="J120" s="18">
        <f t="shared" ref="J120:J126" si="44">ROUND(G120*E120,2)</f>
        <v>0</v>
      </c>
      <c r="K120" s="18">
        <f t="shared" ref="K120:K126" si="45">ROUND(H120*E120,2)</f>
        <v>0</v>
      </c>
      <c r="L120" s="19">
        <f t="shared" ref="L120:L126" si="46">K120/I120</f>
        <v>0</v>
      </c>
      <c r="O120" s="24">
        <v>0</v>
      </c>
      <c r="P120" s="24">
        <v>0</v>
      </c>
      <c r="Q120" s="24">
        <f t="shared" si="28"/>
        <v>0</v>
      </c>
      <c r="R120" s="72">
        <f t="shared" si="29"/>
        <v>0</v>
      </c>
    </row>
    <row r="121" spans="1:18" s="24" customFormat="1" ht="25.5" x14ac:dyDescent="0.2">
      <c r="A121" s="42" t="s">
        <v>203</v>
      </c>
      <c r="B121" s="42" t="s">
        <v>204</v>
      </c>
      <c r="C121" s="43" t="s">
        <v>92</v>
      </c>
      <c r="D121" s="38" t="e">
        <f>#REF!</f>
        <v>#REF!</v>
      </c>
      <c r="E121" s="38">
        <v>18.5</v>
      </c>
      <c r="F121" s="38">
        <v>15</v>
      </c>
      <c r="G121" s="75"/>
      <c r="H121" s="15">
        <f t="shared" si="42"/>
        <v>0</v>
      </c>
      <c r="I121" s="18">
        <f t="shared" si="43"/>
        <v>277.5</v>
      </c>
      <c r="J121" s="18">
        <f t="shared" si="44"/>
        <v>0</v>
      </c>
      <c r="K121" s="18">
        <f t="shared" si="45"/>
        <v>0</v>
      </c>
      <c r="L121" s="19">
        <f t="shared" si="46"/>
        <v>0</v>
      </c>
      <c r="O121" s="24">
        <v>0</v>
      </c>
      <c r="P121" s="24">
        <v>0</v>
      </c>
      <c r="Q121" s="24">
        <f t="shared" si="28"/>
        <v>0</v>
      </c>
      <c r="R121" s="72">
        <f t="shared" si="29"/>
        <v>0</v>
      </c>
    </row>
    <row r="122" spans="1:18" s="24" customFormat="1" ht="25.5" x14ac:dyDescent="0.2">
      <c r="A122" s="42" t="s">
        <v>205</v>
      </c>
      <c r="B122" s="42" t="s">
        <v>206</v>
      </c>
      <c r="C122" s="43" t="s">
        <v>37</v>
      </c>
      <c r="D122" s="38" t="e">
        <f>#REF!</f>
        <v>#REF!</v>
      </c>
      <c r="E122" s="38">
        <v>4.24</v>
      </c>
      <c r="F122" s="38">
        <v>2</v>
      </c>
      <c r="G122" s="75"/>
      <c r="H122" s="15">
        <f t="shared" si="42"/>
        <v>0</v>
      </c>
      <c r="I122" s="18">
        <f t="shared" si="43"/>
        <v>8.48</v>
      </c>
      <c r="J122" s="18">
        <f t="shared" si="44"/>
        <v>0</v>
      </c>
      <c r="K122" s="18">
        <f t="shared" si="45"/>
        <v>0</v>
      </c>
      <c r="L122" s="19">
        <f t="shared" si="46"/>
        <v>0</v>
      </c>
      <c r="O122" s="24">
        <v>0</v>
      </c>
      <c r="P122" s="24">
        <v>0</v>
      </c>
      <c r="Q122" s="24">
        <f t="shared" si="28"/>
        <v>0</v>
      </c>
      <c r="R122" s="72">
        <f t="shared" si="29"/>
        <v>0</v>
      </c>
    </row>
    <row r="123" spans="1:18" s="24" customFormat="1" ht="25.5" x14ac:dyDescent="0.2">
      <c r="A123" s="42" t="s">
        <v>207</v>
      </c>
      <c r="B123" s="42" t="s">
        <v>208</v>
      </c>
      <c r="C123" s="43" t="s">
        <v>37</v>
      </c>
      <c r="D123" s="38" t="e">
        <f>#REF!</f>
        <v>#REF!</v>
      </c>
      <c r="E123" s="38">
        <v>7.26</v>
      </c>
      <c r="F123" s="38">
        <v>4</v>
      </c>
      <c r="G123" s="75"/>
      <c r="H123" s="15">
        <f t="shared" si="42"/>
        <v>0</v>
      </c>
      <c r="I123" s="18">
        <f t="shared" si="43"/>
        <v>29.04</v>
      </c>
      <c r="J123" s="18">
        <f t="shared" si="44"/>
        <v>0</v>
      </c>
      <c r="K123" s="18">
        <f t="shared" si="45"/>
        <v>0</v>
      </c>
      <c r="L123" s="19">
        <f t="shared" si="46"/>
        <v>0</v>
      </c>
      <c r="O123" s="24">
        <v>0</v>
      </c>
      <c r="P123" s="24">
        <v>0</v>
      </c>
      <c r="Q123" s="24">
        <f t="shared" si="28"/>
        <v>0</v>
      </c>
      <c r="R123" s="72">
        <f t="shared" si="29"/>
        <v>0</v>
      </c>
    </row>
    <row r="124" spans="1:18" s="24" customFormat="1" ht="25.5" x14ac:dyDescent="0.2">
      <c r="A124" s="42" t="s">
        <v>209</v>
      </c>
      <c r="B124" s="42" t="s">
        <v>210</v>
      </c>
      <c r="C124" s="43" t="s">
        <v>37</v>
      </c>
      <c r="D124" s="38" t="e">
        <f>#REF!</f>
        <v>#REF!</v>
      </c>
      <c r="E124" s="38">
        <v>11.82</v>
      </c>
      <c r="F124" s="38">
        <v>2</v>
      </c>
      <c r="G124" s="75"/>
      <c r="H124" s="15">
        <f t="shared" si="42"/>
        <v>0</v>
      </c>
      <c r="I124" s="18">
        <f t="shared" si="43"/>
        <v>23.64</v>
      </c>
      <c r="J124" s="18">
        <f t="shared" si="44"/>
        <v>0</v>
      </c>
      <c r="K124" s="18">
        <f t="shared" si="45"/>
        <v>0</v>
      </c>
      <c r="L124" s="19">
        <f t="shared" si="46"/>
        <v>0</v>
      </c>
      <c r="O124" s="24">
        <v>0</v>
      </c>
      <c r="P124" s="24">
        <v>0</v>
      </c>
      <c r="Q124" s="24">
        <f t="shared" si="28"/>
        <v>0</v>
      </c>
      <c r="R124" s="72">
        <f t="shared" si="29"/>
        <v>0</v>
      </c>
    </row>
    <row r="125" spans="1:18" s="24" customFormat="1" ht="25.5" x14ac:dyDescent="0.2">
      <c r="A125" s="42" t="s">
        <v>211</v>
      </c>
      <c r="B125" s="42" t="s">
        <v>212</v>
      </c>
      <c r="C125" s="43" t="s">
        <v>37</v>
      </c>
      <c r="D125" s="38" t="e">
        <f>#REF!</f>
        <v>#REF!</v>
      </c>
      <c r="E125" s="38">
        <v>7.81</v>
      </c>
      <c r="F125" s="38">
        <v>2</v>
      </c>
      <c r="G125" s="75"/>
      <c r="H125" s="15">
        <f t="shared" si="42"/>
        <v>0</v>
      </c>
      <c r="I125" s="18">
        <f t="shared" si="43"/>
        <v>15.62</v>
      </c>
      <c r="J125" s="18">
        <f t="shared" si="44"/>
        <v>0</v>
      </c>
      <c r="K125" s="18">
        <f t="shared" si="45"/>
        <v>0</v>
      </c>
      <c r="L125" s="19">
        <f t="shared" si="46"/>
        <v>0</v>
      </c>
      <c r="O125" s="24">
        <v>0</v>
      </c>
      <c r="P125" s="24">
        <v>0</v>
      </c>
      <c r="Q125" s="24">
        <f t="shared" si="28"/>
        <v>0</v>
      </c>
      <c r="R125" s="72">
        <f t="shared" si="29"/>
        <v>0</v>
      </c>
    </row>
    <row r="126" spans="1:18" ht="38.25" x14ac:dyDescent="0.2">
      <c r="A126" s="42" t="s">
        <v>213</v>
      </c>
      <c r="B126" s="42" t="s">
        <v>214</v>
      </c>
      <c r="C126" s="43" t="s">
        <v>37</v>
      </c>
      <c r="D126" s="38" t="e">
        <f>#REF!</f>
        <v>#REF!</v>
      </c>
      <c r="E126" s="38">
        <v>6.05</v>
      </c>
      <c r="F126" s="38">
        <v>3</v>
      </c>
      <c r="G126" s="75"/>
      <c r="H126" s="15">
        <f t="shared" si="42"/>
        <v>0</v>
      </c>
      <c r="I126" s="18">
        <f t="shared" si="43"/>
        <v>18.149999999999999</v>
      </c>
      <c r="J126" s="18">
        <f t="shared" si="44"/>
        <v>0</v>
      </c>
      <c r="K126" s="18">
        <f t="shared" si="45"/>
        <v>0</v>
      </c>
      <c r="L126" s="19">
        <f t="shared" si="46"/>
        <v>0</v>
      </c>
      <c r="O126" s="24">
        <v>0</v>
      </c>
      <c r="P126" s="24">
        <v>0</v>
      </c>
      <c r="Q126" s="24">
        <f t="shared" si="28"/>
        <v>0</v>
      </c>
      <c r="R126" s="72">
        <f t="shared" si="29"/>
        <v>0</v>
      </c>
    </row>
    <row r="127" spans="1:18" s="24" customFormat="1" ht="15.75" x14ac:dyDescent="0.2">
      <c r="A127" s="16" t="s">
        <v>87</v>
      </c>
      <c r="B127" s="48" t="s">
        <v>472</v>
      </c>
      <c r="C127" s="49"/>
      <c r="D127" s="49"/>
      <c r="E127" s="49"/>
      <c r="F127" s="49"/>
      <c r="G127" s="74"/>
      <c r="H127" s="49"/>
      <c r="I127" s="51"/>
      <c r="J127" s="49"/>
      <c r="K127" s="49"/>
      <c r="L127" s="50"/>
      <c r="Q127" s="24">
        <f t="shared" si="28"/>
        <v>0</v>
      </c>
      <c r="R127" s="72">
        <f t="shared" si="29"/>
        <v>0</v>
      </c>
    </row>
    <row r="128" spans="1:18" s="24" customFormat="1" ht="15.75" x14ac:dyDescent="0.2">
      <c r="A128" s="42" t="s">
        <v>215</v>
      </c>
      <c r="B128" s="42" t="s">
        <v>216</v>
      </c>
      <c r="C128" s="43" t="s">
        <v>217</v>
      </c>
      <c r="D128" s="38" t="e">
        <f>#REF!</f>
        <v>#REF!</v>
      </c>
      <c r="E128" s="38">
        <v>148.91</v>
      </c>
      <c r="F128" s="38">
        <v>2</v>
      </c>
      <c r="G128" s="75"/>
      <c r="H128" s="15">
        <f t="shared" si="42"/>
        <v>0</v>
      </c>
      <c r="I128" s="18">
        <f t="shared" ref="I128:I135" si="47">ROUND(F128*E128,2)</f>
        <v>297.82</v>
      </c>
      <c r="J128" s="18">
        <f t="shared" ref="J128:J135" si="48">ROUND(G128*E128,2)</f>
        <v>0</v>
      </c>
      <c r="K128" s="18">
        <f t="shared" ref="K128:K135" si="49">ROUND(H128*E128,2)</f>
        <v>0</v>
      </c>
      <c r="L128" s="19">
        <f>K128/I128</f>
        <v>0</v>
      </c>
      <c r="O128" s="24">
        <v>0</v>
      </c>
      <c r="P128" s="24">
        <v>0</v>
      </c>
      <c r="Q128" s="24">
        <f t="shared" si="28"/>
        <v>0</v>
      </c>
      <c r="R128" s="72">
        <f t="shared" si="29"/>
        <v>0</v>
      </c>
    </row>
    <row r="129" spans="1:18" s="24" customFormat="1" ht="25.5" x14ac:dyDescent="0.2">
      <c r="A129" s="42" t="s">
        <v>218</v>
      </c>
      <c r="B129" s="42" t="s">
        <v>219</v>
      </c>
      <c r="C129" s="43" t="s">
        <v>29</v>
      </c>
      <c r="D129" s="38" t="e">
        <f>#REF!</f>
        <v>#REF!</v>
      </c>
      <c r="E129" s="38">
        <v>145.68</v>
      </c>
      <c r="F129" s="38">
        <v>1</v>
      </c>
      <c r="G129" s="75"/>
      <c r="H129" s="15">
        <f t="shared" si="42"/>
        <v>0</v>
      </c>
      <c r="I129" s="18">
        <f t="shared" si="47"/>
        <v>145.68</v>
      </c>
      <c r="J129" s="18">
        <f t="shared" si="48"/>
        <v>0</v>
      </c>
      <c r="K129" s="18">
        <f t="shared" si="49"/>
        <v>0</v>
      </c>
      <c r="L129" s="19">
        <f t="shared" ref="L129:L136" si="50">K129/I129</f>
        <v>0</v>
      </c>
      <c r="O129" s="24">
        <v>0</v>
      </c>
      <c r="P129" s="24">
        <v>0</v>
      </c>
      <c r="Q129" s="24">
        <f t="shared" si="28"/>
        <v>0</v>
      </c>
      <c r="R129" s="72">
        <f t="shared" si="29"/>
        <v>0</v>
      </c>
    </row>
    <row r="130" spans="1:18" s="24" customFormat="1" ht="25.5" x14ac:dyDescent="0.2">
      <c r="A130" s="42" t="s">
        <v>220</v>
      </c>
      <c r="B130" s="42" t="s">
        <v>221</v>
      </c>
      <c r="C130" s="43" t="s">
        <v>29</v>
      </c>
      <c r="D130" s="38" t="e">
        <f>#REF!</f>
        <v>#REF!</v>
      </c>
      <c r="E130" s="38">
        <v>91.070000000000007</v>
      </c>
      <c r="F130" s="38">
        <v>2</v>
      </c>
      <c r="G130" s="75"/>
      <c r="H130" s="15">
        <f t="shared" si="42"/>
        <v>0</v>
      </c>
      <c r="I130" s="18">
        <f t="shared" si="47"/>
        <v>182.14</v>
      </c>
      <c r="J130" s="18">
        <f t="shared" si="48"/>
        <v>0</v>
      </c>
      <c r="K130" s="18">
        <f t="shared" si="49"/>
        <v>0</v>
      </c>
      <c r="L130" s="19">
        <f t="shared" si="50"/>
        <v>0</v>
      </c>
      <c r="O130" s="24">
        <v>0</v>
      </c>
      <c r="P130" s="24">
        <v>0</v>
      </c>
      <c r="Q130" s="24">
        <f t="shared" si="28"/>
        <v>0</v>
      </c>
      <c r="R130" s="72">
        <f t="shared" si="29"/>
        <v>0</v>
      </c>
    </row>
    <row r="131" spans="1:18" s="24" customFormat="1" ht="25.5" x14ac:dyDescent="0.2">
      <c r="A131" s="42" t="s">
        <v>222</v>
      </c>
      <c r="B131" s="42" t="s">
        <v>223</v>
      </c>
      <c r="C131" s="43" t="s">
        <v>37</v>
      </c>
      <c r="D131" s="38" t="e">
        <f>#REF!</f>
        <v>#REF!</v>
      </c>
      <c r="E131" s="38">
        <v>325.86</v>
      </c>
      <c r="F131" s="38">
        <v>1</v>
      </c>
      <c r="G131" s="75"/>
      <c r="H131" s="15">
        <f t="shared" si="42"/>
        <v>0</v>
      </c>
      <c r="I131" s="18">
        <f t="shared" si="47"/>
        <v>325.86</v>
      </c>
      <c r="J131" s="18">
        <f t="shared" si="48"/>
        <v>0</v>
      </c>
      <c r="K131" s="18">
        <f t="shared" si="49"/>
        <v>0</v>
      </c>
      <c r="L131" s="19">
        <f t="shared" si="50"/>
        <v>0</v>
      </c>
      <c r="O131" s="24">
        <v>0</v>
      </c>
      <c r="P131" s="24">
        <v>0</v>
      </c>
      <c r="Q131" s="24">
        <f t="shared" si="28"/>
        <v>0</v>
      </c>
      <c r="R131" s="72">
        <f t="shared" si="29"/>
        <v>0</v>
      </c>
    </row>
    <row r="132" spans="1:18" s="24" customFormat="1" ht="38.25" x14ac:dyDescent="0.2">
      <c r="A132" s="42" t="s">
        <v>224</v>
      </c>
      <c r="B132" s="42" t="s">
        <v>225</v>
      </c>
      <c r="C132" s="43" t="s">
        <v>37</v>
      </c>
      <c r="D132" s="38" t="e">
        <f>#REF!</f>
        <v>#REF!</v>
      </c>
      <c r="E132" s="38">
        <v>414.77</v>
      </c>
      <c r="F132" s="38">
        <v>1</v>
      </c>
      <c r="G132" s="75"/>
      <c r="H132" s="15">
        <f t="shared" si="42"/>
        <v>0</v>
      </c>
      <c r="I132" s="18">
        <f t="shared" si="47"/>
        <v>414.77</v>
      </c>
      <c r="J132" s="18">
        <f t="shared" si="48"/>
        <v>0</v>
      </c>
      <c r="K132" s="18">
        <f t="shared" si="49"/>
        <v>0</v>
      </c>
      <c r="L132" s="19">
        <f t="shared" si="50"/>
        <v>0</v>
      </c>
      <c r="O132" s="24">
        <v>0</v>
      </c>
      <c r="P132" s="24">
        <v>0</v>
      </c>
      <c r="Q132" s="24">
        <f t="shared" si="28"/>
        <v>0</v>
      </c>
      <c r="R132" s="72">
        <f t="shared" si="29"/>
        <v>0</v>
      </c>
    </row>
    <row r="133" spans="1:18" s="24" customFormat="1" ht="38.25" x14ac:dyDescent="0.2">
      <c r="A133" s="42" t="s">
        <v>226</v>
      </c>
      <c r="B133" s="42" t="s">
        <v>227</v>
      </c>
      <c r="C133" s="43" t="s">
        <v>37</v>
      </c>
      <c r="D133" s="38" t="e">
        <f>#REF!</f>
        <v>#REF!</v>
      </c>
      <c r="E133" s="38">
        <v>33.739999999999995</v>
      </c>
      <c r="F133" s="38">
        <v>4</v>
      </c>
      <c r="G133" s="75"/>
      <c r="H133" s="15">
        <f t="shared" si="42"/>
        <v>0</v>
      </c>
      <c r="I133" s="18">
        <f t="shared" si="47"/>
        <v>134.96</v>
      </c>
      <c r="J133" s="18">
        <f t="shared" si="48"/>
        <v>0</v>
      </c>
      <c r="K133" s="18">
        <f t="shared" si="49"/>
        <v>0</v>
      </c>
      <c r="L133" s="19">
        <f t="shared" si="50"/>
        <v>0</v>
      </c>
      <c r="O133" s="24">
        <v>0</v>
      </c>
      <c r="P133" s="24">
        <v>0</v>
      </c>
      <c r="Q133" s="24">
        <f t="shared" si="28"/>
        <v>0</v>
      </c>
      <c r="R133" s="72">
        <f t="shared" si="29"/>
        <v>0</v>
      </c>
    </row>
    <row r="134" spans="1:18" s="24" customFormat="1" ht="25.5" x14ac:dyDescent="0.2">
      <c r="A134" s="42" t="s">
        <v>228</v>
      </c>
      <c r="B134" s="42" t="s">
        <v>229</v>
      </c>
      <c r="C134" s="43" t="s">
        <v>92</v>
      </c>
      <c r="D134" s="38" t="e">
        <f>#REF!</f>
        <v>#REF!</v>
      </c>
      <c r="E134" s="38">
        <v>15.59</v>
      </c>
      <c r="F134" s="38">
        <v>17</v>
      </c>
      <c r="G134" s="75"/>
      <c r="H134" s="15">
        <f t="shared" si="42"/>
        <v>0</v>
      </c>
      <c r="I134" s="18">
        <f t="shared" si="47"/>
        <v>265.02999999999997</v>
      </c>
      <c r="J134" s="18">
        <f t="shared" si="48"/>
        <v>0</v>
      </c>
      <c r="K134" s="18">
        <f t="shared" si="49"/>
        <v>0</v>
      </c>
      <c r="L134" s="19">
        <f t="shared" si="50"/>
        <v>0</v>
      </c>
      <c r="O134" s="24">
        <v>0</v>
      </c>
      <c r="P134" s="24">
        <v>0</v>
      </c>
      <c r="Q134" s="24">
        <f t="shared" si="28"/>
        <v>0</v>
      </c>
      <c r="R134" s="72">
        <f t="shared" si="29"/>
        <v>0</v>
      </c>
    </row>
    <row r="135" spans="1:18" s="24" customFormat="1" ht="15.75" x14ac:dyDescent="0.2">
      <c r="A135" s="42" t="s">
        <v>230</v>
      </c>
      <c r="B135" s="42" t="s">
        <v>231</v>
      </c>
      <c r="C135" s="43" t="s">
        <v>29</v>
      </c>
      <c r="D135" s="38" t="e">
        <f>#REF!</f>
        <v>#REF!</v>
      </c>
      <c r="E135" s="38">
        <v>11.63</v>
      </c>
      <c r="F135" s="38">
        <v>1</v>
      </c>
      <c r="G135" s="75"/>
      <c r="H135" s="15">
        <f t="shared" si="42"/>
        <v>0</v>
      </c>
      <c r="I135" s="18">
        <f t="shared" si="47"/>
        <v>11.63</v>
      </c>
      <c r="J135" s="18">
        <f t="shared" si="48"/>
        <v>0</v>
      </c>
      <c r="K135" s="18">
        <f t="shared" si="49"/>
        <v>0</v>
      </c>
      <c r="L135" s="19">
        <f t="shared" si="50"/>
        <v>0</v>
      </c>
      <c r="O135" s="24">
        <v>0</v>
      </c>
      <c r="P135" s="24">
        <v>0</v>
      </c>
      <c r="Q135" s="24">
        <f t="shared" si="28"/>
        <v>0</v>
      </c>
      <c r="R135" s="72">
        <f t="shared" si="29"/>
        <v>0</v>
      </c>
    </row>
    <row r="136" spans="1:18" s="24" customFormat="1" ht="25.5" x14ac:dyDescent="0.2">
      <c r="A136" s="42" t="s">
        <v>232</v>
      </c>
      <c r="B136" s="42" t="s">
        <v>233</v>
      </c>
      <c r="C136" s="43" t="s">
        <v>92</v>
      </c>
      <c r="D136" s="38" t="e">
        <f>#REF!</f>
        <v>#REF!</v>
      </c>
      <c r="E136" s="38">
        <v>29.46</v>
      </c>
      <c r="F136" s="38">
        <v>15</v>
      </c>
      <c r="G136" s="75"/>
      <c r="H136" s="15">
        <f t="shared" si="42"/>
        <v>0</v>
      </c>
      <c r="I136" s="18">
        <f>ROUND(F136*E136,2)</f>
        <v>441.9</v>
      </c>
      <c r="J136" s="18">
        <f>ROUND(G136*E136,2)</f>
        <v>0</v>
      </c>
      <c r="K136" s="18">
        <f>ROUND(H136*E136,2)</f>
        <v>0</v>
      </c>
      <c r="L136" s="19">
        <f t="shared" si="50"/>
        <v>0</v>
      </c>
      <c r="O136" s="24">
        <v>0</v>
      </c>
      <c r="P136" s="24">
        <v>0</v>
      </c>
      <c r="Q136" s="24">
        <f t="shared" si="28"/>
        <v>0</v>
      </c>
      <c r="R136" s="72">
        <f t="shared" si="29"/>
        <v>0</v>
      </c>
    </row>
    <row r="137" spans="1:18" s="24" customFormat="1" ht="15.75" x14ac:dyDescent="0.2">
      <c r="A137" s="16" t="s">
        <v>89</v>
      </c>
      <c r="B137" s="48" t="s">
        <v>473</v>
      </c>
      <c r="C137" s="49"/>
      <c r="D137" s="49"/>
      <c r="E137" s="49"/>
      <c r="F137" s="49"/>
      <c r="G137" s="74"/>
      <c r="H137" s="49"/>
      <c r="I137" s="51"/>
      <c r="J137" s="49"/>
      <c r="K137" s="49"/>
      <c r="L137" s="50"/>
      <c r="Q137" s="24">
        <f t="shared" si="28"/>
        <v>0</v>
      </c>
      <c r="R137" s="72">
        <f t="shared" si="29"/>
        <v>0</v>
      </c>
    </row>
    <row r="138" spans="1:18" s="24" customFormat="1" ht="25.5" x14ac:dyDescent="0.2">
      <c r="A138" s="42" t="s">
        <v>234</v>
      </c>
      <c r="B138" s="42" t="s">
        <v>235</v>
      </c>
      <c r="C138" s="43" t="s">
        <v>92</v>
      </c>
      <c r="D138" s="38" t="e">
        <f>#REF!</f>
        <v>#REF!</v>
      </c>
      <c r="E138" s="38">
        <v>33.15</v>
      </c>
      <c r="F138" s="38">
        <v>70.5</v>
      </c>
      <c r="G138" s="75"/>
      <c r="H138" s="15">
        <f t="shared" si="42"/>
        <v>0</v>
      </c>
      <c r="I138" s="18">
        <f t="shared" ref="I138:I143" si="51">ROUND(F138*E138,2)</f>
        <v>2337.08</v>
      </c>
      <c r="J138" s="18">
        <f t="shared" ref="J138:J143" si="52">ROUND(G138*E138,2)</f>
        <v>0</v>
      </c>
      <c r="K138" s="18">
        <f t="shared" ref="K138:K143" si="53">ROUND(H138*E138,2)</f>
        <v>0</v>
      </c>
      <c r="L138" s="19">
        <f t="shared" ref="L138:L143" si="54">K138/I138</f>
        <v>0</v>
      </c>
      <c r="O138" s="24">
        <v>0</v>
      </c>
      <c r="P138" s="24">
        <v>0</v>
      </c>
      <c r="Q138" s="24">
        <f t="shared" si="28"/>
        <v>0</v>
      </c>
      <c r="R138" s="72">
        <f t="shared" si="29"/>
        <v>0</v>
      </c>
    </row>
    <row r="139" spans="1:18" s="24" customFormat="1" ht="38.25" x14ac:dyDescent="0.2">
      <c r="A139" s="42" t="s">
        <v>236</v>
      </c>
      <c r="B139" s="42" t="s">
        <v>237</v>
      </c>
      <c r="C139" s="43" t="s">
        <v>37</v>
      </c>
      <c r="D139" s="38" t="e">
        <f>#REF!</f>
        <v>#REF!</v>
      </c>
      <c r="E139" s="38">
        <v>33.950000000000003</v>
      </c>
      <c r="F139" s="38">
        <v>5</v>
      </c>
      <c r="G139" s="75"/>
      <c r="H139" s="15">
        <f t="shared" si="42"/>
        <v>0</v>
      </c>
      <c r="I139" s="18">
        <f t="shared" si="51"/>
        <v>169.75</v>
      </c>
      <c r="J139" s="18">
        <f t="shared" si="52"/>
        <v>0</v>
      </c>
      <c r="K139" s="18">
        <f t="shared" si="53"/>
        <v>0</v>
      </c>
      <c r="L139" s="19">
        <f t="shared" si="54"/>
        <v>0</v>
      </c>
      <c r="O139" s="24">
        <v>0</v>
      </c>
      <c r="P139" s="24">
        <v>0</v>
      </c>
      <c r="Q139" s="24">
        <f t="shared" si="28"/>
        <v>0</v>
      </c>
      <c r="R139" s="72">
        <f t="shared" si="29"/>
        <v>0</v>
      </c>
    </row>
    <row r="140" spans="1:18" s="24" customFormat="1" ht="38.25" x14ac:dyDescent="0.2">
      <c r="A140" s="42" t="s">
        <v>238</v>
      </c>
      <c r="B140" s="42" t="s">
        <v>239</v>
      </c>
      <c r="C140" s="43" t="s">
        <v>37</v>
      </c>
      <c r="D140" s="38" t="e">
        <f>#REF!</f>
        <v>#REF!</v>
      </c>
      <c r="E140" s="38">
        <v>27.51</v>
      </c>
      <c r="F140" s="38">
        <v>10</v>
      </c>
      <c r="G140" s="75"/>
      <c r="H140" s="15">
        <f t="shared" si="42"/>
        <v>0</v>
      </c>
      <c r="I140" s="18">
        <f t="shared" si="51"/>
        <v>275.10000000000002</v>
      </c>
      <c r="J140" s="18">
        <f t="shared" si="52"/>
        <v>0</v>
      </c>
      <c r="K140" s="18">
        <f t="shared" si="53"/>
        <v>0</v>
      </c>
      <c r="L140" s="19">
        <f t="shared" si="54"/>
        <v>0</v>
      </c>
      <c r="O140" s="24">
        <v>0</v>
      </c>
      <c r="P140" s="24">
        <v>0</v>
      </c>
      <c r="Q140" s="24">
        <f t="shared" si="28"/>
        <v>0</v>
      </c>
      <c r="R140" s="72">
        <f t="shared" si="29"/>
        <v>0</v>
      </c>
    </row>
    <row r="141" spans="1:18" s="24" customFormat="1" ht="25.5" x14ac:dyDescent="0.2">
      <c r="A141" s="42" t="s">
        <v>240</v>
      </c>
      <c r="B141" s="42" t="s">
        <v>241</v>
      </c>
      <c r="C141" s="43" t="s">
        <v>37</v>
      </c>
      <c r="D141" s="38" t="e">
        <f>#REF!</f>
        <v>#REF!</v>
      </c>
      <c r="E141" s="38">
        <v>53.25</v>
      </c>
      <c r="F141" s="38">
        <v>6</v>
      </c>
      <c r="G141" s="75"/>
      <c r="H141" s="15">
        <f t="shared" si="42"/>
        <v>0</v>
      </c>
      <c r="I141" s="18">
        <f t="shared" si="51"/>
        <v>319.5</v>
      </c>
      <c r="J141" s="18">
        <f t="shared" si="52"/>
        <v>0</v>
      </c>
      <c r="K141" s="18">
        <f t="shared" si="53"/>
        <v>0</v>
      </c>
      <c r="L141" s="19">
        <f t="shared" si="54"/>
        <v>0</v>
      </c>
      <c r="O141" s="24">
        <v>0</v>
      </c>
      <c r="P141" s="24">
        <v>0</v>
      </c>
      <c r="Q141" s="24">
        <f t="shared" si="28"/>
        <v>0</v>
      </c>
      <c r="R141" s="72">
        <f t="shared" si="29"/>
        <v>0</v>
      </c>
    </row>
    <row r="142" spans="1:18" s="24" customFormat="1" ht="38.25" x14ac:dyDescent="0.2">
      <c r="A142" s="42" t="s">
        <v>242</v>
      </c>
      <c r="B142" s="42" t="s">
        <v>239</v>
      </c>
      <c r="C142" s="43" t="s">
        <v>37</v>
      </c>
      <c r="D142" s="38" t="e">
        <f>#REF!</f>
        <v>#REF!</v>
      </c>
      <c r="E142" s="38">
        <v>27.51</v>
      </c>
      <c r="F142" s="38">
        <v>3</v>
      </c>
      <c r="G142" s="75"/>
      <c r="H142" s="15">
        <f t="shared" si="42"/>
        <v>0</v>
      </c>
      <c r="I142" s="18">
        <f t="shared" si="51"/>
        <v>82.53</v>
      </c>
      <c r="J142" s="18">
        <f t="shared" si="52"/>
        <v>0</v>
      </c>
      <c r="K142" s="18">
        <f t="shared" si="53"/>
        <v>0</v>
      </c>
      <c r="L142" s="19">
        <f t="shared" si="54"/>
        <v>0</v>
      </c>
      <c r="O142" s="24">
        <v>0</v>
      </c>
      <c r="P142" s="24">
        <v>0</v>
      </c>
      <c r="Q142" s="24">
        <f t="shared" si="28"/>
        <v>0</v>
      </c>
      <c r="R142" s="72">
        <f t="shared" si="29"/>
        <v>0</v>
      </c>
    </row>
    <row r="143" spans="1:18" s="24" customFormat="1" ht="38.25" x14ac:dyDescent="0.2">
      <c r="A143" s="42" t="s">
        <v>243</v>
      </c>
      <c r="B143" s="42" t="s">
        <v>244</v>
      </c>
      <c r="C143" s="43" t="s">
        <v>37</v>
      </c>
      <c r="D143" s="38" t="e">
        <f>#REF!</f>
        <v>#REF!</v>
      </c>
      <c r="E143" s="38">
        <v>762.46</v>
      </c>
      <c r="F143" s="38">
        <v>2</v>
      </c>
      <c r="G143" s="75"/>
      <c r="H143" s="15">
        <f t="shared" si="42"/>
        <v>0</v>
      </c>
      <c r="I143" s="18">
        <f t="shared" si="51"/>
        <v>1524.92</v>
      </c>
      <c r="J143" s="18">
        <f t="shared" si="52"/>
        <v>0</v>
      </c>
      <c r="K143" s="18">
        <f t="shared" si="53"/>
        <v>0</v>
      </c>
      <c r="L143" s="19">
        <f t="shared" si="54"/>
        <v>0</v>
      </c>
      <c r="O143" s="24">
        <v>0</v>
      </c>
      <c r="P143" s="24">
        <v>0</v>
      </c>
      <c r="Q143" s="24">
        <f t="shared" si="28"/>
        <v>0</v>
      </c>
      <c r="R143" s="72">
        <f t="shared" si="29"/>
        <v>0</v>
      </c>
    </row>
    <row r="144" spans="1:18" s="24" customFormat="1" ht="15.75" x14ac:dyDescent="0.2">
      <c r="A144" s="16">
        <v>10</v>
      </c>
      <c r="B144" s="48" t="s">
        <v>474</v>
      </c>
      <c r="C144" s="49"/>
      <c r="D144" s="49"/>
      <c r="E144" s="49"/>
      <c r="F144" s="49"/>
      <c r="G144" s="74"/>
      <c r="H144" s="49"/>
      <c r="I144" s="51"/>
      <c r="J144" s="49"/>
      <c r="K144" s="49"/>
      <c r="L144" s="50"/>
      <c r="Q144" s="24">
        <f t="shared" si="28"/>
        <v>0</v>
      </c>
      <c r="R144" s="72">
        <f t="shared" si="29"/>
        <v>0</v>
      </c>
    </row>
    <row r="145" spans="1:18" s="24" customFormat="1" ht="25.5" x14ac:dyDescent="0.2">
      <c r="A145" s="42" t="s">
        <v>245</v>
      </c>
      <c r="B145" s="42" t="s">
        <v>246</v>
      </c>
      <c r="C145" s="43" t="s">
        <v>92</v>
      </c>
      <c r="D145" s="38" t="e">
        <f>#REF!</f>
        <v>#REF!</v>
      </c>
      <c r="E145" s="38">
        <v>5.3599999999999994</v>
      </c>
      <c r="F145" s="38">
        <v>150</v>
      </c>
      <c r="G145" s="75"/>
      <c r="H145" s="15">
        <f t="shared" si="42"/>
        <v>0</v>
      </c>
      <c r="I145" s="18">
        <f>ROUND(F145*E145,2)</f>
        <v>804</v>
      </c>
      <c r="J145" s="18">
        <f>ROUND(G145*E145,2)</f>
        <v>0</v>
      </c>
      <c r="K145" s="18">
        <f>ROUND(H145*E145,2)</f>
        <v>0</v>
      </c>
      <c r="L145" s="19">
        <f>K145/I145</f>
        <v>0</v>
      </c>
      <c r="O145" s="24">
        <v>0</v>
      </c>
      <c r="P145" s="24">
        <v>0</v>
      </c>
      <c r="Q145" s="24">
        <f t="shared" si="28"/>
        <v>0</v>
      </c>
      <c r="R145" s="72">
        <f t="shared" si="29"/>
        <v>0</v>
      </c>
    </row>
    <row r="146" spans="1:18" s="24" customFormat="1" ht="25.5" x14ac:dyDescent="0.2">
      <c r="A146" s="42" t="s">
        <v>247</v>
      </c>
      <c r="B146" s="42" t="s">
        <v>248</v>
      </c>
      <c r="C146" s="43" t="s">
        <v>92</v>
      </c>
      <c r="D146" s="38" t="e">
        <f>#REF!</f>
        <v>#REF!</v>
      </c>
      <c r="E146" s="38">
        <v>7.53</v>
      </c>
      <c r="F146" s="38">
        <v>220</v>
      </c>
      <c r="G146" s="75"/>
      <c r="H146" s="15">
        <f t="shared" si="42"/>
        <v>0</v>
      </c>
      <c r="I146" s="18">
        <f t="shared" ref="I146:I177" si="55">ROUND(F146*E146,2)</f>
        <v>1656.6</v>
      </c>
      <c r="J146" s="18">
        <f t="shared" ref="J146:J177" si="56">ROUND(G146*E146,2)</f>
        <v>0</v>
      </c>
      <c r="K146" s="18">
        <f t="shared" ref="K146:K177" si="57">ROUND(H146*E146,2)</f>
        <v>0</v>
      </c>
      <c r="L146" s="19">
        <f t="shared" ref="L146:L177" si="58">K146/I146</f>
        <v>0</v>
      </c>
      <c r="O146" s="24">
        <v>0</v>
      </c>
      <c r="P146" s="24">
        <v>0</v>
      </c>
      <c r="Q146" s="24">
        <f t="shared" si="28"/>
        <v>0</v>
      </c>
      <c r="R146" s="72">
        <f t="shared" si="29"/>
        <v>0</v>
      </c>
    </row>
    <row r="147" spans="1:18" s="24" customFormat="1" ht="25.5" x14ac:dyDescent="0.2">
      <c r="A147" s="42" t="s">
        <v>249</v>
      </c>
      <c r="B147" s="42" t="s">
        <v>250</v>
      </c>
      <c r="C147" s="43" t="s">
        <v>92</v>
      </c>
      <c r="D147" s="38" t="e">
        <f>#REF!</f>
        <v>#REF!</v>
      </c>
      <c r="E147" s="38">
        <v>8.85</v>
      </c>
      <c r="F147" s="38">
        <v>25</v>
      </c>
      <c r="G147" s="75"/>
      <c r="H147" s="15">
        <f t="shared" si="42"/>
        <v>0</v>
      </c>
      <c r="I147" s="18">
        <f t="shared" si="55"/>
        <v>221.25</v>
      </c>
      <c r="J147" s="18">
        <f t="shared" si="56"/>
        <v>0</v>
      </c>
      <c r="K147" s="18">
        <f t="shared" si="57"/>
        <v>0</v>
      </c>
      <c r="L147" s="19">
        <f t="shared" si="58"/>
        <v>0</v>
      </c>
      <c r="O147" s="24">
        <v>0</v>
      </c>
      <c r="P147" s="24">
        <v>0</v>
      </c>
      <c r="Q147" s="24">
        <f t="shared" si="28"/>
        <v>0</v>
      </c>
      <c r="R147" s="72">
        <f t="shared" si="29"/>
        <v>0</v>
      </c>
    </row>
    <row r="148" spans="1:18" s="24" customFormat="1" ht="25.5" x14ac:dyDescent="0.2">
      <c r="A148" s="42" t="s">
        <v>251</v>
      </c>
      <c r="B148" s="42" t="s">
        <v>252</v>
      </c>
      <c r="C148" s="43" t="s">
        <v>92</v>
      </c>
      <c r="D148" s="38" t="e">
        <f>#REF!</f>
        <v>#REF!</v>
      </c>
      <c r="E148" s="38">
        <v>12.81</v>
      </c>
      <c r="F148" s="38">
        <v>21</v>
      </c>
      <c r="G148" s="75"/>
      <c r="H148" s="15">
        <f t="shared" si="42"/>
        <v>0</v>
      </c>
      <c r="I148" s="18">
        <f t="shared" si="55"/>
        <v>269.01</v>
      </c>
      <c r="J148" s="18">
        <f t="shared" si="56"/>
        <v>0</v>
      </c>
      <c r="K148" s="18">
        <f t="shared" si="57"/>
        <v>0</v>
      </c>
      <c r="L148" s="19">
        <f t="shared" si="58"/>
        <v>0</v>
      </c>
      <c r="O148" s="24">
        <v>0</v>
      </c>
      <c r="P148" s="24">
        <v>0</v>
      </c>
      <c r="Q148" s="24">
        <f t="shared" ref="Q148:Q211" si="59">P148-O148</f>
        <v>0</v>
      </c>
      <c r="R148" s="72">
        <f t="shared" ref="R148:R211" si="60">Q148-G148</f>
        <v>0</v>
      </c>
    </row>
    <row r="149" spans="1:18" s="24" customFormat="1" ht="25.5" x14ac:dyDescent="0.2">
      <c r="A149" s="42" t="s">
        <v>253</v>
      </c>
      <c r="B149" s="42" t="s">
        <v>254</v>
      </c>
      <c r="C149" s="43" t="s">
        <v>37</v>
      </c>
      <c r="D149" s="38" t="e">
        <f>#REF!</f>
        <v>#REF!</v>
      </c>
      <c r="E149" s="38">
        <v>11.829999999999998</v>
      </c>
      <c r="F149" s="38">
        <v>7</v>
      </c>
      <c r="G149" s="75"/>
      <c r="H149" s="15">
        <f t="shared" si="42"/>
        <v>0</v>
      </c>
      <c r="I149" s="18">
        <f t="shared" si="55"/>
        <v>82.81</v>
      </c>
      <c r="J149" s="18">
        <f t="shared" si="56"/>
        <v>0</v>
      </c>
      <c r="K149" s="18">
        <f t="shared" si="57"/>
        <v>0</v>
      </c>
      <c r="L149" s="19">
        <f t="shared" si="58"/>
        <v>0</v>
      </c>
      <c r="O149" s="24">
        <v>0</v>
      </c>
      <c r="P149" s="24">
        <v>0</v>
      </c>
      <c r="Q149" s="24">
        <f t="shared" si="59"/>
        <v>0</v>
      </c>
      <c r="R149" s="72">
        <f t="shared" si="60"/>
        <v>0</v>
      </c>
    </row>
    <row r="150" spans="1:18" s="24" customFormat="1" ht="25.5" x14ac:dyDescent="0.2">
      <c r="A150" s="42" t="s">
        <v>255</v>
      </c>
      <c r="B150" s="42" t="s">
        <v>256</v>
      </c>
      <c r="C150" s="43" t="s">
        <v>37</v>
      </c>
      <c r="D150" s="38" t="e">
        <f>#REF!</f>
        <v>#REF!</v>
      </c>
      <c r="E150" s="38">
        <v>12.2</v>
      </c>
      <c r="F150" s="38">
        <v>45</v>
      </c>
      <c r="G150" s="75"/>
      <c r="H150" s="15">
        <f t="shared" si="42"/>
        <v>0</v>
      </c>
      <c r="I150" s="18">
        <f t="shared" si="55"/>
        <v>549</v>
      </c>
      <c r="J150" s="18">
        <f t="shared" si="56"/>
        <v>0</v>
      </c>
      <c r="K150" s="18">
        <f t="shared" si="57"/>
        <v>0</v>
      </c>
      <c r="L150" s="19">
        <f t="shared" si="58"/>
        <v>0</v>
      </c>
      <c r="O150" s="24">
        <v>0</v>
      </c>
      <c r="P150" s="24">
        <v>0</v>
      </c>
      <c r="Q150" s="24">
        <f t="shared" si="59"/>
        <v>0</v>
      </c>
      <c r="R150" s="72">
        <f t="shared" si="60"/>
        <v>0</v>
      </c>
    </row>
    <row r="151" spans="1:18" s="24" customFormat="1" ht="25.5" x14ac:dyDescent="0.2">
      <c r="A151" s="42" t="s">
        <v>257</v>
      </c>
      <c r="B151" s="42" t="s">
        <v>258</v>
      </c>
      <c r="C151" s="43" t="s">
        <v>37</v>
      </c>
      <c r="D151" s="38" t="e">
        <f>#REF!</f>
        <v>#REF!</v>
      </c>
      <c r="E151" s="38">
        <v>15.86</v>
      </c>
      <c r="F151" s="38">
        <v>16</v>
      </c>
      <c r="G151" s="75"/>
      <c r="H151" s="15">
        <f t="shared" si="42"/>
        <v>0</v>
      </c>
      <c r="I151" s="18">
        <f t="shared" si="55"/>
        <v>253.76</v>
      </c>
      <c r="J151" s="18">
        <f t="shared" si="56"/>
        <v>0</v>
      </c>
      <c r="K151" s="18">
        <f t="shared" si="57"/>
        <v>0</v>
      </c>
      <c r="L151" s="19">
        <f t="shared" si="58"/>
        <v>0</v>
      </c>
      <c r="O151" s="24">
        <v>0</v>
      </c>
      <c r="P151" s="24">
        <v>0</v>
      </c>
      <c r="Q151" s="24">
        <f t="shared" si="59"/>
        <v>0</v>
      </c>
      <c r="R151" s="72">
        <f t="shared" si="60"/>
        <v>0</v>
      </c>
    </row>
    <row r="152" spans="1:18" s="24" customFormat="1" ht="25.5" x14ac:dyDescent="0.2">
      <c r="A152" s="42" t="s">
        <v>259</v>
      </c>
      <c r="B152" s="42" t="s">
        <v>260</v>
      </c>
      <c r="C152" s="43" t="s">
        <v>37</v>
      </c>
      <c r="D152" s="38" t="e">
        <f>#REF!</f>
        <v>#REF!</v>
      </c>
      <c r="E152" s="38">
        <v>10.959999999999999</v>
      </c>
      <c r="F152" s="38">
        <v>32</v>
      </c>
      <c r="G152" s="75"/>
      <c r="H152" s="15">
        <f t="shared" si="42"/>
        <v>0</v>
      </c>
      <c r="I152" s="18">
        <f t="shared" si="55"/>
        <v>350.72</v>
      </c>
      <c r="J152" s="18">
        <f t="shared" si="56"/>
        <v>0</v>
      </c>
      <c r="K152" s="18">
        <f t="shared" si="57"/>
        <v>0</v>
      </c>
      <c r="L152" s="19">
        <f t="shared" si="58"/>
        <v>0</v>
      </c>
      <c r="O152" s="24">
        <v>0</v>
      </c>
      <c r="P152" s="24">
        <v>0</v>
      </c>
      <c r="Q152" s="24">
        <f t="shared" si="59"/>
        <v>0</v>
      </c>
      <c r="R152" s="72">
        <f t="shared" si="60"/>
        <v>0</v>
      </c>
    </row>
    <row r="153" spans="1:18" s="24" customFormat="1" ht="15.75" x14ac:dyDescent="0.2">
      <c r="A153" s="42" t="s">
        <v>261</v>
      </c>
      <c r="B153" s="42" t="s">
        <v>262</v>
      </c>
      <c r="C153" s="43" t="s">
        <v>29</v>
      </c>
      <c r="D153" s="38" t="e">
        <f>#REF!</f>
        <v>#REF!</v>
      </c>
      <c r="E153" s="38">
        <v>45.449999999999996</v>
      </c>
      <c r="F153" s="38">
        <v>2</v>
      </c>
      <c r="G153" s="75"/>
      <c r="H153" s="15">
        <f t="shared" si="42"/>
        <v>0</v>
      </c>
      <c r="I153" s="18">
        <f t="shared" si="55"/>
        <v>90.9</v>
      </c>
      <c r="J153" s="18">
        <f t="shared" si="56"/>
        <v>0</v>
      </c>
      <c r="K153" s="18">
        <f t="shared" si="57"/>
        <v>0</v>
      </c>
      <c r="L153" s="19">
        <f t="shared" si="58"/>
        <v>0</v>
      </c>
      <c r="O153" s="24">
        <v>0</v>
      </c>
      <c r="P153" s="24">
        <v>0</v>
      </c>
      <c r="Q153" s="24">
        <f t="shared" si="59"/>
        <v>0</v>
      </c>
      <c r="R153" s="72">
        <f t="shared" si="60"/>
        <v>0</v>
      </c>
    </row>
    <row r="154" spans="1:18" s="24" customFormat="1" ht="25.5" x14ac:dyDescent="0.2">
      <c r="A154" s="42" t="s">
        <v>263</v>
      </c>
      <c r="B154" s="42" t="s">
        <v>264</v>
      </c>
      <c r="C154" s="43" t="s">
        <v>92</v>
      </c>
      <c r="D154" s="38" t="e">
        <f>#REF!</f>
        <v>#REF!</v>
      </c>
      <c r="E154" s="38">
        <v>3.04</v>
      </c>
      <c r="F154" s="38">
        <v>1050</v>
      </c>
      <c r="G154" s="75"/>
      <c r="H154" s="15">
        <f t="shared" si="42"/>
        <v>0</v>
      </c>
      <c r="I154" s="18">
        <f t="shared" si="55"/>
        <v>3192</v>
      </c>
      <c r="J154" s="18">
        <f t="shared" si="56"/>
        <v>0</v>
      </c>
      <c r="K154" s="18">
        <f t="shared" si="57"/>
        <v>0</v>
      </c>
      <c r="L154" s="19">
        <f t="shared" si="58"/>
        <v>0</v>
      </c>
      <c r="O154" s="24">
        <v>0</v>
      </c>
      <c r="P154" s="24">
        <v>0</v>
      </c>
      <c r="Q154" s="24">
        <f t="shared" si="59"/>
        <v>0</v>
      </c>
      <c r="R154" s="72">
        <f t="shared" si="60"/>
        <v>0</v>
      </c>
    </row>
    <row r="155" spans="1:18" s="24" customFormat="1" ht="25.5" x14ac:dyDescent="0.2">
      <c r="A155" s="42" t="s">
        <v>265</v>
      </c>
      <c r="B155" s="42" t="s">
        <v>266</v>
      </c>
      <c r="C155" s="43" t="s">
        <v>92</v>
      </c>
      <c r="D155" s="38" t="e">
        <f>#REF!</f>
        <v>#REF!</v>
      </c>
      <c r="E155" s="38">
        <v>4.55</v>
      </c>
      <c r="F155" s="38">
        <v>750</v>
      </c>
      <c r="G155" s="75"/>
      <c r="H155" s="15">
        <f t="shared" si="42"/>
        <v>0</v>
      </c>
      <c r="I155" s="18">
        <f t="shared" si="55"/>
        <v>3412.5</v>
      </c>
      <c r="J155" s="18">
        <f t="shared" si="56"/>
        <v>0</v>
      </c>
      <c r="K155" s="18">
        <f t="shared" si="57"/>
        <v>0</v>
      </c>
      <c r="L155" s="19">
        <f t="shared" si="58"/>
        <v>0</v>
      </c>
      <c r="O155" s="24">
        <v>0</v>
      </c>
      <c r="P155" s="24">
        <v>0</v>
      </c>
      <c r="Q155" s="24">
        <f t="shared" si="59"/>
        <v>0</v>
      </c>
      <c r="R155" s="72">
        <f t="shared" si="60"/>
        <v>0</v>
      </c>
    </row>
    <row r="156" spans="1:18" s="24" customFormat="1" ht="25.5" x14ac:dyDescent="0.2">
      <c r="A156" s="42" t="s">
        <v>267</v>
      </c>
      <c r="B156" s="42" t="s">
        <v>268</v>
      </c>
      <c r="C156" s="43" t="s">
        <v>92</v>
      </c>
      <c r="D156" s="38" t="e">
        <f>#REF!</f>
        <v>#REF!</v>
      </c>
      <c r="E156" s="38">
        <v>7.59</v>
      </c>
      <c r="F156" s="38">
        <v>450</v>
      </c>
      <c r="G156" s="75"/>
      <c r="H156" s="15">
        <f t="shared" si="42"/>
        <v>0</v>
      </c>
      <c r="I156" s="18">
        <f t="shared" si="55"/>
        <v>3415.5</v>
      </c>
      <c r="J156" s="18">
        <f t="shared" si="56"/>
        <v>0</v>
      </c>
      <c r="K156" s="18">
        <f t="shared" si="57"/>
        <v>0</v>
      </c>
      <c r="L156" s="19">
        <f t="shared" si="58"/>
        <v>0</v>
      </c>
      <c r="O156" s="24">
        <v>0</v>
      </c>
      <c r="P156" s="24">
        <v>0</v>
      </c>
      <c r="Q156" s="24">
        <f t="shared" si="59"/>
        <v>0</v>
      </c>
      <c r="R156" s="72">
        <f t="shared" si="60"/>
        <v>0</v>
      </c>
    </row>
    <row r="157" spans="1:18" s="24" customFormat="1" ht="15.75" x14ac:dyDescent="0.2">
      <c r="A157" s="42" t="s">
        <v>269</v>
      </c>
      <c r="B157" s="42" t="s">
        <v>270</v>
      </c>
      <c r="C157" s="43" t="s">
        <v>114</v>
      </c>
      <c r="D157" s="38" t="e">
        <f>#REF!</f>
        <v>#REF!</v>
      </c>
      <c r="E157" s="38">
        <v>21.11</v>
      </c>
      <c r="F157" s="38">
        <v>150</v>
      </c>
      <c r="G157" s="75"/>
      <c r="H157" s="15">
        <f t="shared" si="42"/>
        <v>0</v>
      </c>
      <c r="I157" s="18">
        <f t="shared" si="55"/>
        <v>3166.5</v>
      </c>
      <c r="J157" s="18">
        <f t="shared" si="56"/>
        <v>0</v>
      </c>
      <c r="K157" s="18">
        <f t="shared" si="57"/>
        <v>0</v>
      </c>
      <c r="L157" s="19">
        <f t="shared" si="58"/>
        <v>0</v>
      </c>
      <c r="O157" s="24">
        <v>0</v>
      </c>
      <c r="P157" s="24">
        <v>0</v>
      </c>
      <c r="Q157" s="24">
        <f t="shared" si="59"/>
        <v>0</v>
      </c>
      <c r="R157" s="72">
        <f t="shared" si="60"/>
        <v>0</v>
      </c>
    </row>
    <row r="158" spans="1:18" s="24" customFormat="1" ht="25.5" x14ac:dyDescent="0.2">
      <c r="A158" s="42" t="s">
        <v>271</v>
      </c>
      <c r="B158" s="42" t="s">
        <v>272</v>
      </c>
      <c r="C158" s="43" t="s">
        <v>37</v>
      </c>
      <c r="D158" s="38" t="e">
        <f>#REF!</f>
        <v>#REF!</v>
      </c>
      <c r="E158" s="38">
        <v>23.53</v>
      </c>
      <c r="F158" s="38">
        <v>5</v>
      </c>
      <c r="G158" s="75"/>
      <c r="H158" s="15">
        <f t="shared" si="42"/>
        <v>0</v>
      </c>
      <c r="I158" s="18">
        <f t="shared" si="55"/>
        <v>117.65</v>
      </c>
      <c r="J158" s="18">
        <f t="shared" si="56"/>
        <v>0</v>
      </c>
      <c r="K158" s="18">
        <f t="shared" si="57"/>
        <v>0</v>
      </c>
      <c r="L158" s="19">
        <f t="shared" si="58"/>
        <v>0</v>
      </c>
      <c r="O158" s="24">
        <v>0</v>
      </c>
      <c r="P158" s="24">
        <v>0</v>
      </c>
      <c r="Q158" s="24">
        <f t="shared" si="59"/>
        <v>0</v>
      </c>
      <c r="R158" s="72">
        <f t="shared" si="60"/>
        <v>0</v>
      </c>
    </row>
    <row r="159" spans="1:18" s="24" customFormat="1" ht="25.5" x14ac:dyDescent="0.2">
      <c r="A159" s="42" t="s">
        <v>273</v>
      </c>
      <c r="B159" s="42" t="s">
        <v>274</v>
      </c>
      <c r="C159" s="43" t="s">
        <v>37</v>
      </c>
      <c r="D159" s="38" t="e">
        <f>#REF!</f>
        <v>#REF!</v>
      </c>
      <c r="E159" s="38">
        <v>37.299999999999997</v>
      </c>
      <c r="F159" s="38">
        <v>2</v>
      </c>
      <c r="G159" s="75"/>
      <c r="H159" s="15">
        <f t="shared" si="42"/>
        <v>0</v>
      </c>
      <c r="I159" s="18">
        <f t="shared" si="55"/>
        <v>74.599999999999994</v>
      </c>
      <c r="J159" s="18">
        <f t="shared" si="56"/>
        <v>0</v>
      </c>
      <c r="K159" s="18">
        <f t="shared" si="57"/>
        <v>0</v>
      </c>
      <c r="L159" s="19">
        <f t="shared" si="58"/>
        <v>0</v>
      </c>
      <c r="O159" s="24">
        <v>0</v>
      </c>
      <c r="P159" s="24">
        <v>0</v>
      </c>
      <c r="Q159" s="24">
        <f t="shared" si="59"/>
        <v>0</v>
      </c>
      <c r="R159" s="72">
        <f t="shared" si="60"/>
        <v>0</v>
      </c>
    </row>
    <row r="160" spans="1:18" s="24" customFormat="1" ht="25.5" x14ac:dyDescent="0.2">
      <c r="A160" s="42" t="s">
        <v>275</v>
      </c>
      <c r="B160" s="42" t="s">
        <v>276</v>
      </c>
      <c r="C160" s="43" t="s">
        <v>37</v>
      </c>
      <c r="D160" s="38" t="e">
        <f>#REF!</f>
        <v>#REF!</v>
      </c>
      <c r="E160" s="38">
        <v>51.050000000000004</v>
      </c>
      <c r="F160" s="38">
        <v>1</v>
      </c>
      <c r="G160" s="75"/>
      <c r="H160" s="15">
        <f t="shared" si="42"/>
        <v>0</v>
      </c>
      <c r="I160" s="18">
        <f t="shared" si="55"/>
        <v>51.05</v>
      </c>
      <c r="J160" s="18">
        <f t="shared" si="56"/>
        <v>0</v>
      </c>
      <c r="K160" s="18">
        <f t="shared" si="57"/>
        <v>0</v>
      </c>
      <c r="L160" s="19">
        <f t="shared" si="58"/>
        <v>0</v>
      </c>
      <c r="O160" s="24">
        <v>0</v>
      </c>
      <c r="P160" s="24">
        <v>0</v>
      </c>
      <c r="Q160" s="24">
        <f t="shared" si="59"/>
        <v>0</v>
      </c>
      <c r="R160" s="72">
        <f t="shared" si="60"/>
        <v>0</v>
      </c>
    </row>
    <row r="161" spans="1:18" s="24" customFormat="1" ht="25.5" x14ac:dyDescent="0.2">
      <c r="A161" s="42" t="s">
        <v>277</v>
      </c>
      <c r="B161" s="42" t="s">
        <v>278</v>
      </c>
      <c r="C161" s="43" t="s">
        <v>37</v>
      </c>
      <c r="D161" s="38" t="e">
        <f>#REF!</f>
        <v>#REF!</v>
      </c>
      <c r="E161" s="38">
        <v>48.14</v>
      </c>
      <c r="F161" s="38">
        <v>2</v>
      </c>
      <c r="G161" s="75"/>
      <c r="H161" s="15">
        <f t="shared" si="42"/>
        <v>0</v>
      </c>
      <c r="I161" s="18">
        <f t="shared" si="55"/>
        <v>96.28</v>
      </c>
      <c r="J161" s="18">
        <f t="shared" si="56"/>
        <v>0</v>
      </c>
      <c r="K161" s="18">
        <f t="shared" si="57"/>
        <v>0</v>
      </c>
      <c r="L161" s="19">
        <f t="shared" si="58"/>
        <v>0</v>
      </c>
      <c r="O161" s="24">
        <v>0</v>
      </c>
      <c r="P161" s="24">
        <v>0</v>
      </c>
      <c r="Q161" s="24">
        <f t="shared" si="59"/>
        <v>0</v>
      </c>
      <c r="R161" s="72">
        <f t="shared" si="60"/>
        <v>0</v>
      </c>
    </row>
    <row r="162" spans="1:18" s="24" customFormat="1" ht="25.5" x14ac:dyDescent="0.2">
      <c r="A162" s="42" t="s">
        <v>279</v>
      </c>
      <c r="B162" s="42" t="s">
        <v>280</v>
      </c>
      <c r="C162" s="43" t="s">
        <v>37</v>
      </c>
      <c r="D162" s="38" t="e">
        <f>#REF!</f>
        <v>#REF!</v>
      </c>
      <c r="E162" s="38">
        <v>24.939999999999998</v>
      </c>
      <c r="F162" s="38">
        <v>26</v>
      </c>
      <c r="G162" s="75"/>
      <c r="H162" s="15">
        <f t="shared" si="42"/>
        <v>0</v>
      </c>
      <c r="I162" s="18">
        <f t="shared" si="55"/>
        <v>648.44000000000005</v>
      </c>
      <c r="J162" s="18">
        <f t="shared" si="56"/>
        <v>0</v>
      </c>
      <c r="K162" s="18">
        <f t="shared" si="57"/>
        <v>0</v>
      </c>
      <c r="L162" s="19">
        <f t="shared" si="58"/>
        <v>0</v>
      </c>
      <c r="O162" s="24">
        <v>0</v>
      </c>
      <c r="P162" s="24">
        <v>0</v>
      </c>
      <c r="Q162" s="24">
        <f t="shared" si="59"/>
        <v>0</v>
      </c>
      <c r="R162" s="72">
        <f t="shared" si="60"/>
        <v>0</v>
      </c>
    </row>
    <row r="163" spans="1:18" s="24" customFormat="1" ht="25.5" x14ac:dyDescent="0.2">
      <c r="A163" s="42" t="s">
        <v>281</v>
      </c>
      <c r="B163" s="42" t="s">
        <v>282</v>
      </c>
      <c r="C163" s="43" t="s">
        <v>37</v>
      </c>
      <c r="D163" s="38" t="e">
        <f>#REF!</f>
        <v>#REF!</v>
      </c>
      <c r="E163" s="38">
        <v>37.43</v>
      </c>
      <c r="F163" s="38">
        <v>6</v>
      </c>
      <c r="G163" s="75"/>
      <c r="H163" s="15">
        <f t="shared" si="42"/>
        <v>0</v>
      </c>
      <c r="I163" s="18">
        <f t="shared" si="55"/>
        <v>224.58</v>
      </c>
      <c r="J163" s="18">
        <f t="shared" si="56"/>
        <v>0</v>
      </c>
      <c r="K163" s="18">
        <f t="shared" si="57"/>
        <v>0</v>
      </c>
      <c r="L163" s="19">
        <f t="shared" si="58"/>
        <v>0</v>
      </c>
      <c r="O163" s="24">
        <v>0</v>
      </c>
      <c r="P163" s="24">
        <v>0</v>
      </c>
      <c r="Q163" s="24">
        <f t="shared" si="59"/>
        <v>0</v>
      </c>
      <c r="R163" s="72">
        <f t="shared" si="60"/>
        <v>0</v>
      </c>
    </row>
    <row r="164" spans="1:18" s="24" customFormat="1" ht="25.5" x14ac:dyDescent="0.2">
      <c r="A164" s="42" t="s">
        <v>283</v>
      </c>
      <c r="B164" s="42" t="s">
        <v>284</v>
      </c>
      <c r="C164" s="43" t="s">
        <v>37</v>
      </c>
      <c r="D164" s="38" t="e">
        <f>#REF!</f>
        <v>#REF!</v>
      </c>
      <c r="E164" s="38">
        <v>157.72</v>
      </c>
      <c r="F164" s="38">
        <v>36</v>
      </c>
      <c r="G164" s="75"/>
      <c r="H164" s="15">
        <f t="shared" si="42"/>
        <v>0</v>
      </c>
      <c r="I164" s="18">
        <f t="shared" si="55"/>
        <v>5677.92</v>
      </c>
      <c r="J164" s="18">
        <f t="shared" si="56"/>
        <v>0</v>
      </c>
      <c r="K164" s="18">
        <f t="shared" si="57"/>
        <v>0</v>
      </c>
      <c r="L164" s="19">
        <f t="shared" si="58"/>
        <v>0</v>
      </c>
      <c r="O164" s="24">
        <v>0</v>
      </c>
      <c r="P164" s="24">
        <v>0</v>
      </c>
      <c r="Q164" s="24">
        <f t="shared" si="59"/>
        <v>0</v>
      </c>
      <c r="R164" s="72">
        <f t="shared" si="60"/>
        <v>0</v>
      </c>
    </row>
    <row r="165" spans="1:18" s="24" customFormat="1" ht="25.5" x14ac:dyDescent="0.2">
      <c r="A165" s="42" t="s">
        <v>285</v>
      </c>
      <c r="B165" s="42" t="s">
        <v>286</v>
      </c>
      <c r="C165" s="43" t="s">
        <v>37</v>
      </c>
      <c r="D165" s="38" t="e">
        <f>#REF!</f>
        <v>#REF!</v>
      </c>
      <c r="E165" s="38">
        <v>95.72</v>
      </c>
      <c r="F165" s="38">
        <v>26</v>
      </c>
      <c r="G165" s="75"/>
      <c r="H165" s="15">
        <f t="shared" si="42"/>
        <v>0</v>
      </c>
      <c r="I165" s="18">
        <f t="shared" si="55"/>
        <v>2488.7199999999998</v>
      </c>
      <c r="J165" s="18">
        <f t="shared" si="56"/>
        <v>0</v>
      </c>
      <c r="K165" s="18">
        <f t="shared" si="57"/>
        <v>0</v>
      </c>
      <c r="L165" s="19">
        <f t="shared" si="58"/>
        <v>0</v>
      </c>
      <c r="O165" s="24">
        <v>0</v>
      </c>
      <c r="P165" s="24">
        <v>0</v>
      </c>
      <c r="Q165" s="24">
        <f t="shared" si="59"/>
        <v>0</v>
      </c>
      <c r="R165" s="72">
        <f t="shared" si="60"/>
        <v>0</v>
      </c>
    </row>
    <row r="166" spans="1:18" s="24" customFormat="1" ht="25.5" x14ac:dyDescent="0.2">
      <c r="A166" s="42" t="s">
        <v>287</v>
      </c>
      <c r="B166" s="42" t="s">
        <v>288</v>
      </c>
      <c r="C166" s="43" t="s">
        <v>29</v>
      </c>
      <c r="D166" s="38" t="e">
        <f>#REF!</f>
        <v>#REF!</v>
      </c>
      <c r="E166" s="38">
        <v>127.92</v>
      </c>
      <c r="F166" s="38">
        <v>39</v>
      </c>
      <c r="G166" s="75"/>
      <c r="H166" s="15">
        <f t="shared" si="42"/>
        <v>0</v>
      </c>
      <c r="I166" s="18">
        <f t="shared" si="55"/>
        <v>4988.88</v>
      </c>
      <c r="J166" s="18">
        <f t="shared" si="56"/>
        <v>0</v>
      </c>
      <c r="K166" s="18">
        <f t="shared" si="57"/>
        <v>0</v>
      </c>
      <c r="L166" s="19">
        <f t="shared" si="58"/>
        <v>0</v>
      </c>
      <c r="O166" s="24">
        <v>0</v>
      </c>
      <c r="P166" s="24">
        <v>0</v>
      </c>
      <c r="Q166" s="24">
        <f t="shared" si="59"/>
        <v>0</v>
      </c>
      <c r="R166" s="72">
        <f t="shared" si="60"/>
        <v>0</v>
      </c>
    </row>
    <row r="167" spans="1:18" s="24" customFormat="1" ht="25.5" x14ac:dyDescent="0.2">
      <c r="A167" s="42" t="s">
        <v>289</v>
      </c>
      <c r="B167" s="42" t="s">
        <v>290</v>
      </c>
      <c r="C167" s="43" t="s">
        <v>29</v>
      </c>
      <c r="D167" s="38" t="e">
        <f>#REF!</f>
        <v>#REF!</v>
      </c>
      <c r="E167" s="38">
        <v>143.57</v>
      </c>
      <c r="F167" s="38">
        <v>16</v>
      </c>
      <c r="G167" s="75"/>
      <c r="H167" s="15">
        <f t="shared" si="42"/>
        <v>0</v>
      </c>
      <c r="I167" s="18">
        <f t="shared" si="55"/>
        <v>2297.12</v>
      </c>
      <c r="J167" s="18">
        <f t="shared" si="56"/>
        <v>0</v>
      </c>
      <c r="K167" s="18">
        <f t="shared" si="57"/>
        <v>0</v>
      </c>
      <c r="L167" s="19">
        <f t="shared" si="58"/>
        <v>0</v>
      </c>
      <c r="O167" s="24">
        <v>0</v>
      </c>
      <c r="P167" s="24">
        <v>0</v>
      </c>
      <c r="Q167" s="24">
        <f t="shared" si="59"/>
        <v>0</v>
      </c>
      <c r="R167" s="72">
        <f t="shared" si="60"/>
        <v>0</v>
      </c>
    </row>
    <row r="168" spans="1:18" s="24" customFormat="1" ht="15.75" x14ac:dyDescent="0.2">
      <c r="A168" s="42" t="s">
        <v>291</v>
      </c>
      <c r="B168" s="42" t="s">
        <v>292</v>
      </c>
      <c r="C168" s="43" t="s">
        <v>37</v>
      </c>
      <c r="D168" s="38" t="e">
        <f>#REF!</f>
        <v>#REF!</v>
      </c>
      <c r="E168" s="38">
        <v>56.28</v>
      </c>
      <c r="F168" s="38">
        <v>8</v>
      </c>
      <c r="G168" s="75"/>
      <c r="H168" s="15">
        <f t="shared" si="42"/>
        <v>0</v>
      </c>
      <c r="I168" s="18">
        <f t="shared" si="55"/>
        <v>450.24</v>
      </c>
      <c r="J168" s="18">
        <f t="shared" si="56"/>
        <v>0</v>
      </c>
      <c r="K168" s="18">
        <f t="shared" si="57"/>
        <v>0</v>
      </c>
      <c r="L168" s="19">
        <f t="shared" si="58"/>
        <v>0</v>
      </c>
      <c r="O168" s="24">
        <v>0</v>
      </c>
      <c r="P168" s="24">
        <v>0</v>
      </c>
      <c r="Q168" s="24">
        <f t="shared" si="59"/>
        <v>0</v>
      </c>
      <c r="R168" s="72">
        <f t="shared" si="60"/>
        <v>0</v>
      </c>
    </row>
    <row r="169" spans="1:18" s="24" customFormat="1" ht="15.75" x14ac:dyDescent="0.2">
      <c r="A169" s="42" t="s">
        <v>293</v>
      </c>
      <c r="B169" s="42" t="s">
        <v>294</v>
      </c>
      <c r="C169" s="43" t="s">
        <v>37</v>
      </c>
      <c r="D169" s="38" t="e">
        <f>#REF!</f>
        <v>#REF!</v>
      </c>
      <c r="E169" s="38">
        <v>807.2</v>
      </c>
      <c r="F169" s="38">
        <v>8</v>
      </c>
      <c r="G169" s="75"/>
      <c r="H169" s="15">
        <f t="shared" si="42"/>
        <v>0</v>
      </c>
      <c r="I169" s="18">
        <f t="shared" si="55"/>
        <v>6457.6</v>
      </c>
      <c r="J169" s="18">
        <f t="shared" si="56"/>
        <v>0</v>
      </c>
      <c r="K169" s="18">
        <f t="shared" si="57"/>
        <v>0</v>
      </c>
      <c r="L169" s="19">
        <f t="shared" si="58"/>
        <v>0</v>
      </c>
      <c r="O169" s="24">
        <v>0</v>
      </c>
      <c r="P169" s="24">
        <v>0</v>
      </c>
      <c r="Q169" s="24">
        <f t="shared" si="59"/>
        <v>0</v>
      </c>
      <c r="R169" s="72">
        <f t="shared" si="60"/>
        <v>0</v>
      </c>
    </row>
    <row r="170" spans="1:18" s="24" customFormat="1" ht="15.75" x14ac:dyDescent="0.2">
      <c r="A170" s="42" t="s">
        <v>295</v>
      </c>
      <c r="B170" s="42" t="s">
        <v>296</v>
      </c>
      <c r="C170" s="43" t="s">
        <v>92</v>
      </c>
      <c r="D170" s="38" t="e">
        <f>#REF!</f>
        <v>#REF!</v>
      </c>
      <c r="E170" s="38">
        <v>104.94</v>
      </c>
      <c r="F170" s="38">
        <v>111.8</v>
      </c>
      <c r="G170" s="75"/>
      <c r="H170" s="15">
        <f t="shared" si="42"/>
        <v>0</v>
      </c>
      <c r="I170" s="18">
        <f t="shared" si="55"/>
        <v>11732.29</v>
      </c>
      <c r="J170" s="18">
        <f t="shared" si="56"/>
        <v>0</v>
      </c>
      <c r="K170" s="18">
        <f t="shared" si="57"/>
        <v>0</v>
      </c>
      <c r="L170" s="19">
        <f t="shared" si="58"/>
        <v>0</v>
      </c>
      <c r="O170" s="24">
        <v>0</v>
      </c>
      <c r="P170" s="24">
        <v>0</v>
      </c>
      <c r="Q170" s="24">
        <f t="shared" si="59"/>
        <v>0</v>
      </c>
      <c r="R170" s="72">
        <f t="shared" si="60"/>
        <v>0</v>
      </c>
    </row>
    <row r="171" spans="1:18" s="24" customFormat="1" ht="25.5" x14ac:dyDescent="0.2">
      <c r="A171" s="42" t="s">
        <v>297</v>
      </c>
      <c r="B171" s="42" t="s">
        <v>298</v>
      </c>
      <c r="C171" s="43" t="s">
        <v>37</v>
      </c>
      <c r="D171" s="38" t="e">
        <f>#REF!</f>
        <v>#REF!</v>
      </c>
      <c r="E171" s="38">
        <v>10.66</v>
      </c>
      <c r="F171" s="38">
        <v>3</v>
      </c>
      <c r="G171" s="75"/>
      <c r="H171" s="15">
        <f t="shared" si="42"/>
        <v>0</v>
      </c>
      <c r="I171" s="18">
        <f t="shared" si="55"/>
        <v>31.98</v>
      </c>
      <c r="J171" s="18">
        <f t="shared" si="56"/>
        <v>0</v>
      </c>
      <c r="K171" s="18">
        <f t="shared" si="57"/>
        <v>0</v>
      </c>
      <c r="L171" s="19">
        <f t="shared" si="58"/>
        <v>0</v>
      </c>
      <c r="O171" s="24">
        <v>0</v>
      </c>
      <c r="P171" s="24">
        <v>0</v>
      </c>
      <c r="Q171" s="24">
        <f t="shared" si="59"/>
        <v>0</v>
      </c>
      <c r="R171" s="72">
        <f t="shared" si="60"/>
        <v>0</v>
      </c>
    </row>
    <row r="172" spans="1:18" s="24" customFormat="1" ht="25.5" x14ac:dyDescent="0.2">
      <c r="A172" s="42" t="s">
        <v>299</v>
      </c>
      <c r="B172" s="42" t="s">
        <v>300</v>
      </c>
      <c r="C172" s="43" t="s">
        <v>37</v>
      </c>
      <c r="D172" s="38" t="e">
        <f>#REF!</f>
        <v>#REF!</v>
      </c>
      <c r="E172" s="38">
        <v>11.14</v>
      </c>
      <c r="F172" s="38">
        <v>3</v>
      </c>
      <c r="G172" s="75"/>
      <c r="H172" s="15">
        <f t="shared" si="42"/>
        <v>0</v>
      </c>
      <c r="I172" s="18">
        <f t="shared" si="55"/>
        <v>33.42</v>
      </c>
      <c r="J172" s="18">
        <f t="shared" si="56"/>
        <v>0</v>
      </c>
      <c r="K172" s="18">
        <f t="shared" si="57"/>
        <v>0</v>
      </c>
      <c r="L172" s="19">
        <f t="shared" si="58"/>
        <v>0</v>
      </c>
      <c r="O172" s="24">
        <v>0</v>
      </c>
      <c r="P172" s="24">
        <v>0</v>
      </c>
      <c r="Q172" s="24">
        <f t="shared" si="59"/>
        <v>0</v>
      </c>
      <c r="R172" s="72">
        <f t="shared" si="60"/>
        <v>0</v>
      </c>
    </row>
    <row r="173" spans="1:18" s="24" customFormat="1" ht="25.5" x14ac:dyDescent="0.2">
      <c r="A173" s="42" t="s">
        <v>301</v>
      </c>
      <c r="B173" s="42" t="s">
        <v>302</v>
      </c>
      <c r="C173" s="43" t="s">
        <v>37</v>
      </c>
      <c r="D173" s="38" t="e">
        <f>#REF!</f>
        <v>#REF!</v>
      </c>
      <c r="E173" s="38">
        <v>12.09</v>
      </c>
      <c r="F173" s="38">
        <v>2</v>
      </c>
      <c r="G173" s="75"/>
      <c r="H173" s="15">
        <f t="shared" si="42"/>
        <v>0</v>
      </c>
      <c r="I173" s="18">
        <f t="shared" si="55"/>
        <v>24.18</v>
      </c>
      <c r="J173" s="18">
        <f t="shared" si="56"/>
        <v>0</v>
      </c>
      <c r="K173" s="18">
        <f t="shared" si="57"/>
        <v>0</v>
      </c>
      <c r="L173" s="19">
        <f t="shared" si="58"/>
        <v>0</v>
      </c>
      <c r="O173" s="24">
        <v>0</v>
      </c>
      <c r="P173" s="24">
        <v>0</v>
      </c>
      <c r="Q173" s="24">
        <f t="shared" si="59"/>
        <v>0</v>
      </c>
      <c r="R173" s="72">
        <f t="shared" si="60"/>
        <v>0</v>
      </c>
    </row>
    <row r="174" spans="1:18" s="24" customFormat="1" ht="25.5" x14ac:dyDescent="0.2">
      <c r="A174" s="42" t="s">
        <v>303</v>
      </c>
      <c r="B174" s="42" t="s">
        <v>304</v>
      </c>
      <c r="C174" s="43" t="s">
        <v>37</v>
      </c>
      <c r="D174" s="38" t="e">
        <f>#REF!</f>
        <v>#REF!</v>
      </c>
      <c r="E174" s="38">
        <v>13.209999999999999</v>
      </c>
      <c r="F174" s="38">
        <v>5</v>
      </c>
      <c r="G174" s="75"/>
      <c r="H174" s="15">
        <f t="shared" si="42"/>
        <v>0</v>
      </c>
      <c r="I174" s="18">
        <f t="shared" si="55"/>
        <v>66.05</v>
      </c>
      <c r="J174" s="18">
        <f t="shared" si="56"/>
        <v>0</v>
      </c>
      <c r="K174" s="18">
        <f t="shared" si="57"/>
        <v>0</v>
      </c>
      <c r="L174" s="19">
        <f t="shared" si="58"/>
        <v>0</v>
      </c>
      <c r="O174" s="24">
        <v>0</v>
      </c>
      <c r="P174" s="24">
        <v>0</v>
      </c>
      <c r="Q174" s="24">
        <f t="shared" si="59"/>
        <v>0</v>
      </c>
      <c r="R174" s="72">
        <f t="shared" si="60"/>
        <v>0</v>
      </c>
    </row>
    <row r="175" spans="1:18" s="24" customFormat="1" ht="25.5" x14ac:dyDescent="0.2">
      <c r="A175" s="42" t="s">
        <v>305</v>
      </c>
      <c r="B175" s="42" t="s">
        <v>306</v>
      </c>
      <c r="C175" s="43" t="s">
        <v>37</v>
      </c>
      <c r="D175" s="38" t="e">
        <f>#REF!</f>
        <v>#REF!</v>
      </c>
      <c r="E175" s="38">
        <v>385.5</v>
      </c>
      <c r="F175" s="38">
        <v>1</v>
      </c>
      <c r="G175" s="75"/>
      <c r="H175" s="15">
        <f t="shared" si="42"/>
        <v>0</v>
      </c>
      <c r="I175" s="18">
        <f t="shared" si="55"/>
        <v>385.5</v>
      </c>
      <c r="J175" s="18">
        <f t="shared" si="56"/>
        <v>0</v>
      </c>
      <c r="K175" s="18">
        <f t="shared" si="57"/>
        <v>0</v>
      </c>
      <c r="L175" s="19">
        <f t="shared" si="58"/>
        <v>0</v>
      </c>
      <c r="O175" s="24">
        <v>0</v>
      </c>
      <c r="P175" s="24">
        <v>0</v>
      </c>
      <c r="Q175" s="24">
        <f t="shared" si="59"/>
        <v>0</v>
      </c>
      <c r="R175" s="72">
        <f t="shared" si="60"/>
        <v>0</v>
      </c>
    </row>
    <row r="176" spans="1:18" s="24" customFormat="1" ht="15.75" x14ac:dyDescent="0.2">
      <c r="A176" s="42" t="s">
        <v>307</v>
      </c>
      <c r="B176" s="42" t="s">
        <v>308</v>
      </c>
      <c r="C176" s="43" t="s">
        <v>29</v>
      </c>
      <c r="D176" s="38" t="e">
        <f>#REF!</f>
        <v>#REF!</v>
      </c>
      <c r="E176" s="38">
        <v>185.29</v>
      </c>
      <c r="F176" s="38">
        <v>6</v>
      </c>
      <c r="G176" s="75"/>
      <c r="H176" s="15">
        <f t="shared" si="42"/>
        <v>0</v>
      </c>
      <c r="I176" s="18">
        <f t="shared" si="55"/>
        <v>1111.74</v>
      </c>
      <c r="J176" s="18">
        <f t="shared" si="56"/>
        <v>0</v>
      </c>
      <c r="K176" s="18">
        <f t="shared" si="57"/>
        <v>0</v>
      </c>
      <c r="L176" s="19">
        <f t="shared" si="58"/>
        <v>0</v>
      </c>
      <c r="O176" s="24">
        <v>0</v>
      </c>
      <c r="P176" s="24">
        <v>0</v>
      </c>
      <c r="Q176" s="24">
        <f t="shared" si="59"/>
        <v>0</v>
      </c>
      <c r="R176" s="72">
        <f t="shared" si="60"/>
        <v>0</v>
      </c>
    </row>
    <row r="177" spans="1:18" s="24" customFormat="1" ht="15.75" x14ac:dyDescent="0.2">
      <c r="A177" s="42" t="s">
        <v>309</v>
      </c>
      <c r="B177" s="42" t="s">
        <v>310</v>
      </c>
      <c r="C177" s="43" t="s">
        <v>29</v>
      </c>
      <c r="D177" s="38" t="e">
        <f>#REF!</f>
        <v>#REF!</v>
      </c>
      <c r="E177" s="38">
        <v>175.39</v>
      </c>
      <c r="F177" s="38">
        <v>6</v>
      </c>
      <c r="G177" s="75"/>
      <c r="H177" s="15">
        <f t="shared" si="42"/>
        <v>0</v>
      </c>
      <c r="I177" s="18">
        <f t="shared" si="55"/>
        <v>1052.3399999999999</v>
      </c>
      <c r="J177" s="18">
        <f t="shared" si="56"/>
        <v>0</v>
      </c>
      <c r="K177" s="18">
        <f t="shared" si="57"/>
        <v>0</v>
      </c>
      <c r="L177" s="19">
        <f t="shared" si="58"/>
        <v>0</v>
      </c>
      <c r="O177" s="24">
        <v>0</v>
      </c>
      <c r="P177" s="24">
        <v>0</v>
      </c>
      <c r="Q177" s="24">
        <f t="shared" si="59"/>
        <v>0</v>
      </c>
      <c r="R177" s="72">
        <f t="shared" si="60"/>
        <v>0</v>
      </c>
    </row>
    <row r="178" spans="1:18" s="24" customFormat="1" ht="15.75" x14ac:dyDescent="0.2">
      <c r="A178" s="16">
        <v>11</v>
      </c>
      <c r="B178" s="48" t="s">
        <v>475</v>
      </c>
      <c r="C178" s="49"/>
      <c r="D178" s="49"/>
      <c r="E178" s="49"/>
      <c r="F178" s="49"/>
      <c r="G178" s="74"/>
      <c r="H178" s="49"/>
      <c r="I178" s="51"/>
      <c r="J178" s="49"/>
      <c r="K178" s="49"/>
      <c r="L178" s="50"/>
      <c r="Q178" s="24">
        <f t="shared" si="59"/>
        <v>0</v>
      </c>
      <c r="R178" s="72">
        <f t="shared" si="60"/>
        <v>0</v>
      </c>
    </row>
    <row r="179" spans="1:18" s="24" customFormat="1" ht="25.5" x14ac:dyDescent="0.2">
      <c r="A179" s="42" t="s">
        <v>311</v>
      </c>
      <c r="B179" s="42" t="s">
        <v>312</v>
      </c>
      <c r="C179" s="43" t="s">
        <v>37</v>
      </c>
      <c r="D179" s="38" t="e">
        <f>#REF!</f>
        <v>#REF!</v>
      </c>
      <c r="E179" s="38">
        <v>6732.1399999999994</v>
      </c>
      <c r="F179" s="38">
        <v>1</v>
      </c>
      <c r="G179" s="75"/>
      <c r="H179" s="15">
        <f t="shared" si="42"/>
        <v>0</v>
      </c>
      <c r="I179" s="18">
        <f>ROUND(F179*E179,2)</f>
        <v>6732.14</v>
      </c>
      <c r="J179" s="18">
        <f>ROUND(G179*E179,2)</f>
        <v>0</v>
      </c>
      <c r="K179" s="18">
        <f>ROUND(H179*E179,2)</f>
        <v>0</v>
      </c>
      <c r="L179" s="19">
        <f>K179/I179</f>
        <v>0</v>
      </c>
      <c r="O179" s="24">
        <v>0</v>
      </c>
      <c r="P179" s="24">
        <v>0</v>
      </c>
      <c r="Q179" s="24">
        <f t="shared" si="59"/>
        <v>0</v>
      </c>
      <c r="R179" s="72">
        <f t="shared" si="60"/>
        <v>0</v>
      </c>
    </row>
    <row r="180" spans="1:18" s="24" customFormat="1" ht="25.5" x14ac:dyDescent="0.2">
      <c r="A180" s="42" t="s">
        <v>313</v>
      </c>
      <c r="B180" s="42" t="s">
        <v>314</v>
      </c>
      <c r="C180" s="43" t="s">
        <v>29</v>
      </c>
      <c r="D180" s="38" t="e">
        <f>#REF!</f>
        <v>#REF!</v>
      </c>
      <c r="E180" s="38">
        <v>221.51</v>
      </c>
      <c r="F180" s="38">
        <v>2</v>
      </c>
      <c r="G180" s="75"/>
      <c r="H180" s="15">
        <f t="shared" si="42"/>
        <v>0</v>
      </c>
      <c r="I180" s="18">
        <f t="shared" ref="I180:I208" si="61">ROUND(F180*E180,2)</f>
        <v>443.02</v>
      </c>
      <c r="J180" s="18">
        <f t="shared" ref="J180:J208" si="62">ROUND(G180*E180,2)</f>
        <v>0</v>
      </c>
      <c r="K180" s="18">
        <f t="shared" ref="K180:K208" si="63">ROUND(H180*E180,2)</f>
        <v>0</v>
      </c>
      <c r="L180" s="19">
        <f t="shared" ref="L180:L208" si="64">K180/I180</f>
        <v>0</v>
      </c>
      <c r="O180" s="24">
        <v>0</v>
      </c>
      <c r="P180" s="24">
        <v>0</v>
      </c>
      <c r="Q180" s="24">
        <f t="shared" si="59"/>
        <v>0</v>
      </c>
      <c r="R180" s="72">
        <f t="shared" si="60"/>
        <v>0</v>
      </c>
    </row>
    <row r="181" spans="1:18" s="24" customFormat="1" ht="25.5" x14ac:dyDescent="0.2">
      <c r="A181" s="42" t="s">
        <v>315</v>
      </c>
      <c r="B181" s="42" t="s">
        <v>316</v>
      </c>
      <c r="C181" s="43" t="s">
        <v>37</v>
      </c>
      <c r="D181" s="38" t="e">
        <f>#REF!</f>
        <v>#REF!</v>
      </c>
      <c r="E181" s="38">
        <v>430.46</v>
      </c>
      <c r="F181" s="38">
        <v>6</v>
      </c>
      <c r="G181" s="75"/>
      <c r="H181" s="15">
        <f t="shared" si="42"/>
        <v>0</v>
      </c>
      <c r="I181" s="18">
        <f t="shared" si="61"/>
        <v>2582.7600000000002</v>
      </c>
      <c r="J181" s="18">
        <f t="shared" si="62"/>
        <v>0</v>
      </c>
      <c r="K181" s="18">
        <f t="shared" si="63"/>
        <v>0</v>
      </c>
      <c r="L181" s="19">
        <f t="shared" si="64"/>
        <v>0</v>
      </c>
      <c r="O181" s="24">
        <v>0</v>
      </c>
      <c r="P181" s="24">
        <v>0</v>
      </c>
      <c r="Q181" s="24">
        <f t="shared" si="59"/>
        <v>0</v>
      </c>
      <c r="R181" s="72">
        <f t="shared" si="60"/>
        <v>0</v>
      </c>
    </row>
    <row r="182" spans="1:18" s="24" customFormat="1" ht="25.5" x14ac:dyDescent="0.2">
      <c r="A182" s="42" t="s">
        <v>317</v>
      </c>
      <c r="B182" s="42" t="s">
        <v>318</v>
      </c>
      <c r="C182" s="43" t="s">
        <v>37</v>
      </c>
      <c r="D182" s="38" t="e">
        <f>#REF!</f>
        <v>#REF!</v>
      </c>
      <c r="E182" s="38">
        <v>278.60000000000002</v>
      </c>
      <c r="F182" s="38">
        <v>5</v>
      </c>
      <c r="G182" s="75"/>
      <c r="H182" s="15">
        <f t="shared" si="42"/>
        <v>0</v>
      </c>
      <c r="I182" s="18">
        <f t="shared" si="61"/>
        <v>1393</v>
      </c>
      <c r="J182" s="18">
        <f t="shared" si="62"/>
        <v>0</v>
      </c>
      <c r="K182" s="18">
        <f t="shared" si="63"/>
        <v>0</v>
      </c>
      <c r="L182" s="19">
        <f t="shared" si="64"/>
        <v>0</v>
      </c>
      <c r="O182" s="24">
        <v>0</v>
      </c>
      <c r="P182" s="24">
        <v>0</v>
      </c>
      <c r="Q182" s="24">
        <f t="shared" si="59"/>
        <v>0</v>
      </c>
      <c r="R182" s="72">
        <f t="shared" si="60"/>
        <v>0</v>
      </c>
    </row>
    <row r="183" spans="1:18" s="24" customFormat="1" ht="38.25" x14ac:dyDescent="0.2">
      <c r="A183" s="42" t="s">
        <v>319</v>
      </c>
      <c r="B183" s="42" t="s">
        <v>320</v>
      </c>
      <c r="C183" s="43" t="s">
        <v>37</v>
      </c>
      <c r="D183" s="38" t="e">
        <f>#REF!</f>
        <v>#REF!</v>
      </c>
      <c r="E183" s="38">
        <v>34.72</v>
      </c>
      <c r="F183" s="38">
        <v>17</v>
      </c>
      <c r="G183" s="75"/>
      <c r="H183" s="15">
        <f t="shared" ref="H183:H245" si="65">G183</f>
        <v>0</v>
      </c>
      <c r="I183" s="18">
        <f t="shared" si="61"/>
        <v>590.24</v>
      </c>
      <c r="J183" s="18">
        <f t="shared" si="62"/>
        <v>0</v>
      </c>
      <c r="K183" s="18">
        <f t="shared" si="63"/>
        <v>0</v>
      </c>
      <c r="L183" s="19">
        <f t="shared" si="64"/>
        <v>0</v>
      </c>
      <c r="O183" s="24">
        <v>0</v>
      </c>
      <c r="P183" s="24">
        <v>0</v>
      </c>
      <c r="Q183" s="24">
        <f t="shared" si="59"/>
        <v>0</v>
      </c>
      <c r="R183" s="72">
        <f t="shared" si="60"/>
        <v>0</v>
      </c>
    </row>
    <row r="184" spans="1:18" s="24" customFormat="1" ht="38.25" x14ac:dyDescent="0.2">
      <c r="A184" s="42" t="s">
        <v>321</v>
      </c>
      <c r="B184" s="42" t="s">
        <v>322</v>
      </c>
      <c r="C184" s="43" t="s">
        <v>37</v>
      </c>
      <c r="D184" s="38" t="e">
        <f>#REF!</f>
        <v>#REF!</v>
      </c>
      <c r="E184" s="38">
        <v>21.55</v>
      </c>
      <c r="F184" s="38">
        <v>17</v>
      </c>
      <c r="G184" s="75"/>
      <c r="H184" s="15">
        <f t="shared" si="65"/>
        <v>0</v>
      </c>
      <c r="I184" s="18">
        <f t="shared" si="61"/>
        <v>366.35</v>
      </c>
      <c r="J184" s="18">
        <f t="shared" si="62"/>
        <v>0</v>
      </c>
      <c r="K184" s="18">
        <f t="shared" si="63"/>
        <v>0</v>
      </c>
      <c r="L184" s="19">
        <f t="shared" si="64"/>
        <v>0</v>
      </c>
      <c r="O184" s="24">
        <v>0</v>
      </c>
      <c r="P184" s="24">
        <v>0</v>
      </c>
      <c r="Q184" s="24">
        <f t="shared" si="59"/>
        <v>0</v>
      </c>
      <c r="R184" s="72">
        <f t="shared" si="60"/>
        <v>0</v>
      </c>
    </row>
    <row r="185" spans="1:18" s="24" customFormat="1" ht="25.5" x14ac:dyDescent="0.2">
      <c r="A185" s="42" t="s">
        <v>323</v>
      </c>
      <c r="B185" s="42" t="s">
        <v>324</v>
      </c>
      <c r="C185" s="43" t="s">
        <v>29</v>
      </c>
      <c r="D185" s="38" t="e">
        <f>#REF!</f>
        <v>#REF!</v>
      </c>
      <c r="E185" s="38">
        <v>180.42</v>
      </c>
      <c r="F185" s="38">
        <v>8</v>
      </c>
      <c r="G185" s="75"/>
      <c r="H185" s="15">
        <f t="shared" si="65"/>
        <v>0</v>
      </c>
      <c r="I185" s="18">
        <f t="shared" si="61"/>
        <v>1443.36</v>
      </c>
      <c r="J185" s="18">
        <f t="shared" si="62"/>
        <v>0</v>
      </c>
      <c r="K185" s="18">
        <f t="shared" si="63"/>
        <v>0</v>
      </c>
      <c r="L185" s="19">
        <f t="shared" si="64"/>
        <v>0</v>
      </c>
      <c r="O185" s="24">
        <v>0</v>
      </c>
      <c r="P185" s="24">
        <v>0</v>
      </c>
      <c r="Q185" s="24">
        <f t="shared" si="59"/>
        <v>0</v>
      </c>
      <c r="R185" s="72">
        <f t="shared" si="60"/>
        <v>0</v>
      </c>
    </row>
    <row r="186" spans="1:18" s="24" customFormat="1" ht="25.5" x14ac:dyDescent="0.2">
      <c r="A186" s="42" t="s">
        <v>325</v>
      </c>
      <c r="B186" s="42" t="s">
        <v>326</v>
      </c>
      <c r="C186" s="43" t="s">
        <v>37</v>
      </c>
      <c r="D186" s="38" t="e">
        <f>#REF!</f>
        <v>#REF!</v>
      </c>
      <c r="E186" s="38">
        <v>31.709999999999997</v>
      </c>
      <c r="F186" s="38">
        <v>2</v>
      </c>
      <c r="G186" s="75"/>
      <c r="H186" s="15">
        <f t="shared" si="65"/>
        <v>0</v>
      </c>
      <c r="I186" s="18">
        <f t="shared" si="61"/>
        <v>63.42</v>
      </c>
      <c r="J186" s="18">
        <f t="shared" si="62"/>
        <v>0</v>
      </c>
      <c r="K186" s="18">
        <f t="shared" si="63"/>
        <v>0</v>
      </c>
      <c r="L186" s="19">
        <f t="shared" si="64"/>
        <v>0</v>
      </c>
      <c r="O186" s="24">
        <v>0</v>
      </c>
      <c r="P186" s="24">
        <v>0</v>
      </c>
      <c r="Q186" s="24">
        <f t="shared" si="59"/>
        <v>0</v>
      </c>
      <c r="R186" s="72">
        <f t="shared" si="60"/>
        <v>0</v>
      </c>
    </row>
    <row r="187" spans="1:18" s="24" customFormat="1" ht="15.75" x14ac:dyDescent="0.2">
      <c r="A187" s="42" t="s">
        <v>327</v>
      </c>
      <c r="B187" s="42" t="s">
        <v>328</v>
      </c>
      <c r="C187" s="43" t="s">
        <v>37</v>
      </c>
      <c r="D187" s="38" t="e">
        <f>#REF!</f>
        <v>#REF!</v>
      </c>
      <c r="E187" s="38">
        <v>719.26</v>
      </c>
      <c r="F187" s="38">
        <v>4</v>
      </c>
      <c r="G187" s="75"/>
      <c r="H187" s="15">
        <f t="shared" si="65"/>
        <v>0</v>
      </c>
      <c r="I187" s="18">
        <f t="shared" si="61"/>
        <v>2877.04</v>
      </c>
      <c r="J187" s="18">
        <f t="shared" si="62"/>
        <v>0</v>
      </c>
      <c r="K187" s="18">
        <f t="shared" si="63"/>
        <v>0</v>
      </c>
      <c r="L187" s="19">
        <f t="shared" si="64"/>
        <v>0</v>
      </c>
      <c r="O187" s="24">
        <v>0</v>
      </c>
      <c r="P187" s="24">
        <v>0</v>
      </c>
      <c r="Q187" s="24">
        <f t="shared" si="59"/>
        <v>0</v>
      </c>
      <c r="R187" s="72">
        <f t="shared" si="60"/>
        <v>0</v>
      </c>
    </row>
    <row r="188" spans="1:18" s="24" customFormat="1" ht="38.25" x14ac:dyDescent="0.2">
      <c r="A188" s="42" t="s">
        <v>329</v>
      </c>
      <c r="B188" s="42" t="s">
        <v>330</v>
      </c>
      <c r="C188" s="43" t="s">
        <v>37</v>
      </c>
      <c r="D188" s="38" t="e">
        <f>#REF!</f>
        <v>#REF!</v>
      </c>
      <c r="E188" s="38">
        <v>551.36</v>
      </c>
      <c r="F188" s="38">
        <v>8</v>
      </c>
      <c r="G188" s="75"/>
      <c r="H188" s="15">
        <f t="shared" si="65"/>
        <v>0</v>
      </c>
      <c r="I188" s="18">
        <f t="shared" si="61"/>
        <v>4410.88</v>
      </c>
      <c r="J188" s="18">
        <f t="shared" si="62"/>
        <v>0</v>
      </c>
      <c r="K188" s="18">
        <f t="shared" si="63"/>
        <v>0</v>
      </c>
      <c r="L188" s="19">
        <f t="shared" si="64"/>
        <v>0</v>
      </c>
      <c r="O188" s="24">
        <v>0</v>
      </c>
      <c r="P188" s="24">
        <v>0</v>
      </c>
      <c r="Q188" s="24">
        <f t="shared" si="59"/>
        <v>0</v>
      </c>
      <c r="R188" s="72">
        <f t="shared" si="60"/>
        <v>0</v>
      </c>
    </row>
    <row r="189" spans="1:18" s="24" customFormat="1" ht="25.5" x14ac:dyDescent="0.2">
      <c r="A189" s="42" t="s">
        <v>331</v>
      </c>
      <c r="B189" s="42" t="s">
        <v>332</v>
      </c>
      <c r="C189" s="43" t="s">
        <v>37</v>
      </c>
      <c r="D189" s="38" t="e">
        <f>#REF!</f>
        <v>#REF!</v>
      </c>
      <c r="E189" s="38">
        <v>291.63</v>
      </c>
      <c r="F189" s="38">
        <v>4</v>
      </c>
      <c r="G189" s="75"/>
      <c r="H189" s="15">
        <f t="shared" si="65"/>
        <v>0</v>
      </c>
      <c r="I189" s="18">
        <f t="shared" si="61"/>
        <v>1166.52</v>
      </c>
      <c r="J189" s="18">
        <f t="shared" si="62"/>
        <v>0</v>
      </c>
      <c r="K189" s="18">
        <f t="shared" si="63"/>
        <v>0</v>
      </c>
      <c r="L189" s="19">
        <f t="shared" si="64"/>
        <v>0</v>
      </c>
      <c r="O189" s="24">
        <v>0</v>
      </c>
      <c r="P189" s="24">
        <v>0</v>
      </c>
      <c r="Q189" s="24">
        <f t="shared" si="59"/>
        <v>0</v>
      </c>
      <c r="R189" s="72">
        <f t="shared" si="60"/>
        <v>0</v>
      </c>
    </row>
    <row r="190" spans="1:18" s="24" customFormat="1" ht="25.5" x14ac:dyDescent="0.2">
      <c r="A190" s="42" t="s">
        <v>333</v>
      </c>
      <c r="B190" s="42" t="s">
        <v>334</v>
      </c>
      <c r="C190" s="43" t="s">
        <v>37</v>
      </c>
      <c r="D190" s="38" t="e">
        <f>#REF!</f>
        <v>#REF!</v>
      </c>
      <c r="E190" s="38">
        <v>23.64</v>
      </c>
      <c r="F190" s="38">
        <v>4</v>
      </c>
      <c r="G190" s="75"/>
      <c r="H190" s="15">
        <f t="shared" si="65"/>
        <v>0</v>
      </c>
      <c r="I190" s="18">
        <f t="shared" si="61"/>
        <v>94.56</v>
      </c>
      <c r="J190" s="18">
        <f t="shared" si="62"/>
        <v>0</v>
      </c>
      <c r="K190" s="18">
        <f t="shared" si="63"/>
        <v>0</v>
      </c>
      <c r="L190" s="19">
        <f t="shared" si="64"/>
        <v>0</v>
      </c>
      <c r="O190" s="24">
        <v>0</v>
      </c>
      <c r="P190" s="24">
        <v>0</v>
      </c>
      <c r="Q190" s="24">
        <f t="shared" si="59"/>
        <v>0</v>
      </c>
      <c r="R190" s="72">
        <f t="shared" si="60"/>
        <v>0</v>
      </c>
    </row>
    <row r="191" spans="1:18" s="24" customFormat="1" ht="38.25" x14ac:dyDescent="0.2">
      <c r="A191" s="42" t="s">
        <v>335</v>
      </c>
      <c r="B191" s="42" t="s">
        <v>336</v>
      </c>
      <c r="C191" s="43" t="s">
        <v>37</v>
      </c>
      <c r="D191" s="38" t="e">
        <f>#REF!</f>
        <v>#REF!</v>
      </c>
      <c r="E191" s="38">
        <v>248.32999999999998</v>
      </c>
      <c r="F191" s="38">
        <v>5</v>
      </c>
      <c r="G191" s="75"/>
      <c r="H191" s="15">
        <f t="shared" si="65"/>
        <v>0</v>
      </c>
      <c r="I191" s="18">
        <f t="shared" si="61"/>
        <v>1241.6500000000001</v>
      </c>
      <c r="J191" s="18">
        <f t="shared" si="62"/>
        <v>0</v>
      </c>
      <c r="K191" s="18">
        <f t="shared" si="63"/>
        <v>0</v>
      </c>
      <c r="L191" s="19">
        <f t="shared" si="64"/>
        <v>0</v>
      </c>
      <c r="O191" s="24">
        <v>0</v>
      </c>
      <c r="P191" s="24">
        <v>0</v>
      </c>
      <c r="Q191" s="24">
        <f t="shared" si="59"/>
        <v>0</v>
      </c>
      <c r="R191" s="72">
        <f t="shared" si="60"/>
        <v>0</v>
      </c>
    </row>
    <row r="192" spans="1:18" s="24" customFormat="1" ht="25.5" x14ac:dyDescent="0.2">
      <c r="A192" s="42" t="s">
        <v>337</v>
      </c>
      <c r="B192" s="42" t="s">
        <v>338</v>
      </c>
      <c r="C192" s="43" t="s">
        <v>29</v>
      </c>
      <c r="D192" s="38" t="e">
        <f>#REF!</f>
        <v>#REF!</v>
      </c>
      <c r="E192" s="38">
        <v>235.19</v>
      </c>
      <c r="F192" s="38">
        <v>1</v>
      </c>
      <c r="G192" s="75"/>
      <c r="H192" s="15">
        <f t="shared" si="65"/>
        <v>0</v>
      </c>
      <c r="I192" s="18">
        <f t="shared" si="61"/>
        <v>235.19</v>
      </c>
      <c r="J192" s="18">
        <f t="shared" si="62"/>
        <v>0</v>
      </c>
      <c r="K192" s="18">
        <f t="shared" si="63"/>
        <v>0</v>
      </c>
      <c r="L192" s="19">
        <f t="shared" si="64"/>
        <v>0</v>
      </c>
      <c r="O192" s="24">
        <v>0</v>
      </c>
      <c r="P192" s="24">
        <v>0</v>
      </c>
      <c r="Q192" s="24">
        <f t="shared" si="59"/>
        <v>0</v>
      </c>
      <c r="R192" s="72">
        <f t="shared" si="60"/>
        <v>0</v>
      </c>
    </row>
    <row r="193" spans="1:18" s="24" customFormat="1" ht="25.5" x14ac:dyDescent="0.2">
      <c r="A193" s="42" t="s">
        <v>339</v>
      </c>
      <c r="B193" s="42" t="s">
        <v>340</v>
      </c>
      <c r="C193" s="43" t="s">
        <v>37</v>
      </c>
      <c r="D193" s="38" t="e">
        <f>#REF!</f>
        <v>#REF!</v>
      </c>
      <c r="E193" s="38">
        <v>85.15</v>
      </c>
      <c r="F193" s="38">
        <v>4</v>
      </c>
      <c r="G193" s="75"/>
      <c r="H193" s="15">
        <f t="shared" si="65"/>
        <v>0</v>
      </c>
      <c r="I193" s="18">
        <f t="shared" si="61"/>
        <v>340.6</v>
      </c>
      <c r="J193" s="18">
        <f t="shared" si="62"/>
        <v>0</v>
      </c>
      <c r="K193" s="18">
        <f t="shared" si="63"/>
        <v>0</v>
      </c>
      <c r="L193" s="19">
        <f t="shared" si="64"/>
        <v>0</v>
      </c>
      <c r="O193" s="24">
        <v>0</v>
      </c>
      <c r="P193" s="24">
        <v>0</v>
      </c>
      <c r="Q193" s="24">
        <f t="shared" si="59"/>
        <v>0</v>
      </c>
      <c r="R193" s="72">
        <f t="shared" si="60"/>
        <v>0</v>
      </c>
    </row>
    <row r="194" spans="1:18" s="24" customFormat="1" ht="25.5" x14ac:dyDescent="0.2">
      <c r="A194" s="42" t="s">
        <v>341</v>
      </c>
      <c r="B194" s="42" t="s">
        <v>342</v>
      </c>
      <c r="C194" s="43" t="s">
        <v>37</v>
      </c>
      <c r="D194" s="38" t="e">
        <f>#REF!</f>
        <v>#REF!</v>
      </c>
      <c r="E194" s="38">
        <v>130.08000000000001</v>
      </c>
      <c r="F194" s="38">
        <v>4</v>
      </c>
      <c r="G194" s="75"/>
      <c r="H194" s="15">
        <f t="shared" si="65"/>
        <v>0</v>
      </c>
      <c r="I194" s="18">
        <f t="shared" si="61"/>
        <v>520.32000000000005</v>
      </c>
      <c r="J194" s="18">
        <f t="shared" si="62"/>
        <v>0</v>
      </c>
      <c r="K194" s="18">
        <f t="shared" si="63"/>
        <v>0</v>
      </c>
      <c r="L194" s="19">
        <f t="shared" si="64"/>
        <v>0</v>
      </c>
      <c r="O194" s="24">
        <v>0</v>
      </c>
      <c r="P194" s="24">
        <v>0</v>
      </c>
      <c r="Q194" s="24">
        <f t="shared" si="59"/>
        <v>0</v>
      </c>
      <c r="R194" s="72">
        <f t="shared" si="60"/>
        <v>0</v>
      </c>
    </row>
    <row r="195" spans="1:18" s="24" customFormat="1" ht="15.75" x14ac:dyDescent="0.2">
      <c r="A195" s="42" t="s">
        <v>343</v>
      </c>
      <c r="B195" s="42" t="s">
        <v>344</v>
      </c>
      <c r="C195" s="43" t="s">
        <v>29</v>
      </c>
      <c r="D195" s="38" t="e">
        <f>#REF!</f>
        <v>#REF!</v>
      </c>
      <c r="E195" s="38">
        <v>6966.52</v>
      </c>
      <c r="F195" s="38">
        <v>2</v>
      </c>
      <c r="G195" s="75"/>
      <c r="H195" s="15">
        <f t="shared" si="65"/>
        <v>0</v>
      </c>
      <c r="I195" s="18">
        <f t="shared" si="61"/>
        <v>13933.04</v>
      </c>
      <c r="J195" s="18">
        <f t="shared" si="62"/>
        <v>0</v>
      </c>
      <c r="K195" s="18">
        <f t="shared" si="63"/>
        <v>0</v>
      </c>
      <c r="L195" s="19">
        <f t="shared" si="64"/>
        <v>0</v>
      </c>
      <c r="O195" s="24">
        <v>0</v>
      </c>
      <c r="P195" s="24">
        <v>0</v>
      </c>
      <c r="Q195" s="24">
        <f t="shared" si="59"/>
        <v>0</v>
      </c>
      <c r="R195" s="72">
        <f t="shared" si="60"/>
        <v>0</v>
      </c>
    </row>
    <row r="196" spans="1:18" s="24" customFormat="1" ht="15.75" x14ac:dyDescent="0.2">
      <c r="A196" s="42" t="s">
        <v>345</v>
      </c>
      <c r="B196" s="42" t="s">
        <v>346</v>
      </c>
      <c r="C196" s="43" t="s">
        <v>29</v>
      </c>
      <c r="D196" s="38" t="e">
        <f>#REF!</f>
        <v>#REF!</v>
      </c>
      <c r="E196" s="38">
        <v>2393</v>
      </c>
      <c r="F196" s="38">
        <v>1</v>
      </c>
      <c r="G196" s="75"/>
      <c r="H196" s="15">
        <f t="shared" si="65"/>
        <v>0</v>
      </c>
      <c r="I196" s="18">
        <f t="shared" si="61"/>
        <v>2393</v>
      </c>
      <c r="J196" s="18">
        <f t="shared" si="62"/>
        <v>0</v>
      </c>
      <c r="K196" s="18">
        <f t="shared" si="63"/>
        <v>0</v>
      </c>
      <c r="L196" s="19">
        <f t="shared" si="64"/>
        <v>0</v>
      </c>
      <c r="O196" s="24">
        <v>0</v>
      </c>
      <c r="P196" s="24">
        <v>0</v>
      </c>
      <c r="Q196" s="24">
        <f t="shared" si="59"/>
        <v>0</v>
      </c>
      <c r="R196" s="72">
        <f t="shared" si="60"/>
        <v>0</v>
      </c>
    </row>
    <row r="197" spans="1:18" s="24" customFormat="1" ht="25.5" x14ac:dyDescent="0.2">
      <c r="A197" s="42" t="s">
        <v>347</v>
      </c>
      <c r="B197" s="42" t="s">
        <v>348</v>
      </c>
      <c r="C197" s="43" t="s">
        <v>37</v>
      </c>
      <c r="D197" s="38" t="e">
        <f>#REF!</f>
        <v>#REF!</v>
      </c>
      <c r="E197" s="38">
        <v>141.22</v>
      </c>
      <c r="F197" s="38">
        <v>1</v>
      </c>
      <c r="G197" s="75"/>
      <c r="H197" s="15">
        <f t="shared" si="65"/>
        <v>0</v>
      </c>
      <c r="I197" s="18">
        <f t="shared" si="61"/>
        <v>141.22</v>
      </c>
      <c r="J197" s="18">
        <f t="shared" si="62"/>
        <v>0</v>
      </c>
      <c r="K197" s="18">
        <f t="shared" si="63"/>
        <v>0</v>
      </c>
      <c r="L197" s="19">
        <f t="shared" si="64"/>
        <v>0</v>
      </c>
      <c r="O197" s="24">
        <v>0</v>
      </c>
      <c r="P197" s="24">
        <v>0</v>
      </c>
      <c r="Q197" s="24">
        <f t="shared" si="59"/>
        <v>0</v>
      </c>
      <c r="R197" s="72">
        <f t="shared" si="60"/>
        <v>0</v>
      </c>
    </row>
    <row r="198" spans="1:18" s="24" customFormat="1" ht="15.75" x14ac:dyDescent="0.2">
      <c r="A198" s="42" t="s">
        <v>349</v>
      </c>
      <c r="B198" s="42" t="s">
        <v>350</v>
      </c>
      <c r="C198" s="43" t="s">
        <v>37</v>
      </c>
      <c r="D198" s="38" t="e">
        <f>#REF!</f>
        <v>#REF!</v>
      </c>
      <c r="E198" s="38">
        <v>241.39000000000001</v>
      </c>
      <c r="F198" s="38">
        <v>1</v>
      </c>
      <c r="G198" s="75"/>
      <c r="H198" s="15">
        <f t="shared" si="65"/>
        <v>0</v>
      </c>
      <c r="I198" s="18">
        <f t="shared" si="61"/>
        <v>241.39</v>
      </c>
      <c r="J198" s="18">
        <f t="shared" si="62"/>
        <v>0</v>
      </c>
      <c r="K198" s="18">
        <f t="shared" si="63"/>
        <v>0</v>
      </c>
      <c r="L198" s="19">
        <f t="shared" si="64"/>
        <v>0</v>
      </c>
      <c r="O198" s="24">
        <v>0</v>
      </c>
      <c r="P198" s="24">
        <v>0</v>
      </c>
      <c r="Q198" s="24">
        <f t="shared" si="59"/>
        <v>0</v>
      </c>
      <c r="R198" s="72">
        <f t="shared" si="60"/>
        <v>0</v>
      </c>
    </row>
    <row r="199" spans="1:18" s="24" customFormat="1" ht="15.75" x14ac:dyDescent="0.2">
      <c r="A199" s="42" t="s">
        <v>351</v>
      </c>
      <c r="B199" s="42" t="s">
        <v>352</v>
      </c>
      <c r="C199" s="43" t="s">
        <v>29</v>
      </c>
      <c r="D199" s="38" t="e">
        <f>#REF!</f>
        <v>#REF!</v>
      </c>
      <c r="E199" s="38">
        <v>209.97</v>
      </c>
      <c r="F199" s="38">
        <v>1</v>
      </c>
      <c r="G199" s="75"/>
      <c r="H199" s="15">
        <f t="shared" si="65"/>
        <v>0</v>
      </c>
      <c r="I199" s="18">
        <f t="shared" si="61"/>
        <v>209.97</v>
      </c>
      <c r="J199" s="18">
        <f t="shared" si="62"/>
        <v>0</v>
      </c>
      <c r="K199" s="18">
        <f t="shared" si="63"/>
        <v>0</v>
      </c>
      <c r="L199" s="19">
        <f t="shared" si="64"/>
        <v>0</v>
      </c>
      <c r="O199" s="24">
        <v>0</v>
      </c>
      <c r="P199" s="24">
        <v>0</v>
      </c>
      <c r="Q199" s="24">
        <f t="shared" si="59"/>
        <v>0</v>
      </c>
      <c r="R199" s="72">
        <f t="shared" si="60"/>
        <v>0</v>
      </c>
    </row>
    <row r="200" spans="1:18" s="24" customFormat="1" ht="25.5" x14ac:dyDescent="0.2">
      <c r="A200" s="42" t="s">
        <v>353</v>
      </c>
      <c r="B200" s="42" t="s">
        <v>354</v>
      </c>
      <c r="C200" s="43" t="s">
        <v>37</v>
      </c>
      <c r="D200" s="38" t="e">
        <f>#REF!</f>
        <v>#REF!</v>
      </c>
      <c r="E200" s="38">
        <v>352.85</v>
      </c>
      <c r="F200" s="38">
        <v>5</v>
      </c>
      <c r="G200" s="75"/>
      <c r="H200" s="15">
        <f t="shared" si="65"/>
        <v>0</v>
      </c>
      <c r="I200" s="18">
        <f t="shared" si="61"/>
        <v>1764.25</v>
      </c>
      <c r="J200" s="18">
        <f t="shared" si="62"/>
        <v>0</v>
      </c>
      <c r="K200" s="18">
        <f t="shared" si="63"/>
        <v>0</v>
      </c>
      <c r="L200" s="19">
        <f t="shared" si="64"/>
        <v>0</v>
      </c>
      <c r="O200" s="24">
        <v>0</v>
      </c>
      <c r="P200" s="24">
        <v>0</v>
      </c>
      <c r="Q200" s="24">
        <f t="shared" si="59"/>
        <v>0</v>
      </c>
      <c r="R200" s="72">
        <f t="shared" si="60"/>
        <v>0</v>
      </c>
    </row>
    <row r="201" spans="1:18" s="24" customFormat="1" ht="25.5" x14ac:dyDescent="0.2">
      <c r="A201" s="42" t="s">
        <v>355</v>
      </c>
      <c r="B201" s="42" t="s">
        <v>356</v>
      </c>
      <c r="C201" s="43" t="s">
        <v>37</v>
      </c>
      <c r="D201" s="38" t="e">
        <f>#REF!</f>
        <v>#REF!</v>
      </c>
      <c r="E201" s="38">
        <v>329.38</v>
      </c>
      <c r="F201" s="38">
        <v>1</v>
      </c>
      <c r="G201" s="75"/>
      <c r="H201" s="15">
        <f t="shared" si="65"/>
        <v>0</v>
      </c>
      <c r="I201" s="18">
        <f t="shared" si="61"/>
        <v>329.38</v>
      </c>
      <c r="J201" s="18">
        <f t="shared" si="62"/>
        <v>0</v>
      </c>
      <c r="K201" s="18">
        <f t="shared" si="63"/>
        <v>0</v>
      </c>
      <c r="L201" s="19">
        <f t="shared" si="64"/>
        <v>0</v>
      </c>
      <c r="O201" s="24">
        <v>0</v>
      </c>
      <c r="P201" s="24">
        <v>0</v>
      </c>
      <c r="Q201" s="24">
        <f t="shared" si="59"/>
        <v>0</v>
      </c>
      <c r="R201" s="72">
        <f t="shared" si="60"/>
        <v>0</v>
      </c>
    </row>
    <row r="202" spans="1:18" s="24" customFormat="1" ht="25.5" x14ac:dyDescent="0.2">
      <c r="A202" s="42" t="s">
        <v>357</v>
      </c>
      <c r="B202" s="42" t="s">
        <v>358</v>
      </c>
      <c r="C202" s="43" t="s">
        <v>37</v>
      </c>
      <c r="D202" s="38" t="e">
        <f>#REF!</f>
        <v>#REF!</v>
      </c>
      <c r="E202" s="38">
        <v>530.9</v>
      </c>
      <c r="F202" s="38">
        <v>1</v>
      </c>
      <c r="G202" s="75"/>
      <c r="H202" s="15">
        <f t="shared" si="65"/>
        <v>0</v>
      </c>
      <c r="I202" s="18">
        <f t="shared" si="61"/>
        <v>530.9</v>
      </c>
      <c r="J202" s="18">
        <f t="shared" si="62"/>
        <v>0</v>
      </c>
      <c r="K202" s="18">
        <f t="shared" si="63"/>
        <v>0</v>
      </c>
      <c r="L202" s="19">
        <f t="shared" si="64"/>
        <v>0</v>
      </c>
      <c r="O202" s="24">
        <v>0</v>
      </c>
      <c r="P202" s="24">
        <v>0</v>
      </c>
      <c r="Q202" s="24">
        <f t="shared" si="59"/>
        <v>0</v>
      </c>
      <c r="R202" s="72">
        <f t="shared" si="60"/>
        <v>0</v>
      </c>
    </row>
    <row r="203" spans="1:18" s="24" customFormat="1" ht="15.75" x14ac:dyDescent="0.2">
      <c r="A203" s="42" t="s">
        <v>359</v>
      </c>
      <c r="B203" s="42" t="s">
        <v>360</v>
      </c>
      <c r="C203" s="43" t="s">
        <v>29</v>
      </c>
      <c r="D203" s="38" t="e">
        <f>#REF!</f>
        <v>#REF!</v>
      </c>
      <c r="E203" s="38">
        <v>326.5</v>
      </c>
      <c r="F203" s="38">
        <v>6</v>
      </c>
      <c r="G203" s="75"/>
      <c r="H203" s="15">
        <f t="shared" si="65"/>
        <v>0</v>
      </c>
      <c r="I203" s="18">
        <f t="shared" si="61"/>
        <v>1959</v>
      </c>
      <c r="J203" s="18">
        <f t="shared" si="62"/>
        <v>0</v>
      </c>
      <c r="K203" s="18">
        <f t="shared" si="63"/>
        <v>0</v>
      </c>
      <c r="L203" s="19">
        <f t="shared" si="64"/>
        <v>0</v>
      </c>
      <c r="O203" s="24">
        <v>0</v>
      </c>
      <c r="P203" s="24">
        <v>0</v>
      </c>
      <c r="Q203" s="24">
        <f t="shared" si="59"/>
        <v>0</v>
      </c>
      <c r="R203" s="72">
        <f t="shared" si="60"/>
        <v>0</v>
      </c>
    </row>
    <row r="204" spans="1:18" s="24" customFormat="1" ht="25.5" x14ac:dyDescent="0.2">
      <c r="A204" s="42" t="s">
        <v>361</v>
      </c>
      <c r="B204" s="42" t="s">
        <v>362</v>
      </c>
      <c r="C204" s="43" t="s">
        <v>37</v>
      </c>
      <c r="D204" s="38" t="e">
        <f>#REF!</f>
        <v>#REF!</v>
      </c>
      <c r="E204" s="38">
        <v>142.11000000000001</v>
      </c>
      <c r="F204" s="38">
        <v>22</v>
      </c>
      <c r="G204" s="75"/>
      <c r="H204" s="15">
        <f t="shared" si="65"/>
        <v>0</v>
      </c>
      <c r="I204" s="18">
        <f t="shared" si="61"/>
        <v>3126.42</v>
      </c>
      <c r="J204" s="18">
        <f t="shared" si="62"/>
        <v>0</v>
      </c>
      <c r="K204" s="18">
        <f t="shared" si="63"/>
        <v>0</v>
      </c>
      <c r="L204" s="19">
        <f t="shared" si="64"/>
        <v>0</v>
      </c>
      <c r="O204" s="24">
        <v>0</v>
      </c>
      <c r="P204" s="24">
        <v>0</v>
      </c>
      <c r="Q204" s="24">
        <f t="shared" si="59"/>
        <v>0</v>
      </c>
      <c r="R204" s="72">
        <f t="shared" si="60"/>
        <v>0</v>
      </c>
    </row>
    <row r="205" spans="1:18" s="24" customFormat="1" ht="25.5" x14ac:dyDescent="0.2">
      <c r="A205" s="42" t="s">
        <v>363</v>
      </c>
      <c r="B205" s="42" t="s">
        <v>364</v>
      </c>
      <c r="C205" s="43" t="s">
        <v>37</v>
      </c>
      <c r="D205" s="38" t="e">
        <f>#REF!</f>
        <v>#REF!</v>
      </c>
      <c r="E205" s="38">
        <v>91.509999999999991</v>
      </c>
      <c r="F205" s="38">
        <v>16</v>
      </c>
      <c r="G205" s="75"/>
      <c r="H205" s="15">
        <f t="shared" si="65"/>
        <v>0</v>
      </c>
      <c r="I205" s="18">
        <f t="shared" si="61"/>
        <v>1464.16</v>
      </c>
      <c r="J205" s="18">
        <f t="shared" si="62"/>
        <v>0</v>
      </c>
      <c r="K205" s="18">
        <f t="shared" si="63"/>
        <v>0</v>
      </c>
      <c r="L205" s="19">
        <f t="shared" si="64"/>
        <v>0</v>
      </c>
      <c r="O205" s="24">
        <v>0</v>
      </c>
      <c r="P205" s="24">
        <v>0</v>
      </c>
      <c r="Q205" s="24">
        <f t="shared" si="59"/>
        <v>0</v>
      </c>
      <c r="R205" s="72">
        <f t="shared" si="60"/>
        <v>0</v>
      </c>
    </row>
    <row r="206" spans="1:18" s="24" customFormat="1" ht="25.5" x14ac:dyDescent="0.2">
      <c r="A206" s="42" t="s">
        <v>365</v>
      </c>
      <c r="B206" s="42" t="s">
        <v>366</v>
      </c>
      <c r="C206" s="43" t="s">
        <v>37</v>
      </c>
      <c r="D206" s="38" t="e">
        <f>#REF!</f>
        <v>#REF!</v>
      </c>
      <c r="E206" s="38">
        <v>204.72</v>
      </c>
      <c r="F206" s="38">
        <v>12</v>
      </c>
      <c r="G206" s="75"/>
      <c r="H206" s="15">
        <f t="shared" si="65"/>
        <v>0</v>
      </c>
      <c r="I206" s="18">
        <f t="shared" si="61"/>
        <v>2456.64</v>
      </c>
      <c r="J206" s="18">
        <f t="shared" si="62"/>
        <v>0</v>
      </c>
      <c r="K206" s="18">
        <f t="shared" si="63"/>
        <v>0</v>
      </c>
      <c r="L206" s="19">
        <f t="shared" si="64"/>
        <v>0</v>
      </c>
      <c r="O206" s="24">
        <v>0</v>
      </c>
      <c r="P206" s="24">
        <v>0</v>
      </c>
      <c r="Q206" s="24">
        <f t="shared" si="59"/>
        <v>0</v>
      </c>
      <c r="R206" s="72">
        <f t="shared" si="60"/>
        <v>0</v>
      </c>
    </row>
    <row r="207" spans="1:18" s="24" customFormat="1" ht="38.25" x14ac:dyDescent="0.2">
      <c r="A207" s="42" t="s">
        <v>367</v>
      </c>
      <c r="B207" s="42" t="s">
        <v>368</v>
      </c>
      <c r="C207" s="43" t="s">
        <v>92</v>
      </c>
      <c r="D207" s="38" t="e">
        <f>#REF!</f>
        <v>#REF!</v>
      </c>
      <c r="E207" s="38">
        <v>172.32</v>
      </c>
      <c r="F207" s="38">
        <v>150</v>
      </c>
      <c r="G207" s="75"/>
      <c r="H207" s="15">
        <f t="shared" si="65"/>
        <v>0</v>
      </c>
      <c r="I207" s="18">
        <f t="shared" si="61"/>
        <v>25848</v>
      </c>
      <c r="J207" s="18">
        <f t="shared" si="62"/>
        <v>0</v>
      </c>
      <c r="K207" s="18">
        <f t="shared" si="63"/>
        <v>0</v>
      </c>
      <c r="L207" s="19">
        <f t="shared" si="64"/>
        <v>0</v>
      </c>
      <c r="O207" s="24">
        <v>0</v>
      </c>
      <c r="P207" s="24">
        <v>0</v>
      </c>
      <c r="Q207" s="24">
        <f t="shared" si="59"/>
        <v>0</v>
      </c>
      <c r="R207" s="72">
        <f t="shared" si="60"/>
        <v>0</v>
      </c>
    </row>
    <row r="208" spans="1:18" s="24" customFormat="1" ht="15.75" x14ac:dyDescent="0.2">
      <c r="A208" s="42" t="s">
        <v>369</v>
      </c>
      <c r="B208" s="42" t="s">
        <v>370</v>
      </c>
      <c r="C208" s="43" t="s">
        <v>29</v>
      </c>
      <c r="D208" s="38" t="e">
        <f>#REF!</f>
        <v>#REF!</v>
      </c>
      <c r="E208" s="38">
        <v>563.04999999999995</v>
      </c>
      <c r="F208" s="38">
        <v>1</v>
      </c>
      <c r="G208" s="75"/>
      <c r="H208" s="15">
        <f t="shared" si="65"/>
        <v>0</v>
      </c>
      <c r="I208" s="18">
        <f t="shared" si="61"/>
        <v>563.04999999999995</v>
      </c>
      <c r="J208" s="18">
        <f t="shared" si="62"/>
        <v>0</v>
      </c>
      <c r="K208" s="18">
        <f t="shared" si="63"/>
        <v>0</v>
      </c>
      <c r="L208" s="19">
        <f t="shared" si="64"/>
        <v>0</v>
      </c>
      <c r="O208" s="24">
        <v>0</v>
      </c>
      <c r="P208" s="24">
        <v>0</v>
      </c>
      <c r="Q208" s="24">
        <f t="shared" si="59"/>
        <v>0</v>
      </c>
      <c r="R208" s="72">
        <f t="shared" si="60"/>
        <v>0</v>
      </c>
    </row>
    <row r="209" spans="1:18" s="24" customFormat="1" ht="15.75" x14ac:dyDescent="0.2">
      <c r="A209" s="16">
        <v>12</v>
      </c>
      <c r="B209" s="48" t="s">
        <v>476</v>
      </c>
      <c r="C209" s="49"/>
      <c r="D209" s="49"/>
      <c r="E209" s="49"/>
      <c r="F209" s="49"/>
      <c r="G209" s="74"/>
      <c r="H209" s="49"/>
      <c r="I209" s="51"/>
      <c r="J209" s="49"/>
      <c r="K209" s="49"/>
      <c r="L209" s="50"/>
      <c r="Q209" s="24">
        <f t="shared" si="59"/>
        <v>0</v>
      </c>
      <c r="R209" s="72">
        <f t="shared" si="60"/>
        <v>0</v>
      </c>
    </row>
    <row r="210" spans="1:18" s="24" customFormat="1" ht="15.75" x14ac:dyDescent="0.2">
      <c r="A210" s="42" t="s">
        <v>371</v>
      </c>
      <c r="B210" s="42" t="s">
        <v>372</v>
      </c>
      <c r="C210" s="43" t="s">
        <v>47</v>
      </c>
      <c r="D210" s="38" t="e">
        <f>#REF!</f>
        <v>#REF!</v>
      </c>
      <c r="E210" s="38">
        <v>576.92999999999995</v>
      </c>
      <c r="F210" s="38">
        <v>2</v>
      </c>
      <c r="G210" s="75"/>
      <c r="H210" s="15">
        <f t="shared" si="65"/>
        <v>0</v>
      </c>
      <c r="I210" s="18">
        <f>ROUND(F210*E210,2)</f>
        <v>1153.8599999999999</v>
      </c>
      <c r="J210" s="18">
        <f>ROUND(G210*E210,2)</f>
        <v>0</v>
      </c>
      <c r="K210" s="18">
        <f>ROUND(H210*E210,2)</f>
        <v>0</v>
      </c>
      <c r="L210" s="19">
        <f>K210/I210</f>
        <v>0</v>
      </c>
      <c r="O210" s="24">
        <v>0</v>
      </c>
      <c r="P210" s="24">
        <v>0</v>
      </c>
      <c r="Q210" s="24">
        <f t="shared" si="59"/>
        <v>0</v>
      </c>
      <c r="R210" s="72">
        <f t="shared" si="60"/>
        <v>0</v>
      </c>
    </row>
    <row r="211" spans="1:18" s="24" customFormat="1" ht="25.5" x14ac:dyDescent="0.2">
      <c r="A211" s="42" t="s">
        <v>373</v>
      </c>
      <c r="B211" s="42" t="s">
        <v>374</v>
      </c>
      <c r="C211" s="43" t="s">
        <v>32</v>
      </c>
      <c r="D211" s="38" t="e">
        <f>#REF!</f>
        <v>#REF!</v>
      </c>
      <c r="E211" s="38">
        <v>471.54999999999995</v>
      </c>
      <c r="F211" s="38">
        <v>1.7</v>
      </c>
      <c r="G211" s="75"/>
      <c r="H211" s="15">
        <f t="shared" si="65"/>
        <v>0</v>
      </c>
      <c r="I211" s="18">
        <f>ROUND(F211*E211,2)</f>
        <v>801.64</v>
      </c>
      <c r="J211" s="18">
        <f>ROUND(G211*E211,2)</f>
        <v>0</v>
      </c>
      <c r="K211" s="18">
        <f>ROUND(H211*E211,2)</f>
        <v>0</v>
      </c>
      <c r="L211" s="19">
        <f t="shared" ref="L211:L218" si="66">K211/I211</f>
        <v>0</v>
      </c>
      <c r="O211" s="24">
        <v>0</v>
      </c>
      <c r="P211" s="24">
        <v>0</v>
      </c>
      <c r="Q211" s="24">
        <f t="shared" si="59"/>
        <v>0</v>
      </c>
      <c r="R211" s="72">
        <f t="shared" si="60"/>
        <v>0</v>
      </c>
    </row>
    <row r="212" spans="1:18" s="24" customFormat="1" ht="51" x14ac:dyDescent="0.2">
      <c r="A212" s="42" t="s">
        <v>375</v>
      </c>
      <c r="B212" s="42" t="s">
        <v>376</v>
      </c>
      <c r="C212" s="43" t="s">
        <v>37</v>
      </c>
      <c r="D212" s="38" t="e">
        <f>#REF!</f>
        <v>#REF!</v>
      </c>
      <c r="E212" s="38">
        <v>1028.96</v>
      </c>
      <c r="F212" s="38">
        <v>4</v>
      </c>
      <c r="G212" s="75"/>
      <c r="H212" s="15">
        <f t="shared" si="65"/>
        <v>0</v>
      </c>
      <c r="I212" s="18">
        <f t="shared" ref="I212:I218" si="67">ROUND(F212*E212,2)</f>
        <v>4115.84</v>
      </c>
      <c r="J212" s="18">
        <f t="shared" ref="J212:J218" si="68">ROUND(G212*E212,2)</f>
        <v>0</v>
      </c>
      <c r="K212" s="18">
        <f t="shared" ref="K212:K218" si="69">ROUND(H212*E212,2)</f>
        <v>0</v>
      </c>
      <c r="L212" s="19">
        <f t="shared" si="66"/>
        <v>0</v>
      </c>
      <c r="O212" s="24">
        <v>0</v>
      </c>
      <c r="P212" s="24">
        <v>0</v>
      </c>
      <c r="Q212" s="24">
        <f t="shared" ref="Q212:Q245" si="70">P212-O212</f>
        <v>0</v>
      </c>
      <c r="R212" s="72">
        <f t="shared" ref="R212:R245" si="71">Q212-G212</f>
        <v>0</v>
      </c>
    </row>
    <row r="213" spans="1:18" s="24" customFormat="1" ht="51" x14ac:dyDescent="0.2">
      <c r="A213" s="42" t="s">
        <v>377</v>
      </c>
      <c r="B213" s="42" t="s">
        <v>378</v>
      </c>
      <c r="C213" s="43" t="s">
        <v>37</v>
      </c>
      <c r="D213" s="38" t="e">
        <f>#REF!</f>
        <v>#REF!</v>
      </c>
      <c r="E213" s="38">
        <v>1094.32</v>
      </c>
      <c r="F213" s="38">
        <v>2</v>
      </c>
      <c r="G213" s="75"/>
      <c r="H213" s="15">
        <f t="shared" si="65"/>
        <v>0</v>
      </c>
      <c r="I213" s="18">
        <f t="shared" si="67"/>
        <v>2188.64</v>
      </c>
      <c r="J213" s="18">
        <f t="shared" si="68"/>
        <v>0</v>
      </c>
      <c r="K213" s="18">
        <f t="shared" si="69"/>
        <v>0</v>
      </c>
      <c r="L213" s="19">
        <f t="shared" si="66"/>
        <v>0</v>
      </c>
      <c r="O213" s="24">
        <v>0</v>
      </c>
      <c r="P213" s="24">
        <v>0</v>
      </c>
      <c r="Q213" s="24">
        <f t="shared" si="70"/>
        <v>0</v>
      </c>
      <c r="R213" s="72">
        <f t="shared" si="71"/>
        <v>0</v>
      </c>
    </row>
    <row r="214" spans="1:18" s="24" customFormat="1" ht="15.75" x14ac:dyDescent="0.2">
      <c r="A214" s="42" t="s">
        <v>379</v>
      </c>
      <c r="B214" s="42" t="s">
        <v>380</v>
      </c>
      <c r="C214" s="43" t="s">
        <v>114</v>
      </c>
      <c r="D214" s="38" t="e">
        <f>#REF!</f>
        <v>#REF!</v>
      </c>
      <c r="E214" s="38">
        <v>80.460000000000008</v>
      </c>
      <c r="F214" s="38">
        <v>6.6</v>
      </c>
      <c r="G214" s="75"/>
      <c r="H214" s="15">
        <f t="shared" si="65"/>
        <v>0</v>
      </c>
      <c r="I214" s="18">
        <f t="shared" si="67"/>
        <v>531.04</v>
      </c>
      <c r="J214" s="18">
        <f t="shared" si="68"/>
        <v>0</v>
      </c>
      <c r="K214" s="18">
        <f t="shared" si="69"/>
        <v>0</v>
      </c>
      <c r="L214" s="19">
        <f t="shared" si="66"/>
        <v>0</v>
      </c>
      <c r="O214" s="24">
        <v>0</v>
      </c>
      <c r="P214" s="24">
        <v>0</v>
      </c>
      <c r="Q214" s="24">
        <f t="shared" si="70"/>
        <v>0</v>
      </c>
      <c r="R214" s="72">
        <f t="shared" si="71"/>
        <v>0</v>
      </c>
    </row>
    <row r="215" spans="1:18" s="24" customFormat="1" ht="15.75" x14ac:dyDescent="0.2">
      <c r="A215" s="42" t="s">
        <v>381</v>
      </c>
      <c r="B215" s="42" t="s">
        <v>382</v>
      </c>
      <c r="C215" s="43" t="s">
        <v>37</v>
      </c>
      <c r="D215" s="38" t="e">
        <f>#REF!</f>
        <v>#REF!</v>
      </c>
      <c r="E215" s="38">
        <v>4243.8599999999997</v>
      </c>
      <c r="F215" s="38">
        <v>2</v>
      </c>
      <c r="G215" s="75"/>
      <c r="H215" s="15">
        <f t="shared" si="65"/>
        <v>0</v>
      </c>
      <c r="I215" s="18">
        <f t="shared" si="67"/>
        <v>8487.7199999999993</v>
      </c>
      <c r="J215" s="18">
        <f t="shared" si="68"/>
        <v>0</v>
      </c>
      <c r="K215" s="18">
        <f t="shared" si="69"/>
        <v>0</v>
      </c>
      <c r="L215" s="19">
        <f t="shared" si="66"/>
        <v>0</v>
      </c>
      <c r="O215" s="24">
        <v>0</v>
      </c>
      <c r="P215" s="24">
        <v>0</v>
      </c>
      <c r="Q215" s="24">
        <f t="shared" si="70"/>
        <v>0</v>
      </c>
      <c r="R215" s="72">
        <f t="shared" si="71"/>
        <v>0</v>
      </c>
    </row>
    <row r="216" spans="1:18" s="24" customFormat="1" ht="25.5" x14ac:dyDescent="0.2">
      <c r="A216" s="42" t="s">
        <v>383</v>
      </c>
      <c r="B216" s="42" t="s">
        <v>384</v>
      </c>
      <c r="C216" s="43" t="s">
        <v>37</v>
      </c>
      <c r="D216" s="38" t="e">
        <f>#REF!</f>
        <v>#REF!</v>
      </c>
      <c r="E216" s="38">
        <v>773.70999999999992</v>
      </c>
      <c r="F216" s="38">
        <v>2</v>
      </c>
      <c r="G216" s="75"/>
      <c r="H216" s="15">
        <f t="shared" si="65"/>
        <v>0</v>
      </c>
      <c r="I216" s="18">
        <f t="shared" si="67"/>
        <v>1547.42</v>
      </c>
      <c r="J216" s="18">
        <f t="shared" si="68"/>
        <v>0</v>
      </c>
      <c r="K216" s="18">
        <f t="shared" si="69"/>
        <v>0</v>
      </c>
      <c r="L216" s="19">
        <f t="shared" si="66"/>
        <v>0</v>
      </c>
      <c r="O216" s="24">
        <v>0</v>
      </c>
      <c r="P216" s="24">
        <v>0</v>
      </c>
      <c r="Q216" s="24">
        <f t="shared" si="70"/>
        <v>0</v>
      </c>
      <c r="R216" s="72">
        <f t="shared" si="71"/>
        <v>0</v>
      </c>
    </row>
    <row r="217" spans="1:18" s="24" customFormat="1" ht="15.75" x14ac:dyDescent="0.2">
      <c r="A217" s="42" t="s">
        <v>385</v>
      </c>
      <c r="B217" s="42" t="s">
        <v>386</v>
      </c>
      <c r="C217" s="43" t="s">
        <v>47</v>
      </c>
      <c r="D217" s="38" t="e">
        <f>#REF!</f>
        <v>#REF!</v>
      </c>
      <c r="E217" s="38">
        <v>369.97999999999996</v>
      </c>
      <c r="F217" s="38">
        <v>1.3300000000009999</v>
      </c>
      <c r="G217" s="75"/>
      <c r="H217" s="15">
        <f t="shared" si="65"/>
        <v>0</v>
      </c>
      <c r="I217" s="18">
        <f t="shared" si="67"/>
        <v>492.07</v>
      </c>
      <c r="J217" s="18">
        <f t="shared" si="68"/>
        <v>0</v>
      </c>
      <c r="K217" s="18">
        <f t="shared" si="69"/>
        <v>0</v>
      </c>
      <c r="L217" s="19">
        <f t="shared" si="66"/>
        <v>0</v>
      </c>
      <c r="O217" s="24">
        <v>0</v>
      </c>
      <c r="P217" s="24">
        <v>0</v>
      </c>
      <c r="Q217" s="24">
        <f t="shared" si="70"/>
        <v>0</v>
      </c>
      <c r="R217" s="72">
        <f t="shared" si="71"/>
        <v>0</v>
      </c>
    </row>
    <row r="218" spans="1:18" s="24" customFormat="1" ht="15.75" x14ac:dyDescent="0.2">
      <c r="A218" s="42" t="s">
        <v>387</v>
      </c>
      <c r="B218" s="42" t="s">
        <v>388</v>
      </c>
      <c r="C218" s="43" t="s">
        <v>32</v>
      </c>
      <c r="D218" s="38" t="e">
        <f>#REF!</f>
        <v>#REF!</v>
      </c>
      <c r="E218" s="38">
        <v>629.27</v>
      </c>
      <c r="F218" s="38">
        <v>1.3300000000009999</v>
      </c>
      <c r="G218" s="75"/>
      <c r="H218" s="15">
        <f t="shared" si="65"/>
        <v>0</v>
      </c>
      <c r="I218" s="18">
        <f t="shared" si="67"/>
        <v>836.93</v>
      </c>
      <c r="J218" s="18">
        <f t="shared" si="68"/>
        <v>0</v>
      </c>
      <c r="K218" s="18">
        <f t="shared" si="69"/>
        <v>0</v>
      </c>
      <c r="L218" s="19">
        <f t="shared" si="66"/>
        <v>0</v>
      </c>
      <c r="O218" s="24">
        <v>0</v>
      </c>
      <c r="P218" s="24">
        <v>0</v>
      </c>
      <c r="Q218" s="24">
        <f t="shared" si="70"/>
        <v>0</v>
      </c>
      <c r="R218" s="72">
        <f t="shared" si="71"/>
        <v>0</v>
      </c>
    </row>
    <row r="219" spans="1:18" s="24" customFormat="1" ht="15.75" x14ac:dyDescent="0.2">
      <c r="A219" s="16">
        <v>13</v>
      </c>
      <c r="B219" s="48" t="s">
        <v>477</v>
      </c>
      <c r="C219" s="49"/>
      <c r="D219" s="49"/>
      <c r="E219" s="49"/>
      <c r="F219" s="49"/>
      <c r="G219" s="74"/>
      <c r="H219" s="49"/>
      <c r="I219" s="51"/>
      <c r="J219" s="49"/>
      <c r="K219" s="49"/>
      <c r="L219" s="50"/>
      <c r="Q219" s="24">
        <f t="shared" si="70"/>
        <v>0</v>
      </c>
      <c r="R219" s="72">
        <f t="shared" si="71"/>
        <v>0</v>
      </c>
    </row>
    <row r="220" spans="1:18" s="24" customFormat="1" ht="15.75" x14ac:dyDescent="0.2">
      <c r="A220" s="42" t="s">
        <v>389</v>
      </c>
      <c r="B220" s="42" t="s">
        <v>390</v>
      </c>
      <c r="C220" s="43" t="s">
        <v>47</v>
      </c>
      <c r="D220" s="38" t="e">
        <f>#REF!</f>
        <v>#REF!</v>
      </c>
      <c r="E220" s="38">
        <v>1552.08</v>
      </c>
      <c r="F220" s="38">
        <v>91.620000000000999</v>
      </c>
      <c r="G220" s="75"/>
      <c r="H220" s="15">
        <f t="shared" si="65"/>
        <v>0</v>
      </c>
      <c r="I220" s="18">
        <f>ROUND(F220*E220,2)</f>
        <v>142201.57</v>
      </c>
      <c r="J220" s="18">
        <f>ROUND(G220*E220,2)</f>
        <v>0</v>
      </c>
      <c r="K220" s="18">
        <f>ROUND(H220*E220,2)</f>
        <v>0</v>
      </c>
      <c r="L220" s="19">
        <f>K220/I220</f>
        <v>0</v>
      </c>
      <c r="O220" s="24">
        <v>0</v>
      </c>
      <c r="P220" s="24">
        <v>0</v>
      </c>
      <c r="Q220" s="24">
        <f t="shared" si="70"/>
        <v>0</v>
      </c>
      <c r="R220" s="72">
        <f t="shared" si="71"/>
        <v>0</v>
      </c>
    </row>
    <row r="221" spans="1:18" s="24" customFormat="1" ht="15.75" x14ac:dyDescent="0.2">
      <c r="A221" s="16">
        <v>14</v>
      </c>
      <c r="B221" s="48" t="s">
        <v>478</v>
      </c>
      <c r="C221" s="49"/>
      <c r="D221" s="49"/>
      <c r="E221" s="49"/>
      <c r="F221" s="49"/>
      <c r="G221" s="74"/>
      <c r="H221" s="49"/>
      <c r="I221" s="51"/>
      <c r="J221" s="49"/>
      <c r="K221" s="49"/>
      <c r="L221" s="50"/>
      <c r="Q221" s="24">
        <f t="shared" si="70"/>
        <v>0</v>
      </c>
      <c r="R221" s="72">
        <f t="shared" si="71"/>
        <v>0</v>
      </c>
    </row>
    <row r="222" spans="1:18" s="24" customFormat="1" ht="15.75" x14ac:dyDescent="0.2">
      <c r="A222" s="42" t="s">
        <v>391</v>
      </c>
      <c r="B222" s="42" t="s">
        <v>392</v>
      </c>
      <c r="C222" s="43" t="s">
        <v>47</v>
      </c>
      <c r="D222" s="38" t="e">
        <f>#REF!</f>
        <v>#REF!</v>
      </c>
      <c r="E222" s="38">
        <v>580.38</v>
      </c>
      <c r="F222" s="38">
        <v>1.100000000001</v>
      </c>
      <c r="G222" s="75"/>
      <c r="H222" s="15">
        <f t="shared" si="65"/>
        <v>0</v>
      </c>
      <c r="I222" s="18">
        <f>ROUND(F222*E222,2)</f>
        <v>638.41999999999996</v>
      </c>
      <c r="J222" s="18">
        <f>ROUND(G222*E222,2)</f>
        <v>0</v>
      </c>
      <c r="K222" s="18">
        <f>ROUND(H222*E222,2)</f>
        <v>0</v>
      </c>
      <c r="L222" s="19">
        <f>K222/I222</f>
        <v>0</v>
      </c>
      <c r="O222" s="24">
        <v>0</v>
      </c>
      <c r="P222" s="24">
        <v>0</v>
      </c>
      <c r="Q222" s="24">
        <f t="shared" si="70"/>
        <v>0</v>
      </c>
      <c r="R222" s="72">
        <f t="shared" si="71"/>
        <v>0</v>
      </c>
    </row>
    <row r="223" spans="1:18" s="24" customFormat="1" ht="25.5" x14ac:dyDescent="0.2">
      <c r="A223" s="42" t="s">
        <v>393</v>
      </c>
      <c r="B223" s="42" t="s">
        <v>394</v>
      </c>
      <c r="C223" s="43" t="s">
        <v>37</v>
      </c>
      <c r="D223" s="38" t="e">
        <f>#REF!</f>
        <v>#REF!</v>
      </c>
      <c r="E223" s="38">
        <v>123.55</v>
      </c>
      <c r="F223" s="38">
        <v>3</v>
      </c>
      <c r="G223" s="75"/>
      <c r="H223" s="15">
        <f t="shared" si="65"/>
        <v>0</v>
      </c>
      <c r="I223" s="18">
        <f t="shared" ref="I223:I236" si="72">ROUND(F223*E223,2)</f>
        <v>370.65</v>
      </c>
      <c r="J223" s="18">
        <f t="shared" ref="J223:J236" si="73">ROUND(G223*E223,2)</f>
        <v>0</v>
      </c>
      <c r="K223" s="18">
        <f t="shared" ref="K223:K236" si="74">ROUND(H223*E223,2)</f>
        <v>0</v>
      </c>
      <c r="L223" s="19">
        <f t="shared" ref="L223:L236" si="75">K223/I223</f>
        <v>0</v>
      </c>
      <c r="O223" s="24">
        <v>0</v>
      </c>
      <c r="P223" s="24">
        <v>0</v>
      </c>
      <c r="Q223" s="24">
        <f t="shared" si="70"/>
        <v>0</v>
      </c>
      <c r="R223" s="72">
        <f t="shared" si="71"/>
        <v>0</v>
      </c>
    </row>
    <row r="224" spans="1:18" s="24" customFormat="1" ht="38.25" x14ac:dyDescent="0.2">
      <c r="A224" s="42" t="s">
        <v>395</v>
      </c>
      <c r="B224" s="42" t="s">
        <v>396</v>
      </c>
      <c r="C224" s="43" t="s">
        <v>37</v>
      </c>
      <c r="D224" s="38" t="e">
        <f>#REF!</f>
        <v>#REF!</v>
      </c>
      <c r="E224" s="38">
        <v>435.69</v>
      </c>
      <c r="F224" s="38">
        <v>1</v>
      </c>
      <c r="G224" s="75"/>
      <c r="H224" s="15">
        <f t="shared" si="65"/>
        <v>0</v>
      </c>
      <c r="I224" s="18">
        <f t="shared" si="72"/>
        <v>435.69</v>
      </c>
      <c r="J224" s="18">
        <f t="shared" si="73"/>
        <v>0</v>
      </c>
      <c r="K224" s="18">
        <f t="shared" si="74"/>
        <v>0</v>
      </c>
      <c r="L224" s="19">
        <f t="shared" si="75"/>
        <v>0</v>
      </c>
      <c r="O224" s="24">
        <v>0</v>
      </c>
      <c r="P224" s="24">
        <v>0</v>
      </c>
      <c r="Q224" s="24">
        <f t="shared" si="70"/>
        <v>0</v>
      </c>
      <c r="R224" s="72">
        <f t="shared" si="71"/>
        <v>0</v>
      </c>
    </row>
    <row r="225" spans="1:18" s="24" customFormat="1" ht="25.5" x14ac:dyDescent="0.2">
      <c r="A225" s="42" t="s">
        <v>397</v>
      </c>
      <c r="B225" s="42" t="s">
        <v>398</v>
      </c>
      <c r="C225" s="43" t="s">
        <v>29</v>
      </c>
      <c r="D225" s="38" t="e">
        <f>#REF!</f>
        <v>#REF!</v>
      </c>
      <c r="E225" s="38">
        <v>760.59</v>
      </c>
      <c r="F225" s="38">
        <v>2</v>
      </c>
      <c r="G225" s="75"/>
      <c r="H225" s="15">
        <f t="shared" si="65"/>
        <v>0</v>
      </c>
      <c r="I225" s="18">
        <f t="shared" si="72"/>
        <v>1521.18</v>
      </c>
      <c r="J225" s="18">
        <f t="shared" si="73"/>
        <v>0</v>
      </c>
      <c r="K225" s="18">
        <f t="shared" si="74"/>
        <v>0</v>
      </c>
      <c r="L225" s="19">
        <f t="shared" si="75"/>
        <v>0</v>
      </c>
      <c r="O225" s="24">
        <v>0</v>
      </c>
      <c r="P225" s="24">
        <v>0</v>
      </c>
      <c r="Q225" s="24">
        <f t="shared" si="70"/>
        <v>0</v>
      </c>
      <c r="R225" s="72">
        <f t="shared" si="71"/>
        <v>0</v>
      </c>
    </row>
    <row r="226" spans="1:18" s="24" customFormat="1" ht="25.5" x14ac:dyDescent="0.2">
      <c r="A226" s="42" t="s">
        <v>399</v>
      </c>
      <c r="B226" s="42" t="s">
        <v>400</v>
      </c>
      <c r="C226" s="43" t="s">
        <v>37</v>
      </c>
      <c r="D226" s="38" t="e">
        <f>#REF!</f>
        <v>#REF!</v>
      </c>
      <c r="E226" s="38">
        <v>144.73000000000002</v>
      </c>
      <c r="F226" s="38">
        <v>1</v>
      </c>
      <c r="G226" s="75"/>
      <c r="H226" s="15">
        <f t="shared" si="65"/>
        <v>0</v>
      </c>
      <c r="I226" s="18">
        <f t="shared" si="72"/>
        <v>144.72999999999999</v>
      </c>
      <c r="J226" s="18">
        <f t="shared" si="73"/>
        <v>0</v>
      </c>
      <c r="K226" s="18">
        <f t="shared" si="74"/>
        <v>0</v>
      </c>
      <c r="L226" s="19">
        <f t="shared" si="75"/>
        <v>0</v>
      </c>
      <c r="O226" s="24">
        <v>0</v>
      </c>
      <c r="P226" s="24">
        <v>0</v>
      </c>
      <c r="Q226" s="24">
        <f t="shared" si="70"/>
        <v>0</v>
      </c>
      <c r="R226" s="72">
        <f t="shared" si="71"/>
        <v>0</v>
      </c>
    </row>
    <row r="227" spans="1:18" s="24" customFormat="1" ht="15.75" x14ac:dyDescent="0.2">
      <c r="A227" s="42" t="s">
        <v>401</v>
      </c>
      <c r="B227" s="42" t="s">
        <v>402</v>
      </c>
      <c r="C227" s="43" t="s">
        <v>37</v>
      </c>
      <c r="D227" s="38" t="e">
        <f>#REF!</f>
        <v>#REF!</v>
      </c>
      <c r="E227" s="38">
        <v>40.989999999999995</v>
      </c>
      <c r="F227" s="38">
        <v>1</v>
      </c>
      <c r="G227" s="75"/>
      <c r="H227" s="15">
        <f t="shared" si="65"/>
        <v>0</v>
      </c>
      <c r="I227" s="18">
        <f t="shared" si="72"/>
        <v>40.99</v>
      </c>
      <c r="J227" s="18">
        <f t="shared" si="73"/>
        <v>0</v>
      </c>
      <c r="K227" s="18">
        <f t="shared" si="74"/>
        <v>0</v>
      </c>
      <c r="L227" s="19">
        <f t="shared" si="75"/>
        <v>0</v>
      </c>
      <c r="O227" s="24">
        <v>0</v>
      </c>
      <c r="P227" s="24">
        <v>0</v>
      </c>
      <c r="Q227" s="24">
        <f t="shared" si="70"/>
        <v>0</v>
      </c>
      <c r="R227" s="72">
        <f t="shared" si="71"/>
        <v>0</v>
      </c>
    </row>
    <row r="228" spans="1:18" s="24" customFormat="1" ht="15.75" x14ac:dyDescent="0.2">
      <c r="A228" s="42" t="s">
        <v>403</v>
      </c>
      <c r="B228" s="42" t="s">
        <v>404</v>
      </c>
      <c r="C228" s="43" t="s">
        <v>37</v>
      </c>
      <c r="D228" s="38" t="e">
        <f>#REF!</f>
        <v>#REF!</v>
      </c>
      <c r="E228" s="38">
        <v>29.72</v>
      </c>
      <c r="F228" s="38">
        <v>3</v>
      </c>
      <c r="G228" s="75"/>
      <c r="H228" s="15">
        <f t="shared" si="65"/>
        <v>0</v>
      </c>
      <c r="I228" s="18">
        <f t="shared" si="72"/>
        <v>89.16</v>
      </c>
      <c r="J228" s="18">
        <f t="shared" si="73"/>
        <v>0</v>
      </c>
      <c r="K228" s="18">
        <f t="shared" si="74"/>
        <v>0</v>
      </c>
      <c r="L228" s="19">
        <f t="shared" si="75"/>
        <v>0</v>
      </c>
      <c r="O228" s="24">
        <v>0</v>
      </c>
      <c r="P228" s="24">
        <v>0</v>
      </c>
      <c r="Q228" s="24">
        <f t="shared" si="70"/>
        <v>0</v>
      </c>
      <c r="R228" s="72">
        <f t="shared" si="71"/>
        <v>0</v>
      </c>
    </row>
    <row r="229" spans="1:18" s="24" customFormat="1" ht="38.25" x14ac:dyDescent="0.2">
      <c r="A229" s="42" t="s">
        <v>405</v>
      </c>
      <c r="B229" s="42" t="s">
        <v>406</v>
      </c>
      <c r="C229" s="43" t="s">
        <v>37</v>
      </c>
      <c r="D229" s="38" t="e">
        <f>#REF!</f>
        <v>#REF!</v>
      </c>
      <c r="E229" s="38">
        <v>493.63</v>
      </c>
      <c r="F229" s="38">
        <v>2</v>
      </c>
      <c r="G229" s="75"/>
      <c r="H229" s="15">
        <f t="shared" si="65"/>
        <v>0</v>
      </c>
      <c r="I229" s="18">
        <f t="shared" si="72"/>
        <v>987.26</v>
      </c>
      <c r="J229" s="18">
        <f t="shared" si="73"/>
        <v>0</v>
      </c>
      <c r="K229" s="18">
        <f t="shared" si="74"/>
        <v>0</v>
      </c>
      <c r="L229" s="19">
        <f t="shared" si="75"/>
        <v>0</v>
      </c>
      <c r="O229" s="24">
        <v>0</v>
      </c>
      <c r="P229" s="24">
        <v>0</v>
      </c>
      <c r="Q229" s="24">
        <f t="shared" si="70"/>
        <v>0</v>
      </c>
      <c r="R229" s="72">
        <f t="shared" si="71"/>
        <v>0</v>
      </c>
    </row>
    <row r="230" spans="1:18" s="24" customFormat="1" ht="25.5" x14ac:dyDescent="0.2">
      <c r="A230" s="42" t="s">
        <v>407</v>
      </c>
      <c r="B230" s="42" t="s">
        <v>408</v>
      </c>
      <c r="C230" s="43" t="s">
        <v>29</v>
      </c>
      <c r="D230" s="38" t="e">
        <f>#REF!</f>
        <v>#REF!</v>
      </c>
      <c r="E230" s="38">
        <v>189.71</v>
      </c>
      <c r="F230" s="38">
        <v>2</v>
      </c>
      <c r="G230" s="75"/>
      <c r="H230" s="15">
        <f t="shared" si="65"/>
        <v>0</v>
      </c>
      <c r="I230" s="18">
        <f t="shared" si="72"/>
        <v>379.42</v>
      </c>
      <c r="J230" s="18">
        <f t="shared" si="73"/>
        <v>0</v>
      </c>
      <c r="K230" s="18">
        <f t="shared" si="74"/>
        <v>0</v>
      </c>
      <c r="L230" s="19">
        <f t="shared" si="75"/>
        <v>0</v>
      </c>
      <c r="O230" s="24">
        <v>0</v>
      </c>
      <c r="P230" s="24">
        <v>0</v>
      </c>
      <c r="Q230" s="24">
        <f t="shared" si="70"/>
        <v>0</v>
      </c>
      <c r="R230" s="72">
        <f t="shared" si="71"/>
        <v>0</v>
      </c>
    </row>
    <row r="231" spans="1:18" s="24" customFormat="1" ht="25.5" x14ac:dyDescent="0.2">
      <c r="A231" s="42" t="s">
        <v>409</v>
      </c>
      <c r="B231" s="42" t="s">
        <v>410</v>
      </c>
      <c r="C231" s="43" t="s">
        <v>37</v>
      </c>
      <c r="D231" s="38" t="e">
        <f>#REF!</f>
        <v>#REF!</v>
      </c>
      <c r="E231" s="38">
        <v>296.79000000000002</v>
      </c>
      <c r="F231" s="38">
        <v>4</v>
      </c>
      <c r="G231" s="75"/>
      <c r="H231" s="15">
        <f t="shared" si="65"/>
        <v>0</v>
      </c>
      <c r="I231" s="18">
        <f t="shared" si="72"/>
        <v>1187.1600000000001</v>
      </c>
      <c r="J231" s="18">
        <f t="shared" si="73"/>
        <v>0</v>
      </c>
      <c r="K231" s="18">
        <f t="shared" si="74"/>
        <v>0</v>
      </c>
      <c r="L231" s="19">
        <f t="shared" si="75"/>
        <v>0</v>
      </c>
      <c r="O231" s="24">
        <v>0</v>
      </c>
      <c r="P231" s="24">
        <v>0</v>
      </c>
      <c r="Q231" s="24">
        <f t="shared" si="70"/>
        <v>0</v>
      </c>
      <c r="R231" s="72">
        <f t="shared" si="71"/>
        <v>0</v>
      </c>
    </row>
    <row r="232" spans="1:18" s="24" customFormat="1" ht="15.75" x14ac:dyDescent="0.2">
      <c r="A232" s="42" t="s">
        <v>411</v>
      </c>
      <c r="B232" s="42" t="s">
        <v>412</v>
      </c>
      <c r="C232" s="43" t="s">
        <v>37</v>
      </c>
      <c r="D232" s="38" t="e">
        <f>#REF!</f>
        <v>#REF!</v>
      </c>
      <c r="E232" s="38">
        <v>263.49</v>
      </c>
      <c r="F232" s="38">
        <v>2</v>
      </c>
      <c r="G232" s="75"/>
      <c r="H232" s="15">
        <f t="shared" si="65"/>
        <v>0</v>
      </c>
      <c r="I232" s="18">
        <f t="shared" si="72"/>
        <v>526.98</v>
      </c>
      <c r="J232" s="18">
        <f t="shared" si="73"/>
        <v>0</v>
      </c>
      <c r="K232" s="18">
        <f t="shared" si="74"/>
        <v>0</v>
      </c>
      <c r="L232" s="19">
        <f t="shared" si="75"/>
        <v>0</v>
      </c>
      <c r="O232" s="24">
        <v>0</v>
      </c>
      <c r="P232" s="24">
        <v>0</v>
      </c>
      <c r="Q232" s="24">
        <f t="shared" si="70"/>
        <v>0</v>
      </c>
      <c r="R232" s="72">
        <f t="shared" si="71"/>
        <v>0</v>
      </c>
    </row>
    <row r="233" spans="1:18" s="24" customFormat="1" ht="15.75" x14ac:dyDescent="0.2">
      <c r="A233" s="42" t="s">
        <v>413</v>
      </c>
      <c r="B233" s="42" t="s">
        <v>414</v>
      </c>
      <c r="C233" s="43" t="s">
        <v>37</v>
      </c>
      <c r="D233" s="38" t="e">
        <f>#REF!</f>
        <v>#REF!</v>
      </c>
      <c r="E233" s="38">
        <v>112.47999999999999</v>
      </c>
      <c r="F233" s="38">
        <v>2</v>
      </c>
      <c r="G233" s="75"/>
      <c r="H233" s="15">
        <f t="shared" si="65"/>
        <v>0</v>
      </c>
      <c r="I233" s="18">
        <f t="shared" si="72"/>
        <v>224.96</v>
      </c>
      <c r="J233" s="18">
        <f t="shared" si="73"/>
        <v>0</v>
      </c>
      <c r="K233" s="18">
        <f t="shared" si="74"/>
        <v>0</v>
      </c>
      <c r="L233" s="19">
        <f t="shared" si="75"/>
        <v>0</v>
      </c>
      <c r="O233" s="24">
        <v>0</v>
      </c>
      <c r="P233" s="24">
        <v>0</v>
      </c>
      <c r="Q233" s="24">
        <f t="shared" si="70"/>
        <v>0</v>
      </c>
      <c r="R233" s="72">
        <f t="shared" si="71"/>
        <v>0</v>
      </c>
    </row>
    <row r="234" spans="1:18" s="24" customFormat="1" ht="25.5" x14ac:dyDescent="0.2">
      <c r="A234" s="42" t="s">
        <v>415</v>
      </c>
      <c r="B234" s="42" t="s">
        <v>416</v>
      </c>
      <c r="C234" s="43" t="s">
        <v>37</v>
      </c>
      <c r="D234" s="38" t="e">
        <f>#REF!</f>
        <v>#REF!</v>
      </c>
      <c r="E234" s="38">
        <v>116.46000000000001</v>
      </c>
      <c r="F234" s="38">
        <v>2</v>
      </c>
      <c r="G234" s="75"/>
      <c r="H234" s="15">
        <f t="shared" si="65"/>
        <v>0</v>
      </c>
      <c r="I234" s="18">
        <f t="shared" si="72"/>
        <v>232.92</v>
      </c>
      <c r="J234" s="18">
        <f t="shared" si="73"/>
        <v>0</v>
      </c>
      <c r="K234" s="18">
        <f t="shared" si="74"/>
        <v>0</v>
      </c>
      <c r="L234" s="19">
        <f t="shared" si="75"/>
        <v>0</v>
      </c>
      <c r="O234" s="24">
        <v>0</v>
      </c>
      <c r="P234" s="24">
        <v>0</v>
      </c>
      <c r="Q234" s="24">
        <f t="shared" si="70"/>
        <v>0</v>
      </c>
      <c r="R234" s="72">
        <f t="shared" si="71"/>
        <v>0</v>
      </c>
    </row>
    <row r="235" spans="1:18" s="24" customFormat="1" ht="25.5" x14ac:dyDescent="0.2">
      <c r="A235" s="42" t="s">
        <v>417</v>
      </c>
      <c r="B235" s="42" t="s">
        <v>418</v>
      </c>
      <c r="C235" s="43" t="s">
        <v>37</v>
      </c>
      <c r="D235" s="38" t="e">
        <f>#REF!</f>
        <v>#REF!</v>
      </c>
      <c r="E235" s="38">
        <v>31.61</v>
      </c>
      <c r="F235" s="38">
        <v>2</v>
      </c>
      <c r="G235" s="75"/>
      <c r="H235" s="15">
        <f t="shared" si="65"/>
        <v>0</v>
      </c>
      <c r="I235" s="18">
        <f t="shared" si="72"/>
        <v>63.22</v>
      </c>
      <c r="J235" s="18">
        <f t="shared" si="73"/>
        <v>0</v>
      </c>
      <c r="K235" s="18">
        <f t="shared" si="74"/>
        <v>0</v>
      </c>
      <c r="L235" s="19">
        <f t="shared" si="75"/>
        <v>0</v>
      </c>
      <c r="O235" s="24">
        <v>0</v>
      </c>
      <c r="P235" s="24">
        <v>0</v>
      </c>
      <c r="Q235" s="24">
        <f t="shared" si="70"/>
        <v>0</v>
      </c>
      <c r="R235" s="72">
        <f t="shared" si="71"/>
        <v>0</v>
      </c>
    </row>
    <row r="236" spans="1:18" s="24" customFormat="1" ht="15.75" x14ac:dyDescent="0.2">
      <c r="A236" s="42" t="s">
        <v>419</v>
      </c>
      <c r="B236" s="42" t="s">
        <v>420</v>
      </c>
      <c r="C236" s="43" t="s">
        <v>421</v>
      </c>
      <c r="D236" s="38" t="e">
        <f>#REF!</f>
        <v>#REF!</v>
      </c>
      <c r="E236" s="38">
        <v>1121.6199999999999</v>
      </c>
      <c r="F236" s="38">
        <v>1</v>
      </c>
      <c r="G236" s="75"/>
      <c r="H236" s="15">
        <f t="shared" si="65"/>
        <v>0</v>
      </c>
      <c r="I236" s="18">
        <f t="shared" si="72"/>
        <v>1121.6199999999999</v>
      </c>
      <c r="J236" s="18">
        <f t="shared" si="73"/>
        <v>0</v>
      </c>
      <c r="K236" s="18">
        <f t="shared" si="74"/>
        <v>0</v>
      </c>
      <c r="L236" s="19">
        <f t="shared" si="75"/>
        <v>0</v>
      </c>
      <c r="O236" s="24">
        <v>0</v>
      </c>
      <c r="P236" s="24">
        <v>0</v>
      </c>
      <c r="Q236" s="24">
        <f t="shared" si="70"/>
        <v>0</v>
      </c>
      <c r="R236" s="72">
        <f t="shared" si="71"/>
        <v>0</v>
      </c>
    </row>
    <row r="237" spans="1:18" s="24" customFormat="1" ht="15.75" x14ac:dyDescent="0.2">
      <c r="A237" s="16">
        <v>15</v>
      </c>
      <c r="B237" s="48" t="s">
        <v>479</v>
      </c>
      <c r="C237" s="49"/>
      <c r="D237" s="49"/>
      <c r="E237" s="49"/>
      <c r="F237" s="49"/>
      <c r="G237" s="74"/>
      <c r="H237" s="49"/>
      <c r="I237" s="51"/>
      <c r="J237" s="49"/>
      <c r="K237" s="49"/>
      <c r="L237" s="50"/>
      <c r="Q237" s="24">
        <f t="shared" si="70"/>
        <v>0</v>
      </c>
      <c r="R237" s="72">
        <f t="shared" si="71"/>
        <v>0</v>
      </c>
    </row>
    <row r="238" spans="1:18" s="24" customFormat="1" ht="15.75" x14ac:dyDescent="0.2">
      <c r="A238" s="42" t="s">
        <v>422</v>
      </c>
      <c r="B238" s="42" t="s">
        <v>423</v>
      </c>
      <c r="C238" s="43" t="s">
        <v>29</v>
      </c>
      <c r="D238" s="38" t="e">
        <f>#REF!</f>
        <v>#REF!</v>
      </c>
      <c r="E238" s="38">
        <v>109.27</v>
      </c>
      <c r="F238" s="38">
        <v>13</v>
      </c>
      <c r="G238" s="75"/>
      <c r="H238" s="15">
        <f t="shared" si="65"/>
        <v>0</v>
      </c>
      <c r="I238" s="18">
        <f>ROUND(F238*E238,2)</f>
        <v>1420.51</v>
      </c>
      <c r="J238" s="18">
        <f>ROUND(G238*E238,2)</f>
        <v>0</v>
      </c>
      <c r="K238" s="18">
        <f>ROUND(H238*E238,2)</f>
        <v>0</v>
      </c>
      <c r="L238" s="19">
        <f>K238/I238</f>
        <v>0</v>
      </c>
      <c r="O238" s="24">
        <v>0</v>
      </c>
      <c r="P238" s="24">
        <v>0</v>
      </c>
      <c r="Q238" s="24">
        <f t="shared" si="70"/>
        <v>0</v>
      </c>
      <c r="R238" s="72">
        <f t="shared" si="71"/>
        <v>0</v>
      </c>
    </row>
    <row r="239" spans="1:18" s="24" customFormat="1" ht="15.75" x14ac:dyDescent="0.2">
      <c r="A239" s="42" t="s">
        <v>424</v>
      </c>
      <c r="B239" s="42" t="s">
        <v>425</v>
      </c>
      <c r="C239" s="43" t="s">
        <v>29</v>
      </c>
      <c r="D239" s="38" t="e">
        <f>#REF!</f>
        <v>#REF!</v>
      </c>
      <c r="E239" s="38">
        <v>43.489999999999995</v>
      </c>
      <c r="F239" s="38">
        <v>57</v>
      </c>
      <c r="G239" s="75"/>
      <c r="H239" s="15">
        <f t="shared" si="65"/>
        <v>0</v>
      </c>
      <c r="I239" s="18">
        <f>ROUND(F239*E239,2)</f>
        <v>2478.9299999999998</v>
      </c>
      <c r="J239" s="18">
        <f>ROUND(G239*E239,2)</f>
        <v>0</v>
      </c>
      <c r="K239" s="18">
        <f>ROUND(H239*E239,2)</f>
        <v>0</v>
      </c>
      <c r="L239" s="19">
        <f t="shared" ref="L239:L245" si="76">K239/I239</f>
        <v>0</v>
      </c>
      <c r="O239" s="24">
        <v>0</v>
      </c>
      <c r="P239" s="24">
        <v>0</v>
      </c>
      <c r="Q239" s="24">
        <f t="shared" si="70"/>
        <v>0</v>
      </c>
      <c r="R239" s="72">
        <f t="shared" si="71"/>
        <v>0</v>
      </c>
    </row>
    <row r="240" spans="1:18" s="24" customFormat="1" ht="15.75" x14ac:dyDescent="0.2">
      <c r="A240" s="42" t="s">
        <v>426</v>
      </c>
      <c r="B240" s="42" t="s">
        <v>427</v>
      </c>
      <c r="C240" s="43" t="s">
        <v>92</v>
      </c>
      <c r="D240" s="38" t="e">
        <f>#REF!</f>
        <v>#REF!</v>
      </c>
      <c r="E240" s="38">
        <v>566.02</v>
      </c>
      <c r="F240" s="38">
        <v>16.559999999999999</v>
      </c>
      <c r="G240" s="75"/>
      <c r="H240" s="15">
        <f t="shared" si="65"/>
        <v>0</v>
      </c>
      <c r="I240" s="18">
        <f t="shared" ref="I240:I245" si="77">ROUND(F240*E240,2)</f>
        <v>9373.2900000000009</v>
      </c>
      <c r="J240" s="18">
        <f t="shared" ref="J240:J245" si="78">ROUND(G240*E240,2)</f>
        <v>0</v>
      </c>
      <c r="K240" s="18">
        <f t="shared" ref="K240:K245" si="79">ROUND(H240*E240,2)</f>
        <v>0</v>
      </c>
      <c r="L240" s="19">
        <f t="shared" si="76"/>
        <v>0</v>
      </c>
      <c r="O240" s="24">
        <v>0</v>
      </c>
      <c r="P240" s="24">
        <v>0</v>
      </c>
      <c r="Q240" s="24">
        <f t="shared" si="70"/>
        <v>0</v>
      </c>
      <c r="R240" s="72">
        <f t="shared" si="71"/>
        <v>0</v>
      </c>
    </row>
    <row r="241" spans="1:18" s="24" customFormat="1" ht="25.5" x14ac:dyDescent="0.2">
      <c r="A241" s="42" t="s">
        <v>428</v>
      </c>
      <c r="B241" s="42" t="s">
        <v>429</v>
      </c>
      <c r="C241" s="43" t="s">
        <v>47</v>
      </c>
      <c r="D241" s="38" t="e">
        <f>#REF!</f>
        <v>#REF!</v>
      </c>
      <c r="E241" s="38">
        <v>558.75</v>
      </c>
      <c r="F241" s="38">
        <v>16.559999999999999</v>
      </c>
      <c r="G241" s="75"/>
      <c r="H241" s="15">
        <f t="shared" si="65"/>
        <v>0</v>
      </c>
      <c r="I241" s="18">
        <f t="shared" si="77"/>
        <v>9252.9</v>
      </c>
      <c r="J241" s="18">
        <f t="shared" si="78"/>
        <v>0</v>
      </c>
      <c r="K241" s="18">
        <f t="shared" si="79"/>
        <v>0</v>
      </c>
      <c r="L241" s="19">
        <f t="shared" si="76"/>
        <v>0</v>
      </c>
      <c r="O241" s="24">
        <v>0</v>
      </c>
      <c r="P241" s="24">
        <v>0</v>
      </c>
      <c r="Q241" s="24">
        <f t="shared" si="70"/>
        <v>0</v>
      </c>
      <c r="R241" s="72">
        <f t="shared" si="71"/>
        <v>0</v>
      </c>
    </row>
    <row r="242" spans="1:18" s="24" customFormat="1" ht="15.75" x14ac:dyDescent="0.2">
      <c r="A242" s="42" t="s">
        <v>430</v>
      </c>
      <c r="B242" s="42" t="s">
        <v>431</v>
      </c>
      <c r="C242" s="43" t="s">
        <v>47</v>
      </c>
      <c r="D242" s="38" t="e">
        <f>#REF!</f>
        <v>#REF!</v>
      </c>
      <c r="E242" s="38">
        <v>293.29000000000002</v>
      </c>
      <c r="F242" s="38">
        <v>5.14</v>
      </c>
      <c r="G242" s="75"/>
      <c r="H242" s="15">
        <f t="shared" si="65"/>
        <v>0</v>
      </c>
      <c r="I242" s="18">
        <f t="shared" si="77"/>
        <v>1507.51</v>
      </c>
      <c r="J242" s="18">
        <f t="shared" si="78"/>
        <v>0</v>
      </c>
      <c r="K242" s="18">
        <f t="shared" si="79"/>
        <v>0</v>
      </c>
      <c r="L242" s="19">
        <f t="shared" si="76"/>
        <v>0</v>
      </c>
      <c r="O242" s="24">
        <v>0</v>
      </c>
      <c r="P242" s="24">
        <v>0</v>
      </c>
      <c r="Q242" s="24">
        <f t="shared" si="70"/>
        <v>0</v>
      </c>
      <c r="R242" s="72">
        <f t="shared" si="71"/>
        <v>0</v>
      </c>
    </row>
    <row r="243" spans="1:18" s="24" customFormat="1" ht="15.75" x14ac:dyDescent="0.2">
      <c r="A243" s="42" t="s">
        <v>432</v>
      </c>
      <c r="B243" s="42" t="s">
        <v>433</v>
      </c>
      <c r="C243" s="43" t="s">
        <v>114</v>
      </c>
      <c r="D243" s="38" t="e">
        <f>#REF!</f>
        <v>#REF!</v>
      </c>
      <c r="E243" s="38">
        <v>26.12</v>
      </c>
      <c r="F243" s="38">
        <v>5</v>
      </c>
      <c r="G243" s="75"/>
      <c r="H243" s="15">
        <f t="shared" si="65"/>
        <v>0</v>
      </c>
      <c r="I243" s="18">
        <f t="shared" si="77"/>
        <v>130.6</v>
      </c>
      <c r="J243" s="18">
        <f t="shared" si="78"/>
        <v>0</v>
      </c>
      <c r="K243" s="18">
        <f t="shared" si="79"/>
        <v>0</v>
      </c>
      <c r="L243" s="19">
        <f t="shared" si="76"/>
        <v>0</v>
      </c>
      <c r="O243" s="24">
        <v>0</v>
      </c>
      <c r="P243" s="24">
        <v>0</v>
      </c>
      <c r="Q243" s="24">
        <f t="shared" si="70"/>
        <v>0</v>
      </c>
      <c r="R243" s="72">
        <f t="shared" si="71"/>
        <v>0</v>
      </c>
    </row>
    <row r="244" spans="1:18" s="24" customFormat="1" ht="15.75" x14ac:dyDescent="0.2">
      <c r="A244" s="42" t="s">
        <v>434</v>
      </c>
      <c r="B244" s="42" t="s">
        <v>435</v>
      </c>
      <c r="C244" s="43" t="s">
        <v>29</v>
      </c>
      <c r="D244" s="38" t="e">
        <f>#REF!</f>
        <v>#REF!</v>
      </c>
      <c r="E244" s="38">
        <v>92.41</v>
      </c>
      <c r="F244" s="38">
        <v>2</v>
      </c>
      <c r="G244" s="75"/>
      <c r="H244" s="15">
        <f t="shared" si="65"/>
        <v>0</v>
      </c>
      <c r="I244" s="18">
        <f t="shared" si="77"/>
        <v>184.82</v>
      </c>
      <c r="J244" s="18">
        <f t="shared" si="78"/>
        <v>0</v>
      </c>
      <c r="K244" s="18">
        <f t="shared" si="79"/>
        <v>0</v>
      </c>
      <c r="L244" s="19">
        <f t="shared" si="76"/>
        <v>0</v>
      </c>
      <c r="O244" s="24">
        <v>0</v>
      </c>
      <c r="P244" s="24">
        <v>0</v>
      </c>
      <c r="Q244" s="24">
        <f t="shared" si="70"/>
        <v>0</v>
      </c>
      <c r="R244" s="72">
        <f t="shared" si="71"/>
        <v>0</v>
      </c>
    </row>
    <row r="245" spans="1:18" s="24" customFormat="1" ht="15.75" x14ac:dyDescent="0.2">
      <c r="A245" s="42" t="s">
        <v>436</v>
      </c>
      <c r="B245" s="42" t="s">
        <v>437</v>
      </c>
      <c r="C245" s="43" t="s">
        <v>47</v>
      </c>
      <c r="D245" s="38" t="e">
        <f>#REF!</f>
        <v>#REF!</v>
      </c>
      <c r="E245" s="38">
        <v>2.5099999999999998</v>
      </c>
      <c r="F245" s="38">
        <v>384.08</v>
      </c>
      <c r="G245" s="75"/>
      <c r="H245" s="15">
        <f t="shared" si="65"/>
        <v>0</v>
      </c>
      <c r="I245" s="18">
        <f t="shared" si="77"/>
        <v>964.04</v>
      </c>
      <c r="J245" s="18">
        <f t="shared" si="78"/>
        <v>0</v>
      </c>
      <c r="K245" s="18">
        <f t="shared" si="79"/>
        <v>0</v>
      </c>
      <c r="L245" s="19">
        <f t="shared" si="76"/>
        <v>0</v>
      </c>
      <c r="O245" s="24">
        <v>0</v>
      </c>
      <c r="P245" s="24">
        <v>0</v>
      </c>
      <c r="Q245" s="24">
        <f t="shared" si="70"/>
        <v>0</v>
      </c>
      <c r="R245" s="72">
        <f t="shared" si="71"/>
        <v>0</v>
      </c>
    </row>
    <row r="246" spans="1:18" s="11" customFormat="1" x14ac:dyDescent="0.2">
      <c r="A246" s="177"/>
      <c r="B246" s="178"/>
      <c r="C246" s="178"/>
      <c r="D246" s="178"/>
      <c r="E246" s="178"/>
      <c r="F246" s="178"/>
      <c r="G246" s="178"/>
      <c r="H246" s="178"/>
      <c r="I246" s="178"/>
      <c r="J246" s="178"/>
      <c r="K246" s="178"/>
      <c r="L246" s="179"/>
      <c r="M246" s="10"/>
      <c r="N246" s="10"/>
      <c r="O246" s="10"/>
      <c r="P246" s="10"/>
      <c r="Q246" s="10"/>
    </row>
    <row r="247" spans="1:18" s="11" customFormat="1" ht="16.5" customHeight="1" x14ac:dyDescent="0.2">
      <c r="A247" s="169" t="s">
        <v>533</v>
      </c>
      <c r="B247" s="170"/>
      <c r="C247" s="170"/>
      <c r="D247" s="170"/>
      <c r="E247" s="170"/>
      <c r="F247" s="170"/>
      <c r="G247" s="170"/>
      <c r="H247" s="170"/>
      <c r="I247" s="57">
        <f>SUM(I19:I245)</f>
        <v>1188434.4799999995</v>
      </c>
      <c r="J247" s="57">
        <f>SUM(J19:J245)</f>
        <v>62650.68</v>
      </c>
      <c r="K247" s="57">
        <f>SUM(K19:K245)</f>
        <v>327433.18000000011</v>
      </c>
      <c r="L247" s="56">
        <f>K247/G13</f>
        <v>0.27551637340469137</v>
      </c>
      <c r="M247" s="10"/>
      <c r="N247" s="10"/>
      <c r="O247" s="10"/>
      <c r="P247" s="10"/>
      <c r="Q247" s="10"/>
    </row>
    <row r="248" spans="1:18" x14ac:dyDescent="0.2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</row>
    <row r="250" spans="1:18" x14ac:dyDescent="0.2">
      <c r="B250" s="61"/>
    </row>
    <row r="251" spans="1:18" x14ac:dyDescent="0.2">
      <c r="K251" s="163">
        <v>327433.08</v>
      </c>
    </row>
    <row r="254" spans="1:18" x14ac:dyDescent="0.2">
      <c r="K254" s="163">
        <f>K251-K247</f>
        <v>-0.10000000009313226</v>
      </c>
    </row>
  </sheetData>
  <mergeCells count="34">
    <mergeCell ref="C1:L5"/>
    <mergeCell ref="A6:F6"/>
    <mergeCell ref="G6:J6"/>
    <mergeCell ref="A7:F8"/>
    <mergeCell ref="G7:J8"/>
    <mergeCell ref="A248:L248"/>
    <mergeCell ref="A246:L246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47:H247"/>
    <mergeCell ref="B16:B17"/>
    <mergeCell ref="C16:C17"/>
    <mergeCell ref="D16:D17"/>
    <mergeCell ref="F16:H16"/>
    <mergeCell ref="I16:K16"/>
    <mergeCell ref="K7:K8"/>
    <mergeCell ref="K12:L12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4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6"/>
  <sheetViews>
    <sheetView zoomScale="70" zoomScaleNormal="70" workbookViewId="0">
      <selection activeCell="P23" sqref="P23"/>
    </sheetView>
  </sheetViews>
  <sheetFormatPr defaultRowHeight="14.25" x14ac:dyDescent="0.2"/>
  <cols>
    <col min="2" max="2" width="11.875" customWidth="1"/>
    <col min="3" max="3" width="10.5" customWidth="1"/>
    <col min="4" max="4" width="11.5" customWidth="1"/>
    <col min="6" max="6" width="1.25" customWidth="1"/>
    <col min="8" max="8" width="12.5" customWidth="1"/>
    <col min="9" max="9" width="10.625" customWidth="1"/>
    <col min="10" max="10" width="14.125" customWidth="1"/>
    <col min="11" max="11" width="8.75" customWidth="1"/>
    <col min="12" max="12" width="1.5" customWidth="1"/>
    <col min="13" max="13" width="8.75" hidden="1" customWidth="1"/>
    <col min="15" max="15" width="15.125" customWidth="1"/>
    <col min="16" max="16" width="10.5" customWidth="1"/>
    <col min="17" max="17" width="12.375" customWidth="1"/>
    <col min="18" max="18" width="6.5" customWidth="1"/>
    <col min="19" max="19" width="1.375" customWidth="1"/>
    <col min="25" max="25" width="1.625" customWidth="1"/>
    <col min="27" max="27" width="14.125" customWidth="1"/>
    <col min="31" max="31" width="1.75" customWidth="1"/>
    <col min="33" max="33" width="8.75" customWidth="1"/>
    <col min="37" max="37" width="1.25" customWidth="1"/>
    <col min="43" max="43" width="1.125" customWidth="1"/>
    <col min="48" max="48" width="1.25" customWidth="1"/>
    <col min="49" max="49" width="8.75" customWidth="1"/>
    <col min="50" max="50" width="15.625" bestFit="1" customWidth="1"/>
    <col min="54" max="54" width="1.625" customWidth="1"/>
    <col min="59" max="59" width="1.75" customWidth="1"/>
  </cols>
  <sheetData>
    <row r="1" spans="1:64" ht="15" x14ac:dyDescent="0.25">
      <c r="A1" s="85"/>
      <c r="B1" s="205" t="s">
        <v>491</v>
      </c>
      <c r="C1" s="205"/>
      <c r="D1" s="205"/>
      <c r="E1" s="205"/>
      <c r="F1" s="83"/>
      <c r="G1" s="62"/>
      <c r="H1" s="203" t="s">
        <v>492</v>
      </c>
      <c r="I1" s="203"/>
      <c r="J1" s="203"/>
      <c r="K1" s="203"/>
      <c r="L1" s="83"/>
      <c r="N1" s="203" t="s">
        <v>454</v>
      </c>
      <c r="O1" s="203"/>
      <c r="P1" s="203"/>
      <c r="Q1" s="203"/>
      <c r="R1" s="66"/>
      <c r="S1" s="93"/>
      <c r="T1" s="203" t="s">
        <v>493</v>
      </c>
      <c r="U1" s="203"/>
      <c r="V1" s="203"/>
      <c r="W1" s="203"/>
      <c r="X1" s="62"/>
      <c r="Y1" s="83"/>
      <c r="Z1" s="78"/>
      <c r="AA1" s="203" t="s">
        <v>456</v>
      </c>
      <c r="AB1" s="203"/>
      <c r="AC1" s="203"/>
      <c r="AD1" s="203"/>
      <c r="AE1" s="83"/>
      <c r="AF1" s="203" t="s">
        <v>501</v>
      </c>
      <c r="AG1" s="203"/>
      <c r="AH1" s="203"/>
      <c r="AI1" s="203"/>
      <c r="AJ1" s="62"/>
      <c r="AK1" s="83"/>
      <c r="AL1" s="203" t="s">
        <v>532</v>
      </c>
      <c r="AM1" s="203"/>
      <c r="AN1" s="203"/>
      <c r="AO1" s="203"/>
      <c r="AQ1" s="83"/>
      <c r="AR1" s="203" t="s">
        <v>502</v>
      </c>
      <c r="AS1" s="203"/>
      <c r="AT1" s="203"/>
      <c r="AU1" s="203"/>
      <c r="AV1" s="83"/>
      <c r="AW1" s="203" t="s">
        <v>536</v>
      </c>
      <c r="AX1" s="203"/>
      <c r="AY1" s="203"/>
      <c r="AZ1" s="203"/>
      <c r="BA1" s="62"/>
      <c r="BB1" s="83"/>
      <c r="BC1" s="203" t="s">
        <v>540</v>
      </c>
      <c r="BD1" s="203"/>
      <c r="BE1" s="203"/>
      <c r="BF1" s="203"/>
      <c r="BG1" s="83"/>
      <c r="BH1" s="203" t="s">
        <v>541</v>
      </c>
      <c r="BI1" s="203"/>
      <c r="BJ1" s="203"/>
      <c r="BK1" s="203"/>
    </row>
    <row r="2" spans="1:64" ht="15" x14ac:dyDescent="0.25">
      <c r="A2" s="206" t="s">
        <v>447</v>
      </c>
      <c r="B2" s="206"/>
      <c r="C2" s="84"/>
      <c r="D2" s="84"/>
      <c r="E2" s="90"/>
      <c r="F2" s="83"/>
      <c r="G2" s="62"/>
      <c r="H2" s="62"/>
      <c r="I2" s="62"/>
      <c r="J2" s="62"/>
      <c r="K2" s="62"/>
      <c r="L2" s="83"/>
      <c r="N2" s="204" t="s">
        <v>447</v>
      </c>
      <c r="O2" s="204"/>
      <c r="P2" s="67"/>
      <c r="Q2" s="67"/>
      <c r="R2" s="68"/>
      <c r="S2" s="83"/>
      <c r="T2" s="62"/>
      <c r="U2" s="62"/>
      <c r="V2" s="62"/>
      <c r="W2" s="62"/>
      <c r="X2" s="62"/>
      <c r="Y2" s="83"/>
      <c r="Z2" s="204" t="s">
        <v>447</v>
      </c>
      <c r="AA2" s="204"/>
      <c r="AB2" s="67"/>
      <c r="AC2" s="67"/>
      <c r="AD2" s="68">
        <f>SUM(AD5:AD25)</f>
        <v>5.3210000000000006</v>
      </c>
      <c r="AE2" s="83"/>
      <c r="AF2" s="79"/>
      <c r="AG2" s="67"/>
      <c r="AH2" s="67"/>
      <c r="AI2" s="67"/>
      <c r="AJ2" s="67"/>
      <c r="AK2" s="83"/>
      <c r="AQ2" s="83"/>
      <c r="AR2" s="80" t="s">
        <v>447</v>
      </c>
      <c r="AS2" s="80"/>
      <c r="AT2" s="67"/>
      <c r="AU2" s="67"/>
      <c r="AV2" s="102"/>
      <c r="AW2" s="79"/>
      <c r="AX2" s="67"/>
      <c r="AY2" s="67"/>
      <c r="AZ2" s="67"/>
      <c r="BA2" s="67"/>
      <c r="BB2" s="83"/>
      <c r="BC2" s="80" t="s">
        <v>447</v>
      </c>
      <c r="BD2" s="80"/>
      <c r="BE2" s="67"/>
      <c r="BF2" s="67"/>
      <c r="BG2" s="83"/>
      <c r="BH2" s="80" t="s">
        <v>447</v>
      </c>
      <c r="BI2" s="80"/>
      <c r="BJ2" s="67"/>
      <c r="BK2" s="67"/>
      <c r="BL2" s="68">
        <f>SUM(BL4:BL9)</f>
        <v>2</v>
      </c>
    </row>
    <row r="3" spans="1:64" ht="15" x14ac:dyDescent="0.25">
      <c r="A3" s="85"/>
      <c r="B3" s="84" t="s">
        <v>448</v>
      </c>
      <c r="C3" s="84" t="s">
        <v>450</v>
      </c>
      <c r="D3" s="84" t="s">
        <v>449</v>
      </c>
      <c r="E3" s="84">
        <f>SUM(D4:D8)</f>
        <v>16.288800000000002</v>
      </c>
      <c r="F3" s="83"/>
      <c r="G3" s="204" t="s">
        <v>447</v>
      </c>
      <c r="H3" s="204"/>
      <c r="I3" s="67"/>
      <c r="J3" s="67"/>
      <c r="K3" s="68"/>
      <c r="L3" s="83"/>
      <c r="N3" s="78"/>
      <c r="O3" s="67" t="s">
        <v>523</v>
      </c>
      <c r="P3" s="67" t="s">
        <v>450</v>
      </c>
      <c r="Q3" s="67" t="s">
        <v>449</v>
      </c>
      <c r="R3" s="67">
        <f>SUM(Q5:Q22)</f>
        <v>242.27999999999992</v>
      </c>
      <c r="S3" s="64"/>
      <c r="T3" s="204" t="s">
        <v>447</v>
      </c>
      <c r="U3" s="204"/>
      <c r="V3" s="67"/>
      <c r="W3" s="67"/>
      <c r="X3" s="68"/>
      <c r="Y3" s="83"/>
      <c r="Z3" s="78"/>
      <c r="AA3" s="67" t="s">
        <v>439</v>
      </c>
      <c r="AB3" s="67" t="s">
        <v>438</v>
      </c>
      <c r="AC3" s="67" t="s">
        <v>441</v>
      </c>
      <c r="AD3" s="67"/>
      <c r="AE3" s="83"/>
      <c r="AF3" s="89" t="s">
        <v>447</v>
      </c>
      <c r="AG3" s="89"/>
      <c r="AH3" s="84"/>
      <c r="AI3" s="84"/>
      <c r="AJ3" s="90"/>
      <c r="AK3" s="83"/>
      <c r="AL3" s="80" t="s">
        <v>447</v>
      </c>
      <c r="AM3" s="80"/>
      <c r="AN3" s="67"/>
      <c r="AO3" s="67"/>
      <c r="AP3" s="68">
        <f>SUM(AP5:AP10)</f>
        <v>1.0689499999999998</v>
      </c>
      <c r="AQ3" s="83"/>
      <c r="AR3" s="79"/>
      <c r="AS3" s="67" t="s">
        <v>439</v>
      </c>
      <c r="AT3" s="67" t="s">
        <v>438</v>
      </c>
      <c r="AU3" s="67">
        <f>SUM(AU5:AU10)</f>
        <v>14.51</v>
      </c>
      <c r="AV3" s="64"/>
      <c r="AW3" s="89" t="s">
        <v>447</v>
      </c>
      <c r="AX3" s="89"/>
      <c r="AY3" s="84"/>
      <c r="AZ3" s="84"/>
      <c r="BA3" s="90"/>
      <c r="BB3" s="83"/>
      <c r="BC3" s="79"/>
      <c r="BD3" s="67" t="s">
        <v>439</v>
      </c>
      <c r="BE3" s="67" t="s">
        <v>438</v>
      </c>
      <c r="BF3" s="67">
        <v>29.1</v>
      </c>
      <c r="BG3" s="83"/>
      <c r="BH3" s="79"/>
      <c r="BI3" s="67" t="s">
        <v>439</v>
      </c>
      <c r="BJ3" s="67" t="s">
        <v>438</v>
      </c>
      <c r="BK3" s="67" t="s">
        <v>440</v>
      </c>
      <c r="BL3" s="67"/>
    </row>
    <row r="4" spans="1:64" ht="15" x14ac:dyDescent="0.25">
      <c r="A4" s="86" t="s">
        <v>496</v>
      </c>
      <c r="B4" s="86">
        <v>5.28</v>
      </c>
      <c r="C4" s="86">
        <v>0.61699999999999999</v>
      </c>
      <c r="D4" s="69">
        <v>3.2577600000000002</v>
      </c>
      <c r="E4" s="84"/>
      <c r="F4" s="83"/>
      <c r="G4" s="78"/>
      <c r="H4" s="67" t="s">
        <v>448</v>
      </c>
      <c r="I4" s="67" t="s">
        <v>450</v>
      </c>
      <c r="J4" s="67" t="s">
        <v>449</v>
      </c>
      <c r="K4" s="67">
        <f>SUM(J5:J8)</f>
        <v>32.31</v>
      </c>
      <c r="L4" s="83"/>
      <c r="N4" s="62"/>
      <c r="O4" s="96" t="s">
        <v>530</v>
      </c>
      <c r="P4" s="77" t="s">
        <v>529</v>
      </c>
      <c r="Q4" s="77" t="s">
        <v>528</v>
      </c>
      <c r="R4" s="67">
        <f>SUM(Q23:Q25)</f>
        <v>108.42</v>
      </c>
      <c r="S4" s="64"/>
      <c r="T4" s="67"/>
      <c r="U4" s="67" t="s">
        <v>495</v>
      </c>
      <c r="V4" s="67" t="s">
        <v>438</v>
      </c>
      <c r="W4" s="67" t="s">
        <v>494</v>
      </c>
      <c r="X4" s="94">
        <f>SUM(W5:W25)</f>
        <v>79.22</v>
      </c>
      <c r="Y4" s="83"/>
      <c r="AE4" s="83"/>
      <c r="AF4" s="85"/>
      <c r="AG4" s="84" t="s">
        <v>448</v>
      </c>
      <c r="AH4" s="84" t="s">
        <v>450</v>
      </c>
      <c r="AI4" s="84" t="s">
        <v>449</v>
      </c>
      <c r="AJ4" s="84">
        <f>SUM(AI5:AI10)</f>
        <v>59.86</v>
      </c>
      <c r="AK4" s="83"/>
      <c r="AL4" s="79"/>
      <c r="AM4" s="67" t="s">
        <v>439</v>
      </c>
      <c r="AN4" s="67" t="s">
        <v>438</v>
      </c>
      <c r="AO4" s="67" t="s">
        <v>440</v>
      </c>
      <c r="AP4" s="67"/>
      <c r="AQ4" s="83"/>
      <c r="AV4" s="83"/>
      <c r="AW4" s="85"/>
      <c r="AX4" s="84" t="s">
        <v>448</v>
      </c>
      <c r="AY4" s="84" t="s">
        <v>450</v>
      </c>
      <c r="AZ4" s="84" t="s">
        <v>449</v>
      </c>
      <c r="BA4" s="84">
        <f>SUM(AZ5:AZ10)</f>
        <v>36</v>
      </c>
      <c r="BB4" s="83"/>
      <c r="BG4" s="83"/>
    </row>
    <row r="5" spans="1:64" ht="15" x14ac:dyDescent="0.25">
      <c r="A5" s="88" t="s">
        <v>497</v>
      </c>
      <c r="B5" s="86">
        <v>5.28</v>
      </c>
      <c r="C5" s="86">
        <v>0.61699999999999999</v>
      </c>
      <c r="D5" s="69">
        <v>3.2577600000000002</v>
      </c>
      <c r="E5" s="87"/>
      <c r="F5" s="83"/>
      <c r="G5" s="81" t="s">
        <v>496</v>
      </c>
      <c r="H5" s="62">
        <v>2.44</v>
      </c>
      <c r="I5" s="82">
        <v>0.61699999999999999</v>
      </c>
      <c r="J5" s="62">
        <v>1.5</v>
      </c>
      <c r="K5" s="62"/>
      <c r="L5" s="83"/>
      <c r="N5" t="s">
        <v>442</v>
      </c>
      <c r="O5" s="62">
        <v>16.32</v>
      </c>
      <c r="P5" s="82">
        <v>0.61699999999999999</v>
      </c>
      <c r="Q5" s="81">
        <v>10.1</v>
      </c>
      <c r="R5" s="62"/>
      <c r="S5" s="83"/>
      <c r="T5" s="62" t="s">
        <v>442</v>
      </c>
      <c r="U5" s="62">
        <v>3.4</v>
      </c>
      <c r="V5">
        <v>0.9</v>
      </c>
      <c r="W5">
        <f>PRODUCT(U5:V5)</f>
        <v>3.06</v>
      </c>
      <c r="Y5" s="83"/>
      <c r="Z5" s="62" t="s">
        <v>442</v>
      </c>
      <c r="AA5">
        <v>0.15</v>
      </c>
      <c r="AB5">
        <v>0.3</v>
      </c>
      <c r="AC5">
        <v>3.4</v>
      </c>
      <c r="AD5">
        <f>PRODUCT(AA5:AC5)</f>
        <v>0.153</v>
      </c>
      <c r="AE5" s="83"/>
      <c r="AF5" s="86" t="s">
        <v>496</v>
      </c>
      <c r="AG5" s="86">
        <v>5.28</v>
      </c>
      <c r="AH5" s="86">
        <v>0.61699999999999999</v>
      </c>
      <c r="AI5" s="84">
        <v>3.26</v>
      </c>
      <c r="AJ5" s="84"/>
      <c r="AK5" s="83"/>
      <c r="AL5" s="99" t="s">
        <v>496</v>
      </c>
      <c r="AM5" s="63">
        <v>1.31</v>
      </c>
      <c r="AN5" s="65">
        <v>0.15</v>
      </c>
      <c r="AO5" s="65">
        <v>0.3</v>
      </c>
      <c r="AP5" s="69">
        <v>5.8950000000000002E-2</v>
      </c>
      <c r="AQ5" s="83"/>
      <c r="AR5" s="70" t="s">
        <v>496</v>
      </c>
      <c r="AS5" s="63">
        <v>1.31</v>
      </c>
      <c r="AT5" s="65">
        <v>0.6</v>
      </c>
      <c r="AU5">
        <v>0.79</v>
      </c>
      <c r="AV5" s="83"/>
      <c r="BB5" s="83"/>
      <c r="BC5" s="103" t="s">
        <v>455</v>
      </c>
      <c r="BD5">
        <v>16.62</v>
      </c>
      <c r="BE5">
        <v>1.75</v>
      </c>
      <c r="BF5">
        <v>29.1</v>
      </c>
      <c r="BG5" s="83"/>
      <c r="BH5" t="s">
        <v>455</v>
      </c>
      <c r="BI5">
        <v>16.62</v>
      </c>
      <c r="BJ5">
        <v>0.15</v>
      </c>
      <c r="BK5">
        <v>0.8</v>
      </c>
      <c r="BL5">
        <v>2</v>
      </c>
    </row>
    <row r="6" spans="1:64" ht="15" x14ac:dyDescent="0.25">
      <c r="A6" s="88" t="s">
        <v>498</v>
      </c>
      <c r="B6" s="86">
        <v>5.28</v>
      </c>
      <c r="C6" s="86">
        <v>0.61699999999999999</v>
      </c>
      <c r="D6" s="69">
        <v>3.2577600000000002</v>
      </c>
      <c r="E6" s="87"/>
      <c r="F6" s="83"/>
      <c r="G6" s="81" t="s">
        <v>508</v>
      </c>
      <c r="H6" s="62">
        <v>6</v>
      </c>
      <c r="I6" s="82">
        <v>0.61699999999999999</v>
      </c>
      <c r="J6" s="62">
        <v>3.7</v>
      </c>
      <c r="K6" s="62"/>
      <c r="L6" s="83"/>
      <c r="N6" t="s">
        <v>446</v>
      </c>
      <c r="O6" s="62">
        <v>16.32</v>
      </c>
      <c r="P6" s="82">
        <v>0.61699999999999999</v>
      </c>
      <c r="Q6" s="81">
        <v>10.1</v>
      </c>
      <c r="R6" s="62"/>
      <c r="S6" s="83"/>
      <c r="T6" s="62" t="s">
        <v>446</v>
      </c>
      <c r="U6" s="62">
        <v>3.4</v>
      </c>
      <c r="V6" s="62">
        <v>0.9</v>
      </c>
      <c r="W6" s="62">
        <f t="shared" ref="W6:W25" si="0">PRODUCT(U6:V6)</f>
        <v>3.06</v>
      </c>
      <c r="Y6" s="83"/>
      <c r="Z6" s="62" t="s">
        <v>446</v>
      </c>
      <c r="AA6" s="62">
        <v>0.15</v>
      </c>
      <c r="AB6" s="62">
        <v>0.3</v>
      </c>
      <c r="AC6" s="62">
        <v>3.4</v>
      </c>
      <c r="AD6" s="62">
        <f t="shared" ref="AD6:AD25" si="1">PRODUCT(AA6:AC6)</f>
        <v>0.153</v>
      </c>
      <c r="AE6" s="83"/>
      <c r="AF6" s="88" t="s">
        <v>497</v>
      </c>
      <c r="AG6" s="97">
        <v>10.039999999999999</v>
      </c>
      <c r="AH6" s="86">
        <v>0.61699999999999999</v>
      </c>
      <c r="AI6" s="84">
        <v>6.2</v>
      </c>
      <c r="AJ6" s="87"/>
      <c r="AK6" s="83"/>
      <c r="AL6" s="70" t="s">
        <v>497</v>
      </c>
      <c r="AM6" s="63">
        <v>2.5099999999999998</v>
      </c>
      <c r="AN6" s="65">
        <v>0.15</v>
      </c>
      <c r="AO6" s="65">
        <v>0.3</v>
      </c>
      <c r="AP6" s="69">
        <v>0.11</v>
      </c>
      <c r="AQ6" s="83"/>
      <c r="AR6" s="70" t="s">
        <v>497</v>
      </c>
      <c r="AS6" s="63">
        <v>2.5099999999999998</v>
      </c>
      <c r="AT6" s="65">
        <v>0.6</v>
      </c>
      <c r="AU6">
        <v>1.5</v>
      </c>
      <c r="AV6" s="83"/>
      <c r="AW6" s="103" t="s">
        <v>455</v>
      </c>
      <c r="AX6">
        <v>58.3</v>
      </c>
      <c r="AY6">
        <v>0.61699999999999999</v>
      </c>
      <c r="AZ6">
        <v>36</v>
      </c>
      <c r="BB6" s="83"/>
      <c r="BG6" s="83"/>
    </row>
    <row r="7" spans="1:64" ht="15" x14ac:dyDescent="0.25">
      <c r="A7" s="88" t="s">
        <v>499</v>
      </c>
      <c r="B7" s="86">
        <v>5.28</v>
      </c>
      <c r="C7" s="86">
        <v>0.61699999999999999</v>
      </c>
      <c r="D7" s="69">
        <v>3.2577600000000002</v>
      </c>
      <c r="E7" s="87"/>
      <c r="F7" s="83"/>
      <c r="G7" s="81" t="s">
        <v>509</v>
      </c>
      <c r="H7" s="62">
        <v>35.880000000000003</v>
      </c>
      <c r="I7" s="82">
        <v>0.61699999999999999</v>
      </c>
      <c r="J7" s="62">
        <v>22.13</v>
      </c>
      <c r="K7" s="62"/>
      <c r="L7" s="83"/>
      <c r="N7" t="s">
        <v>524</v>
      </c>
      <c r="O7" s="62">
        <v>16.32</v>
      </c>
      <c r="P7" s="82">
        <v>0.61699999999999999</v>
      </c>
      <c r="Q7" s="81">
        <v>10.1</v>
      </c>
      <c r="R7" s="62"/>
      <c r="S7" s="83"/>
      <c r="T7" s="62" t="s">
        <v>524</v>
      </c>
      <c r="U7" s="62">
        <v>3.4</v>
      </c>
      <c r="V7" s="62">
        <v>0.9</v>
      </c>
      <c r="W7" s="62">
        <f t="shared" si="0"/>
        <v>3.06</v>
      </c>
      <c r="Y7" s="83"/>
      <c r="Z7" s="62" t="s">
        <v>524</v>
      </c>
      <c r="AA7" s="62">
        <v>0.15</v>
      </c>
      <c r="AB7" s="62">
        <v>0.3</v>
      </c>
      <c r="AC7" s="62">
        <v>3.4</v>
      </c>
      <c r="AD7" s="62">
        <f t="shared" si="1"/>
        <v>0.153</v>
      </c>
      <c r="AE7" s="83"/>
      <c r="AF7" s="88" t="s">
        <v>498</v>
      </c>
      <c r="AG7" s="97">
        <v>10.039999999999999</v>
      </c>
      <c r="AH7" s="86">
        <v>0.61699999999999999</v>
      </c>
      <c r="AI7" s="84">
        <v>6.2</v>
      </c>
      <c r="AJ7" s="87"/>
      <c r="AK7" s="83"/>
      <c r="AL7" s="70" t="s">
        <v>498</v>
      </c>
      <c r="AM7" s="63">
        <v>2.5099999999999998</v>
      </c>
      <c r="AN7" s="65">
        <v>0.15</v>
      </c>
      <c r="AO7" s="65">
        <v>0.3</v>
      </c>
      <c r="AP7" s="69">
        <v>0.11</v>
      </c>
      <c r="AQ7" s="83"/>
      <c r="AR7" s="70" t="s">
        <v>498</v>
      </c>
      <c r="AS7" s="63">
        <v>2.5099999999999998</v>
      </c>
      <c r="AT7" s="65">
        <v>0.6</v>
      </c>
      <c r="AU7" s="62">
        <v>1.5</v>
      </c>
      <c r="AV7" s="83"/>
      <c r="AW7" s="103"/>
      <c r="BB7" s="83"/>
      <c r="BG7" s="83"/>
    </row>
    <row r="8" spans="1:64" ht="15" x14ac:dyDescent="0.25">
      <c r="A8" s="88" t="s">
        <v>500</v>
      </c>
      <c r="B8" s="86">
        <v>5.28</v>
      </c>
      <c r="C8" s="86">
        <v>0.61699999999999999</v>
      </c>
      <c r="D8" s="69">
        <v>3.2577600000000002</v>
      </c>
      <c r="E8" s="87"/>
      <c r="F8" s="83"/>
      <c r="G8" s="81" t="s">
        <v>510</v>
      </c>
      <c r="H8" s="62">
        <v>8.08</v>
      </c>
      <c r="I8" s="82">
        <v>0.61699999999999999</v>
      </c>
      <c r="J8" s="62">
        <v>4.9800000000000004</v>
      </c>
      <c r="K8" s="62"/>
      <c r="L8" s="83"/>
      <c r="N8" t="s">
        <v>511</v>
      </c>
      <c r="O8" s="62">
        <v>16.32</v>
      </c>
      <c r="P8" s="82">
        <v>0.61699999999999999</v>
      </c>
      <c r="Q8" s="81">
        <v>10.1</v>
      </c>
      <c r="R8" s="62"/>
      <c r="S8" s="83"/>
      <c r="T8" s="62" t="s">
        <v>511</v>
      </c>
      <c r="U8" s="62">
        <v>3.4</v>
      </c>
      <c r="V8" s="62">
        <v>0.9</v>
      </c>
      <c r="W8" s="62">
        <f t="shared" si="0"/>
        <v>3.06</v>
      </c>
      <c r="Y8" s="83"/>
      <c r="Z8" s="62" t="s">
        <v>511</v>
      </c>
      <c r="AA8" s="62">
        <v>0.15</v>
      </c>
      <c r="AB8" s="62">
        <v>0.3</v>
      </c>
      <c r="AC8" s="62">
        <v>3.4</v>
      </c>
      <c r="AD8" s="62">
        <f t="shared" si="1"/>
        <v>0.153</v>
      </c>
      <c r="AE8" s="83"/>
      <c r="AF8" s="88" t="s">
        <v>499</v>
      </c>
      <c r="AG8" s="97">
        <v>10.039999999999999</v>
      </c>
      <c r="AH8" s="86">
        <v>0.61699999999999999</v>
      </c>
      <c r="AI8" s="84">
        <v>6.2</v>
      </c>
      <c r="AJ8" s="87"/>
      <c r="AK8" s="83"/>
      <c r="AL8" s="70" t="s">
        <v>499</v>
      </c>
      <c r="AM8" s="63">
        <v>2.5099999999999998</v>
      </c>
      <c r="AN8" s="65">
        <v>0.15</v>
      </c>
      <c r="AO8" s="65">
        <v>0.3</v>
      </c>
      <c r="AP8" s="69">
        <v>0.11</v>
      </c>
      <c r="AQ8" s="83"/>
      <c r="AR8" s="70" t="s">
        <v>499</v>
      </c>
      <c r="AS8" s="63">
        <v>2.5099999999999998</v>
      </c>
      <c r="AT8" s="65">
        <v>0.6</v>
      </c>
      <c r="AU8" s="62">
        <v>1.5</v>
      </c>
      <c r="AV8" s="83"/>
      <c r="AW8" s="85"/>
      <c r="AX8" s="89"/>
      <c r="AY8" s="84"/>
      <c r="AZ8" s="84"/>
      <c r="BA8" s="90"/>
      <c r="BB8" s="83"/>
      <c r="BG8" s="83"/>
    </row>
    <row r="9" spans="1:64" ht="15" x14ac:dyDescent="0.25">
      <c r="A9" s="91"/>
      <c r="B9" s="87"/>
      <c r="C9" s="87"/>
      <c r="D9" s="87"/>
      <c r="E9" s="87"/>
      <c r="F9" s="83"/>
      <c r="G9" s="81"/>
      <c r="H9" s="62"/>
      <c r="I9" s="62"/>
      <c r="J9" s="62"/>
      <c r="K9" s="62"/>
      <c r="L9" s="83"/>
      <c r="N9" t="s">
        <v>512</v>
      </c>
      <c r="O9" s="62">
        <v>16.32</v>
      </c>
      <c r="P9" s="82">
        <v>0.61699999999999999</v>
      </c>
      <c r="Q9" s="81">
        <v>10.1</v>
      </c>
      <c r="R9" s="62"/>
      <c r="S9" s="83"/>
      <c r="T9" s="62" t="s">
        <v>512</v>
      </c>
      <c r="U9" s="62">
        <v>3.4</v>
      </c>
      <c r="V9" s="62">
        <v>0.9</v>
      </c>
      <c r="W9" s="62">
        <f t="shared" si="0"/>
        <v>3.06</v>
      </c>
      <c r="Y9" s="83"/>
      <c r="Z9" s="62" t="s">
        <v>512</v>
      </c>
      <c r="AA9" s="62">
        <v>0.15</v>
      </c>
      <c r="AB9" s="62">
        <v>0.3</v>
      </c>
      <c r="AC9" s="62">
        <v>3.4</v>
      </c>
      <c r="AD9" s="62">
        <f t="shared" si="1"/>
        <v>0.153</v>
      </c>
      <c r="AE9" s="83"/>
      <c r="AF9" s="88" t="s">
        <v>500</v>
      </c>
      <c r="AG9" s="97">
        <v>10.039999999999999</v>
      </c>
      <c r="AH9" s="86">
        <v>0.61699999999999999</v>
      </c>
      <c r="AI9" s="84">
        <v>6.2</v>
      </c>
      <c r="AJ9" s="87"/>
      <c r="AK9" s="83"/>
      <c r="AL9" s="70" t="s">
        <v>500</v>
      </c>
      <c r="AM9" s="63">
        <v>2.5099999999999998</v>
      </c>
      <c r="AN9" s="65">
        <v>0.15</v>
      </c>
      <c r="AO9" s="65">
        <v>0.3</v>
      </c>
      <c r="AP9" s="69">
        <v>0.11</v>
      </c>
      <c r="AQ9" s="83"/>
      <c r="AR9" s="70" t="s">
        <v>500</v>
      </c>
      <c r="AS9" s="63">
        <v>2.5099999999999998</v>
      </c>
      <c r="AT9" s="65">
        <v>0.6</v>
      </c>
      <c r="AU9" s="62">
        <v>1.5</v>
      </c>
      <c r="AV9" s="83"/>
      <c r="AW9" s="85"/>
      <c r="AX9" s="84" t="s">
        <v>537</v>
      </c>
      <c r="AY9" s="84" t="s">
        <v>538</v>
      </c>
      <c r="AZ9" s="84" t="s">
        <v>539</v>
      </c>
      <c r="BA9" s="84">
        <f>SUM(AZ10:AZ15)</f>
        <v>64.53</v>
      </c>
      <c r="BB9" s="83"/>
      <c r="BG9" s="83"/>
    </row>
    <row r="10" spans="1:64" ht="15" x14ac:dyDescent="0.25">
      <c r="A10" s="87"/>
      <c r="B10" s="87"/>
      <c r="C10" s="87"/>
      <c r="D10" s="87"/>
      <c r="E10" s="87"/>
      <c r="F10" s="83"/>
      <c r="G10" s="87"/>
      <c r="H10" s="87"/>
      <c r="I10" s="87"/>
      <c r="J10" s="87"/>
      <c r="L10" s="83"/>
      <c r="N10" t="s">
        <v>443</v>
      </c>
      <c r="O10" s="62">
        <v>22.02</v>
      </c>
      <c r="P10" s="82">
        <v>0.61699999999999999</v>
      </c>
      <c r="Q10" s="81">
        <v>13.6</v>
      </c>
      <c r="R10" s="62"/>
      <c r="S10" s="83"/>
      <c r="T10" s="62" t="s">
        <v>443</v>
      </c>
      <c r="U10" s="62">
        <v>3.4</v>
      </c>
      <c r="V10">
        <v>1.2</v>
      </c>
      <c r="W10" s="62">
        <f t="shared" si="0"/>
        <v>4.08</v>
      </c>
      <c r="Y10" s="83"/>
      <c r="Z10" s="62" t="s">
        <v>443</v>
      </c>
      <c r="AA10">
        <v>0.3</v>
      </c>
      <c r="AB10">
        <v>0.3</v>
      </c>
      <c r="AC10" s="62">
        <v>3.4</v>
      </c>
      <c r="AD10" s="62">
        <f t="shared" si="1"/>
        <v>0.30599999999999999</v>
      </c>
      <c r="AE10" s="83"/>
      <c r="AF10" s="101" t="s">
        <v>503</v>
      </c>
      <c r="AG10" s="97">
        <v>51.52</v>
      </c>
      <c r="AH10" s="97">
        <v>0.61699999999999999</v>
      </c>
      <c r="AI10" s="84">
        <v>31.8</v>
      </c>
      <c r="AJ10" s="87"/>
      <c r="AK10" s="83"/>
      <c r="AL10" s="99" t="s">
        <v>503</v>
      </c>
      <c r="AM10" s="98">
        <v>12.88</v>
      </c>
      <c r="AN10" s="65">
        <v>0.15</v>
      </c>
      <c r="AO10" s="65">
        <v>0.3</v>
      </c>
      <c r="AP10" s="69">
        <v>0.56999999999999995</v>
      </c>
      <c r="AQ10" s="83"/>
      <c r="AR10" s="99" t="s">
        <v>503</v>
      </c>
      <c r="AS10" s="98">
        <v>12.88</v>
      </c>
      <c r="AT10" s="65">
        <v>0.6</v>
      </c>
      <c r="AU10">
        <v>7.72</v>
      </c>
      <c r="AV10" s="83"/>
      <c r="AW10" s="103"/>
      <c r="BB10" s="83"/>
      <c r="BG10" s="83"/>
    </row>
    <row r="11" spans="1:64" ht="15" x14ac:dyDescent="0.25">
      <c r="A11" s="85"/>
      <c r="B11" s="84" t="s">
        <v>451</v>
      </c>
      <c r="C11" s="84" t="s">
        <v>453</v>
      </c>
      <c r="D11" s="84" t="s">
        <v>452</v>
      </c>
      <c r="E11" s="84">
        <f>SUM(D13:D17)</f>
        <v>5.25</v>
      </c>
      <c r="F11" s="83"/>
      <c r="G11" s="87"/>
      <c r="H11" s="67" t="s">
        <v>451</v>
      </c>
      <c r="I11" s="67" t="s">
        <v>453</v>
      </c>
      <c r="J11" s="67" t="s">
        <v>452</v>
      </c>
      <c r="K11" s="67">
        <f>SUM(J13:J17)</f>
        <v>9.3400000000000016</v>
      </c>
      <c r="L11" s="83"/>
      <c r="N11" t="s">
        <v>444</v>
      </c>
      <c r="O11" s="62">
        <v>22.02</v>
      </c>
      <c r="P11" s="82">
        <v>0.61699999999999999</v>
      </c>
      <c r="Q11" s="81">
        <v>13.6</v>
      </c>
      <c r="R11" s="62"/>
      <c r="S11" s="83"/>
      <c r="T11" s="62" t="s">
        <v>444</v>
      </c>
      <c r="U11" s="62">
        <v>3.4</v>
      </c>
      <c r="V11" s="62">
        <v>1.2</v>
      </c>
      <c r="W11" s="62">
        <f t="shared" si="0"/>
        <v>4.08</v>
      </c>
      <c r="Y11" s="83"/>
      <c r="Z11" s="62" t="s">
        <v>444</v>
      </c>
      <c r="AA11" s="62">
        <v>0.3</v>
      </c>
      <c r="AB11" s="62">
        <v>0.3</v>
      </c>
      <c r="AC11" s="62">
        <v>3.4</v>
      </c>
      <c r="AD11" s="62">
        <f t="shared" si="1"/>
        <v>0.30599999999999999</v>
      </c>
      <c r="AE11" s="83"/>
      <c r="AF11" s="87"/>
      <c r="AG11" s="87"/>
      <c r="AH11" s="87"/>
      <c r="AI11" s="87"/>
      <c r="AJ11" s="87"/>
      <c r="AK11" s="83"/>
      <c r="AQ11" s="83"/>
      <c r="AV11" s="83"/>
      <c r="AW11" s="103" t="s">
        <v>455</v>
      </c>
      <c r="AX11">
        <v>174.4</v>
      </c>
      <c r="AY11">
        <v>0.245</v>
      </c>
      <c r="AZ11">
        <v>42.73</v>
      </c>
      <c r="BB11" s="83"/>
      <c r="BG11" s="83"/>
    </row>
    <row r="12" spans="1:64" ht="15" x14ac:dyDescent="0.25">
      <c r="A12" s="87"/>
      <c r="B12" s="87"/>
      <c r="C12" s="87"/>
      <c r="D12" s="87"/>
      <c r="E12" s="87"/>
      <c r="F12" s="83"/>
      <c r="G12" s="87"/>
      <c r="H12" s="87"/>
      <c r="I12" s="87"/>
      <c r="J12" s="87"/>
      <c r="L12" s="83"/>
      <c r="N12" t="s">
        <v>513</v>
      </c>
      <c r="O12" s="62">
        <v>22.02</v>
      </c>
      <c r="P12" s="82">
        <v>0.61699999999999999</v>
      </c>
      <c r="Q12" s="81">
        <v>13.6</v>
      </c>
      <c r="R12" s="62"/>
      <c r="S12" s="83"/>
      <c r="T12" s="62" t="s">
        <v>513</v>
      </c>
      <c r="U12" s="62">
        <v>3.4</v>
      </c>
      <c r="V12" s="62">
        <v>1.2</v>
      </c>
      <c r="W12" s="62">
        <f t="shared" si="0"/>
        <v>4.08</v>
      </c>
      <c r="Y12" s="83"/>
      <c r="Z12" s="62" t="s">
        <v>513</v>
      </c>
      <c r="AA12" s="62">
        <v>0.3</v>
      </c>
      <c r="AB12" s="62">
        <v>0.3</v>
      </c>
      <c r="AC12" s="62">
        <v>3.4</v>
      </c>
      <c r="AD12" s="62">
        <f t="shared" si="1"/>
        <v>0.30599999999999999</v>
      </c>
      <c r="AE12" s="83"/>
      <c r="AF12" s="85"/>
      <c r="AG12" s="84" t="s">
        <v>451</v>
      </c>
      <c r="AH12" s="84" t="s">
        <v>453</v>
      </c>
      <c r="AI12" s="84" t="s">
        <v>452</v>
      </c>
      <c r="AJ12" s="84">
        <f>SUM(AI14:AI19)</f>
        <v>17.97</v>
      </c>
      <c r="AK12" s="83"/>
      <c r="AQ12" s="83"/>
      <c r="AV12" s="83"/>
      <c r="AW12" s="103"/>
      <c r="BB12" s="83"/>
      <c r="BG12" s="83"/>
    </row>
    <row r="13" spans="1:64" ht="15" x14ac:dyDescent="0.25">
      <c r="A13" s="86" t="s">
        <v>496</v>
      </c>
      <c r="B13" s="87">
        <v>6.78</v>
      </c>
      <c r="C13" s="92">
        <v>0.154</v>
      </c>
      <c r="D13" s="87">
        <v>1.05</v>
      </c>
      <c r="E13" s="87"/>
      <c r="F13" s="83"/>
      <c r="G13" s="81" t="s">
        <v>496</v>
      </c>
      <c r="H13">
        <v>2.31</v>
      </c>
      <c r="I13" s="65">
        <v>0.154</v>
      </c>
      <c r="J13">
        <v>0.35</v>
      </c>
      <c r="L13" s="83"/>
      <c r="N13" t="s">
        <v>525</v>
      </c>
      <c r="O13" s="62">
        <v>22.02</v>
      </c>
      <c r="P13" s="82">
        <v>0.61699999999999999</v>
      </c>
      <c r="Q13" s="81">
        <v>13.6</v>
      </c>
      <c r="R13" s="62"/>
      <c r="S13" s="83"/>
      <c r="T13" s="62" t="s">
        <v>525</v>
      </c>
      <c r="U13" s="62">
        <v>3.4</v>
      </c>
      <c r="V13" s="62">
        <v>1.2</v>
      </c>
      <c r="W13" s="62">
        <f t="shared" si="0"/>
        <v>4.08</v>
      </c>
      <c r="Y13" s="83"/>
      <c r="Z13" s="62" t="s">
        <v>525</v>
      </c>
      <c r="AA13" s="62">
        <v>0.3</v>
      </c>
      <c r="AB13" s="62">
        <v>0.3</v>
      </c>
      <c r="AC13" s="62">
        <v>3.4</v>
      </c>
      <c r="AD13" s="62">
        <f t="shared" si="1"/>
        <v>0.30599999999999999</v>
      </c>
      <c r="AE13" s="83"/>
      <c r="AF13" s="87"/>
      <c r="AG13" s="87"/>
      <c r="AH13" s="87"/>
      <c r="AI13" s="87"/>
      <c r="AJ13" s="87"/>
      <c r="AK13" s="83"/>
      <c r="AQ13" s="83"/>
      <c r="AV13" s="83"/>
      <c r="AW13" s="85"/>
      <c r="AX13" s="84" t="s">
        <v>451</v>
      </c>
      <c r="AY13" s="84" t="s">
        <v>453</v>
      </c>
      <c r="AZ13" s="84" t="s">
        <v>452</v>
      </c>
      <c r="BA13" s="84">
        <f>SUM(AZ15:AZ20)</f>
        <v>21.8</v>
      </c>
      <c r="BB13" s="83"/>
      <c r="BG13" s="83"/>
    </row>
    <row r="14" spans="1:64" ht="15" x14ac:dyDescent="0.25">
      <c r="A14" s="88" t="s">
        <v>497</v>
      </c>
      <c r="B14" s="87">
        <v>6.78</v>
      </c>
      <c r="C14" s="92">
        <v>0.154</v>
      </c>
      <c r="D14" s="87">
        <v>1.05</v>
      </c>
      <c r="E14" s="87"/>
      <c r="F14" s="83"/>
      <c r="G14" s="81" t="s">
        <v>508</v>
      </c>
      <c r="H14">
        <v>6.93</v>
      </c>
      <c r="I14" s="65">
        <v>0.154</v>
      </c>
      <c r="J14">
        <v>1.06</v>
      </c>
      <c r="L14" s="83"/>
      <c r="N14" t="s">
        <v>514</v>
      </c>
      <c r="O14" s="62">
        <v>22.02</v>
      </c>
      <c r="P14" s="82">
        <v>0.61699999999999999</v>
      </c>
      <c r="Q14" s="81">
        <v>13.6</v>
      </c>
      <c r="R14" s="62"/>
      <c r="S14" s="83"/>
      <c r="T14" s="62" t="s">
        <v>514</v>
      </c>
      <c r="U14" s="62">
        <v>3.4</v>
      </c>
      <c r="V14" s="62">
        <v>1.2</v>
      </c>
      <c r="W14" s="62">
        <f t="shared" si="0"/>
        <v>4.08</v>
      </c>
      <c r="Y14" s="83"/>
      <c r="Z14" s="62" t="s">
        <v>514</v>
      </c>
      <c r="AA14" s="62">
        <v>0.3</v>
      </c>
      <c r="AB14" s="62">
        <v>0.3</v>
      </c>
      <c r="AC14" s="62">
        <v>3.4</v>
      </c>
      <c r="AD14" s="62">
        <f t="shared" si="1"/>
        <v>0.30599999999999999</v>
      </c>
      <c r="AE14" s="83"/>
      <c r="AF14" s="86" t="s">
        <v>496</v>
      </c>
      <c r="AG14" s="87">
        <v>6.78</v>
      </c>
      <c r="AH14" s="92">
        <v>0.154</v>
      </c>
      <c r="AI14" s="87">
        <v>1.05</v>
      </c>
      <c r="AJ14" s="87"/>
      <c r="AK14" s="83"/>
      <c r="AQ14" s="83"/>
      <c r="AV14" s="83"/>
      <c r="AW14" s="103"/>
      <c r="BB14" s="83"/>
      <c r="BG14" s="83"/>
    </row>
    <row r="15" spans="1:64" ht="15" x14ac:dyDescent="0.25">
      <c r="A15" s="88" t="s">
        <v>498</v>
      </c>
      <c r="B15" s="87">
        <v>6.78</v>
      </c>
      <c r="C15" s="92">
        <v>0.154</v>
      </c>
      <c r="D15" s="87">
        <v>1.05</v>
      </c>
      <c r="E15" s="87"/>
      <c r="F15" s="83"/>
      <c r="G15" s="81" t="s">
        <v>509</v>
      </c>
      <c r="H15">
        <v>44.66</v>
      </c>
      <c r="I15" s="65">
        <v>0.154</v>
      </c>
      <c r="J15">
        <v>6.87</v>
      </c>
      <c r="L15" s="83"/>
      <c r="N15" t="s">
        <v>515</v>
      </c>
      <c r="O15" s="62">
        <v>22.02</v>
      </c>
      <c r="P15" s="82">
        <v>0.61699999999999999</v>
      </c>
      <c r="Q15" s="81">
        <v>13.6</v>
      </c>
      <c r="R15" s="62"/>
      <c r="S15" s="83"/>
      <c r="T15" s="62" t="s">
        <v>515</v>
      </c>
      <c r="U15" s="62">
        <v>3.4</v>
      </c>
      <c r="V15" s="62">
        <v>1.2</v>
      </c>
      <c r="W15" s="62">
        <f t="shared" si="0"/>
        <v>4.08</v>
      </c>
      <c r="Y15" s="83"/>
      <c r="Z15" s="62" t="s">
        <v>515</v>
      </c>
      <c r="AA15" s="62">
        <v>0.3</v>
      </c>
      <c r="AB15" s="62">
        <v>0.3</v>
      </c>
      <c r="AC15" s="62">
        <v>3.4</v>
      </c>
      <c r="AD15" s="62">
        <f t="shared" si="1"/>
        <v>0.30599999999999999</v>
      </c>
      <c r="AE15" s="83"/>
      <c r="AF15" s="88" t="s">
        <v>497</v>
      </c>
      <c r="AG15" s="87">
        <v>6.78</v>
      </c>
      <c r="AH15" s="92">
        <v>0.154</v>
      </c>
      <c r="AI15" s="87">
        <v>1.05</v>
      </c>
      <c r="AJ15" s="87"/>
      <c r="AK15" s="83"/>
      <c r="AQ15" s="83"/>
      <c r="AV15" s="83"/>
      <c r="AW15" s="103" t="s">
        <v>455</v>
      </c>
      <c r="AX15">
        <v>141.6</v>
      </c>
      <c r="AY15">
        <v>0.154</v>
      </c>
      <c r="AZ15">
        <v>21.8</v>
      </c>
      <c r="BB15" s="83"/>
      <c r="BG15" s="83"/>
    </row>
    <row r="16" spans="1:64" ht="15" x14ac:dyDescent="0.25">
      <c r="A16" s="88" t="s">
        <v>499</v>
      </c>
      <c r="B16" s="87">
        <v>6.78</v>
      </c>
      <c r="C16" s="92">
        <v>0.154</v>
      </c>
      <c r="D16" s="87">
        <v>1.05</v>
      </c>
      <c r="E16" s="87"/>
      <c r="F16" s="83"/>
      <c r="G16" s="81" t="s">
        <v>510</v>
      </c>
      <c r="H16">
        <v>6.93</v>
      </c>
      <c r="I16" s="65">
        <v>0.154</v>
      </c>
      <c r="J16">
        <v>1.06</v>
      </c>
      <c r="L16" s="83"/>
      <c r="N16" t="s">
        <v>516</v>
      </c>
      <c r="O16" s="62">
        <v>22.02</v>
      </c>
      <c r="P16" s="82">
        <v>0.61699999999999999</v>
      </c>
      <c r="Q16" s="81">
        <v>13.6</v>
      </c>
      <c r="R16" s="62"/>
      <c r="S16" s="83"/>
      <c r="T16" s="62" t="s">
        <v>516</v>
      </c>
      <c r="U16" s="62">
        <v>3.4</v>
      </c>
      <c r="V16" s="62">
        <v>1.2</v>
      </c>
      <c r="W16" s="62">
        <f t="shared" si="0"/>
        <v>4.08</v>
      </c>
      <c r="Y16" s="83"/>
      <c r="Z16" s="62" t="s">
        <v>516</v>
      </c>
      <c r="AA16" s="62">
        <v>0.3</v>
      </c>
      <c r="AB16" s="62">
        <v>0.3</v>
      </c>
      <c r="AC16" s="62">
        <v>3.4</v>
      </c>
      <c r="AD16" s="62">
        <f t="shared" si="1"/>
        <v>0.30599999999999999</v>
      </c>
      <c r="AE16" s="83"/>
      <c r="AF16" s="88" t="s">
        <v>498</v>
      </c>
      <c r="AG16" s="87">
        <v>6.78</v>
      </c>
      <c r="AH16" s="92">
        <v>0.154</v>
      </c>
      <c r="AI16" s="87">
        <v>1.05</v>
      </c>
      <c r="AJ16" s="87"/>
      <c r="AK16" s="83"/>
      <c r="AQ16" s="83"/>
      <c r="AV16" s="83"/>
      <c r="BB16" s="83"/>
      <c r="BG16" s="83"/>
    </row>
    <row r="17" spans="1:59" ht="15" x14ac:dyDescent="0.25">
      <c r="A17" s="88" t="s">
        <v>500</v>
      </c>
      <c r="B17" s="87">
        <v>6.78</v>
      </c>
      <c r="C17" s="92">
        <v>0.154</v>
      </c>
      <c r="D17" s="87">
        <v>1.05</v>
      </c>
      <c r="E17" s="87"/>
      <c r="F17" s="83"/>
      <c r="L17" s="83"/>
      <c r="N17" t="s">
        <v>517</v>
      </c>
      <c r="O17" s="62">
        <v>22.02</v>
      </c>
      <c r="P17" s="82">
        <v>0.61699999999999999</v>
      </c>
      <c r="Q17" s="81">
        <v>13.6</v>
      </c>
      <c r="R17" s="62"/>
      <c r="S17" s="83"/>
      <c r="T17" s="62" t="s">
        <v>517</v>
      </c>
      <c r="U17" s="62">
        <v>3.4</v>
      </c>
      <c r="V17" s="62">
        <v>1.2</v>
      </c>
      <c r="W17" s="62">
        <f t="shared" si="0"/>
        <v>4.08</v>
      </c>
      <c r="Y17" s="83"/>
      <c r="Z17" s="62" t="s">
        <v>517</v>
      </c>
      <c r="AA17" s="62">
        <v>0.3</v>
      </c>
      <c r="AB17" s="62">
        <v>0.3</v>
      </c>
      <c r="AC17" s="62">
        <v>3.4</v>
      </c>
      <c r="AD17" s="62">
        <f t="shared" si="1"/>
        <v>0.30599999999999999</v>
      </c>
      <c r="AE17" s="83"/>
      <c r="AF17" s="88" t="s">
        <v>499</v>
      </c>
      <c r="AG17" s="87">
        <v>6.78</v>
      </c>
      <c r="AH17" s="92">
        <v>0.154</v>
      </c>
      <c r="AI17" s="87">
        <v>1.05</v>
      </c>
      <c r="AJ17" s="87"/>
      <c r="AK17" s="83"/>
      <c r="AQ17" s="83"/>
      <c r="AV17" s="83"/>
      <c r="BB17" s="83"/>
      <c r="BG17" s="83"/>
    </row>
    <row r="18" spans="1:59" ht="15" x14ac:dyDescent="0.25">
      <c r="A18" s="87"/>
      <c r="B18" s="87"/>
      <c r="C18" s="87"/>
      <c r="D18" s="87"/>
      <c r="E18" s="87"/>
      <c r="F18" s="83"/>
      <c r="L18" s="83"/>
      <c r="N18" t="s">
        <v>518</v>
      </c>
      <c r="O18" s="62">
        <v>22.02</v>
      </c>
      <c r="P18" s="82">
        <v>0.61699999999999999</v>
      </c>
      <c r="Q18" s="81">
        <v>13.6</v>
      </c>
      <c r="R18" s="62"/>
      <c r="S18" s="83"/>
      <c r="T18" s="62" t="s">
        <v>518</v>
      </c>
      <c r="U18" s="62">
        <v>3.4</v>
      </c>
      <c r="V18" s="62">
        <v>1.2</v>
      </c>
      <c r="W18" s="62">
        <f t="shared" si="0"/>
        <v>4.08</v>
      </c>
      <c r="Y18" s="83"/>
      <c r="Z18" s="62" t="s">
        <v>518</v>
      </c>
      <c r="AA18" s="62">
        <v>0.3</v>
      </c>
      <c r="AB18" s="62">
        <v>0.3</v>
      </c>
      <c r="AC18" s="62">
        <v>3.4</v>
      </c>
      <c r="AD18" s="62">
        <f t="shared" si="1"/>
        <v>0.30599999999999999</v>
      </c>
      <c r="AE18" s="83"/>
      <c r="AF18" s="88" t="s">
        <v>500</v>
      </c>
      <c r="AG18" s="87">
        <v>6.78</v>
      </c>
      <c r="AH18" s="92">
        <v>0.154</v>
      </c>
      <c r="AI18" s="87">
        <v>1.05</v>
      </c>
      <c r="AJ18" s="87"/>
      <c r="AK18" s="83"/>
      <c r="AQ18" s="83"/>
      <c r="AV18" s="83"/>
      <c r="BB18" s="83"/>
      <c r="BG18" s="83"/>
    </row>
    <row r="19" spans="1:59" ht="15" x14ac:dyDescent="0.25">
      <c r="F19" s="83"/>
      <c r="L19" s="83"/>
      <c r="N19" t="s">
        <v>520</v>
      </c>
      <c r="O19" s="62">
        <v>22.02</v>
      </c>
      <c r="P19" s="82">
        <v>0.61699999999999999</v>
      </c>
      <c r="Q19" s="81">
        <v>13.6</v>
      </c>
      <c r="R19" s="62"/>
      <c r="S19" s="83"/>
      <c r="T19" s="62" t="s">
        <v>520</v>
      </c>
      <c r="U19" s="62">
        <v>3.4</v>
      </c>
      <c r="V19" s="62">
        <v>1.2</v>
      </c>
      <c r="W19" s="62">
        <f t="shared" si="0"/>
        <v>4.08</v>
      </c>
      <c r="Y19" s="83"/>
      <c r="Z19" s="62" t="s">
        <v>520</v>
      </c>
      <c r="AA19" s="62">
        <v>0.3</v>
      </c>
      <c r="AB19" s="62">
        <v>0.3</v>
      </c>
      <c r="AC19" s="62">
        <v>3.4</v>
      </c>
      <c r="AD19" s="62">
        <f t="shared" si="1"/>
        <v>0.30599999999999999</v>
      </c>
      <c r="AE19" s="83"/>
      <c r="AF19" s="99" t="s">
        <v>503</v>
      </c>
      <c r="AG19" s="100">
        <v>82.64</v>
      </c>
      <c r="AH19" s="100">
        <v>0.154</v>
      </c>
      <c r="AI19" s="100">
        <v>12.72</v>
      </c>
      <c r="AJ19" s="67"/>
      <c r="AK19" s="83"/>
      <c r="AQ19" s="83"/>
      <c r="AV19" s="83"/>
      <c r="BB19" s="83"/>
      <c r="BG19" s="83"/>
    </row>
    <row r="20" spans="1:59" ht="15" x14ac:dyDescent="0.25">
      <c r="F20" s="83"/>
      <c r="L20" s="83"/>
      <c r="N20" s="62" t="s">
        <v>521</v>
      </c>
      <c r="O20" s="62">
        <v>25.02</v>
      </c>
      <c r="P20" s="82">
        <v>0.61699999999999999</v>
      </c>
      <c r="Q20" s="81">
        <v>15.5</v>
      </c>
      <c r="R20" s="62"/>
      <c r="S20" s="83"/>
      <c r="T20" s="62" t="s">
        <v>521</v>
      </c>
      <c r="U20" s="62">
        <v>3.4</v>
      </c>
      <c r="V20" s="62">
        <v>1.2</v>
      </c>
      <c r="W20" s="62">
        <f t="shared" si="0"/>
        <v>4.08</v>
      </c>
      <c r="X20" s="82"/>
      <c r="Y20" s="95"/>
      <c r="Z20" s="62" t="s">
        <v>521</v>
      </c>
      <c r="AA20" s="62">
        <v>0.2</v>
      </c>
      <c r="AB20" s="62">
        <v>0.4</v>
      </c>
      <c r="AC20" s="62">
        <v>3.4</v>
      </c>
      <c r="AD20" s="62">
        <f t="shared" si="1"/>
        <v>0.27200000000000002</v>
      </c>
      <c r="AE20" s="83"/>
      <c r="AF20" s="88"/>
      <c r="AG20" s="87"/>
      <c r="AH20" s="92"/>
      <c r="AI20" s="87"/>
      <c r="AJ20" s="87"/>
      <c r="AK20" s="83"/>
      <c r="AQ20" s="83"/>
      <c r="AV20" s="83"/>
      <c r="BB20" s="83"/>
      <c r="BG20" s="83"/>
    </row>
    <row r="21" spans="1:59" ht="15" x14ac:dyDescent="0.25">
      <c r="F21" s="83"/>
      <c r="L21" s="83"/>
      <c r="N21" s="62" t="s">
        <v>526</v>
      </c>
      <c r="O21" s="62">
        <v>32.64</v>
      </c>
      <c r="P21" s="82">
        <v>0.61699999999999999</v>
      </c>
      <c r="Q21" s="81">
        <v>20.14</v>
      </c>
      <c r="R21" s="62"/>
      <c r="S21" s="83"/>
      <c r="T21" s="62" t="s">
        <v>526</v>
      </c>
      <c r="U21" s="62">
        <v>3.4</v>
      </c>
      <c r="V21" s="62">
        <v>1.2</v>
      </c>
      <c r="W21" s="62">
        <f t="shared" si="0"/>
        <v>4.08</v>
      </c>
      <c r="X21" s="82"/>
      <c r="Y21" s="95"/>
      <c r="Z21" s="62" t="s">
        <v>526</v>
      </c>
      <c r="AA21" s="62">
        <v>0.2</v>
      </c>
      <c r="AB21" s="62">
        <v>0.4</v>
      </c>
      <c r="AC21" s="62">
        <v>3.4</v>
      </c>
      <c r="AD21" s="62">
        <f t="shared" si="1"/>
        <v>0.27200000000000002</v>
      </c>
      <c r="AE21" s="83"/>
      <c r="AF21" s="99"/>
      <c r="AG21" s="100"/>
      <c r="AH21" s="100"/>
      <c r="AI21" s="100"/>
      <c r="AJ21" s="67"/>
      <c r="AK21" s="83"/>
      <c r="AQ21" s="83"/>
      <c r="AV21" s="83"/>
      <c r="BB21" s="83"/>
      <c r="BG21" s="83"/>
    </row>
    <row r="22" spans="1:59" ht="15" x14ac:dyDescent="0.25">
      <c r="F22" s="83"/>
      <c r="L22" s="83"/>
      <c r="N22" s="62" t="s">
        <v>522</v>
      </c>
      <c r="O22" s="62">
        <v>32.64</v>
      </c>
      <c r="P22" s="82">
        <v>0.61699999999999999</v>
      </c>
      <c r="Q22" s="81">
        <v>20.14</v>
      </c>
      <c r="R22" s="62"/>
      <c r="S22" s="83"/>
      <c r="T22" s="62" t="s">
        <v>522</v>
      </c>
      <c r="U22" s="62">
        <v>3.4</v>
      </c>
      <c r="V22" s="62">
        <v>1.2</v>
      </c>
      <c r="W22" s="62">
        <f t="shared" si="0"/>
        <v>4.08</v>
      </c>
      <c r="X22" s="82"/>
      <c r="Y22" s="95"/>
      <c r="Z22" s="62" t="s">
        <v>522</v>
      </c>
      <c r="AA22" s="62">
        <v>0.2</v>
      </c>
      <c r="AB22" s="62">
        <v>0.4</v>
      </c>
      <c r="AC22" s="62">
        <v>3.4</v>
      </c>
      <c r="AD22" s="62">
        <f t="shared" si="1"/>
        <v>0.27200000000000002</v>
      </c>
      <c r="AE22" s="83"/>
      <c r="AF22" s="70"/>
      <c r="AG22" s="69"/>
      <c r="AH22" s="65"/>
      <c r="AI22" s="65"/>
      <c r="AJ22" s="69"/>
      <c r="AK22" s="83"/>
      <c r="AQ22" s="83"/>
      <c r="AV22" s="83"/>
      <c r="BB22" s="83"/>
      <c r="BG22" s="83"/>
    </row>
    <row r="23" spans="1:59" ht="15" x14ac:dyDescent="0.25">
      <c r="F23" s="83"/>
      <c r="L23" s="83"/>
      <c r="N23" s="62" t="s">
        <v>445</v>
      </c>
      <c r="O23" s="62">
        <v>41.7</v>
      </c>
      <c r="P23" s="82">
        <v>1</v>
      </c>
      <c r="Q23" s="81">
        <v>41.7</v>
      </c>
      <c r="R23" s="62"/>
      <c r="S23" s="83"/>
      <c r="T23" s="62" t="s">
        <v>445</v>
      </c>
      <c r="U23" s="62">
        <v>3.4</v>
      </c>
      <c r="V23">
        <v>1</v>
      </c>
      <c r="W23" s="62">
        <f t="shared" si="0"/>
        <v>3.4</v>
      </c>
      <c r="Y23" s="83"/>
      <c r="Z23" s="62" t="s">
        <v>445</v>
      </c>
      <c r="AA23">
        <v>0.2</v>
      </c>
      <c r="AB23">
        <v>0.3</v>
      </c>
      <c r="AC23" s="62">
        <v>3.4</v>
      </c>
      <c r="AD23" s="62">
        <f t="shared" si="1"/>
        <v>0.20399999999999999</v>
      </c>
      <c r="AE23" s="83"/>
      <c r="AF23" s="70"/>
      <c r="AG23" s="69"/>
      <c r="AH23" s="65"/>
      <c r="AI23" s="65"/>
      <c r="AJ23" s="69"/>
      <c r="AK23" s="83"/>
      <c r="AQ23" s="83"/>
      <c r="AV23" s="83"/>
      <c r="BB23" s="83"/>
      <c r="BG23" s="83"/>
    </row>
    <row r="24" spans="1:59" ht="15" x14ac:dyDescent="0.25">
      <c r="F24" s="83"/>
      <c r="L24" s="83"/>
      <c r="N24" s="62" t="s">
        <v>519</v>
      </c>
      <c r="O24" s="62">
        <v>41.7</v>
      </c>
      <c r="P24" s="82">
        <v>1</v>
      </c>
      <c r="Q24" s="81">
        <v>41.7</v>
      </c>
      <c r="R24" s="62"/>
      <c r="S24" s="83"/>
      <c r="T24" s="62" t="s">
        <v>519</v>
      </c>
      <c r="U24" s="62">
        <v>3.4</v>
      </c>
      <c r="V24">
        <v>1</v>
      </c>
      <c r="W24" s="62">
        <f t="shared" si="0"/>
        <v>3.4</v>
      </c>
      <c r="Y24" s="83"/>
      <c r="Z24" s="62" t="s">
        <v>519</v>
      </c>
      <c r="AA24">
        <v>0.2</v>
      </c>
      <c r="AB24">
        <v>0.3</v>
      </c>
      <c r="AC24" s="62">
        <v>3.4</v>
      </c>
      <c r="AD24" s="62">
        <f t="shared" si="1"/>
        <v>0.20399999999999999</v>
      </c>
      <c r="AE24" s="83"/>
      <c r="AF24" s="70"/>
      <c r="AG24" s="63"/>
      <c r="AH24" s="65"/>
      <c r="AI24" s="65"/>
      <c r="AJ24" s="62"/>
      <c r="AK24" s="83"/>
      <c r="AQ24" s="83"/>
      <c r="AV24" s="83"/>
      <c r="BB24" s="83"/>
      <c r="BG24" s="83"/>
    </row>
    <row r="25" spans="1:59" ht="15" x14ac:dyDescent="0.25">
      <c r="F25" s="83"/>
      <c r="L25" s="83"/>
      <c r="N25" s="62" t="s">
        <v>527</v>
      </c>
      <c r="O25" s="62">
        <v>25.02</v>
      </c>
      <c r="P25" s="82">
        <v>1</v>
      </c>
      <c r="Q25" s="81">
        <v>25.02</v>
      </c>
      <c r="R25" s="62"/>
      <c r="S25" s="83"/>
      <c r="T25" s="62" t="s">
        <v>527</v>
      </c>
      <c r="U25" s="62">
        <v>3.4</v>
      </c>
      <c r="V25">
        <v>1.2</v>
      </c>
      <c r="W25" s="62">
        <f t="shared" si="0"/>
        <v>4.08</v>
      </c>
      <c r="Y25" s="83"/>
      <c r="Z25" s="62" t="s">
        <v>527</v>
      </c>
      <c r="AA25">
        <v>0.2</v>
      </c>
      <c r="AB25">
        <v>0.4</v>
      </c>
      <c r="AC25" s="62">
        <v>3.4</v>
      </c>
      <c r="AD25" s="62">
        <f t="shared" si="1"/>
        <v>0.27200000000000002</v>
      </c>
      <c r="AE25" s="83"/>
      <c r="AF25" s="70"/>
      <c r="AG25" s="69"/>
      <c r="AH25" s="65"/>
      <c r="AI25" s="65"/>
      <c r="AJ25" s="67"/>
      <c r="AK25" s="83"/>
      <c r="AQ25" s="83"/>
      <c r="AV25" s="83"/>
      <c r="BB25" s="83"/>
      <c r="BG25" s="83"/>
    </row>
    <row r="26" spans="1:59" ht="15" x14ac:dyDescent="0.25">
      <c r="F26" s="83"/>
      <c r="L26" s="83"/>
      <c r="N26" s="62"/>
      <c r="O26" s="62"/>
      <c r="P26" s="82"/>
      <c r="S26" s="83"/>
      <c r="Y26" s="83"/>
      <c r="AE26" s="83"/>
      <c r="AF26" s="70"/>
      <c r="AG26" s="69"/>
      <c r="AH26" s="65"/>
      <c r="AI26" s="65"/>
      <c r="AJ26" s="67"/>
      <c r="AK26" s="83"/>
      <c r="AQ26" s="83"/>
      <c r="AV26" s="83"/>
      <c r="BB26" s="83"/>
      <c r="BG26" s="83"/>
    </row>
    <row r="27" spans="1:59" ht="15" x14ac:dyDescent="0.25">
      <c r="F27" s="83"/>
      <c r="L27" s="83"/>
      <c r="N27" s="62"/>
      <c r="P27" s="82"/>
      <c r="S27" s="83"/>
      <c r="Y27" s="83"/>
      <c r="AE27" s="83"/>
      <c r="AF27" s="70"/>
      <c r="AG27" s="69"/>
      <c r="AH27" s="65"/>
      <c r="AI27" s="65"/>
      <c r="AJ27" s="67"/>
      <c r="AK27" s="83"/>
      <c r="AQ27" s="83"/>
      <c r="AV27" s="83"/>
      <c r="BB27" s="83"/>
      <c r="BG27" s="83"/>
    </row>
    <row r="28" spans="1:59" ht="15" x14ac:dyDescent="0.25">
      <c r="F28" s="83"/>
      <c r="L28" s="83"/>
      <c r="N28" s="62"/>
      <c r="S28" s="83"/>
      <c r="Y28" s="83"/>
      <c r="AE28" s="83"/>
      <c r="AF28" s="70"/>
      <c r="AG28" s="69"/>
      <c r="AH28" s="65"/>
      <c r="AI28" s="65"/>
      <c r="AJ28" s="67"/>
      <c r="AK28" s="83"/>
      <c r="AQ28" s="83"/>
      <c r="AV28" s="83"/>
      <c r="BB28" s="83"/>
      <c r="BG28" s="83"/>
    </row>
    <row r="29" spans="1:59" ht="15" x14ac:dyDescent="0.25">
      <c r="F29" s="83"/>
      <c r="L29" s="83"/>
      <c r="N29" s="87"/>
      <c r="O29" s="67" t="s">
        <v>451</v>
      </c>
      <c r="P29" s="67" t="s">
        <v>453</v>
      </c>
      <c r="Q29" s="67" t="s">
        <v>452</v>
      </c>
      <c r="R29" s="67">
        <f>SUM(Q31:Q51)</f>
        <v>121.00999999999999</v>
      </c>
      <c r="S29" s="83"/>
      <c r="Y29" s="83"/>
      <c r="AE29" s="83"/>
      <c r="AF29" s="70"/>
      <c r="AG29" s="69"/>
      <c r="AH29" s="65"/>
      <c r="AI29" s="65"/>
      <c r="AJ29" s="67"/>
      <c r="AK29" s="83"/>
      <c r="AQ29" s="83"/>
      <c r="BB29" s="83"/>
      <c r="BG29" s="83"/>
    </row>
    <row r="30" spans="1:59" ht="15" x14ac:dyDescent="0.25">
      <c r="F30" s="83"/>
      <c r="L30" s="83"/>
      <c r="S30" s="83"/>
      <c r="Y30" s="83"/>
      <c r="AE30" s="83"/>
      <c r="AF30" s="70"/>
      <c r="AG30" s="69"/>
      <c r="AH30" s="65"/>
      <c r="AI30" s="65"/>
      <c r="AJ30" s="62"/>
      <c r="AK30" s="83"/>
      <c r="AQ30" s="83"/>
      <c r="BB30" s="83"/>
      <c r="BG30" s="83"/>
    </row>
    <row r="31" spans="1:59" ht="15" x14ac:dyDescent="0.25">
      <c r="F31" s="83"/>
      <c r="L31" s="83"/>
      <c r="N31" s="62" t="s">
        <v>442</v>
      </c>
      <c r="O31">
        <v>23.87</v>
      </c>
      <c r="P31" s="65">
        <v>0.154</v>
      </c>
      <c r="Q31">
        <v>3.67</v>
      </c>
      <c r="S31" s="83"/>
      <c r="Y31" s="83"/>
      <c r="AE31" s="83"/>
      <c r="AF31" s="70"/>
      <c r="AG31" s="69"/>
      <c r="AH31" s="65"/>
      <c r="AI31" s="65"/>
      <c r="AJ31" s="62"/>
      <c r="AK31" s="83"/>
      <c r="AQ31" s="83"/>
      <c r="BB31" s="83"/>
      <c r="BG31" s="83"/>
    </row>
    <row r="32" spans="1:59" ht="15" x14ac:dyDescent="0.25">
      <c r="F32" s="83"/>
      <c r="L32" s="83"/>
      <c r="N32" s="62" t="s">
        <v>446</v>
      </c>
      <c r="O32" s="62">
        <v>23.87</v>
      </c>
      <c r="P32" s="65">
        <v>0.154</v>
      </c>
      <c r="Q32" s="62">
        <v>3.67</v>
      </c>
      <c r="S32" s="83"/>
      <c r="Y32" s="83"/>
      <c r="AE32" s="83"/>
      <c r="AF32" s="70"/>
      <c r="AG32" s="69"/>
      <c r="AH32" s="65"/>
      <c r="AI32" s="65"/>
      <c r="AJ32" s="62"/>
      <c r="AK32" s="83"/>
      <c r="AQ32" s="83"/>
      <c r="BB32" s="83"/>
      <c r="BG32" s="83"/>
    </row>
    <row r="33" spans="12:54" ht="15" x14ac:dyDescent="0.25">
      <c r="L33" s="83"/>
      <c r="N33" s="62" t="s">
        <v>524</v>
      </c>
      <c r="O33" s="62">
        <v>23.87</v>
      </c>
      <c r="P33" s="65">
        <v>0.154</v>
      </c>
      <c r="Q33" s="62">
        <v>3.67</v>
      </c>
      <c r="S33" s="83"/>
      <c r="Y33" s="83"/>
      <c r="AE33" s="83"/>
      <c r="AF33" s="70"/>
      <c r="AG33" s="69"/>
      <c r="AH33" s="65"/>
      <c r="AI33" s="65"/>
      <c r="AJ33" s="62"/>
      <c r="AK33" s="83"/>
      <c r="AQ33" s="83"/>
      <c r="BB33" s="83"/>
    </row>
    <row r="34" spans="12:54" ht="15" x14ac:dyDescent="0.25">
      <c r="L34" s="83"/>
      <c r="N34" s="62" t="s">
        <v>511</v>
      </c>
      <c r="O34" s="62">
        <v>23.87</v>
      </c>
      <c r="P34" s="65">
        <v>0.154</v>
      </c>
      <c r="Q34" s="62">
        <v>3.67</v>
      </c>
      <c r="S34" s="83"/>
      <c r="Y34" s="83"/>
      <c r="AE34" s="83"/>
      <c r="AF34" s="70"/>
      <c r="AG34" s="69"/>
      <c r="AH34" s="65"/>
      <c r="AI34" s="65"/>
      <c r="AJ34" s="62"/>
      <c r="AK34" s="83"/>
      <c r="BB34" s="83"/>
    </row>
    <row r="35" spans="12:54" ht="15" x14ac:dyDescent="0.25">
      <c r="L35" s="83"/>
      <c r="N35" s="62" t="s">
        <v>512</v>
      </c>
      <c r="O35" s="62">
        <v>23.87</v>
      </c>
      <c r="P35" s="65">
        <v>0.154</v>
      </c>
      <c r="Q35" s="62">
        <v>3.67</v>
      </c>
      <c r="S35" s="83"/>
      <c r="Y35" s="83"/>
      <c r="AE35" s="83"/>
      <c r="AK35" s="83"/>
      <c r="BB35" s="83"/>
    </row>
    <row r="36" spans="12:54" ht="15" x14ac:dyDescent="0.25">
      <c r="L36" s="83"/>
      <c r="N36" s="62" t="s">
        <v>443</v>
      </c>
      <c r="O36" s="62">
        <v>45.26</v>
      </c>
      <c r="P36" s="65">
        <v>0.154</v>
      </c>
      <c r="Q36">
        <v>7</v>
      </c>
      <c r="S36" s="83"/>
      <c r="Y36" s="83"/>
      <c r="AE36" s="83"/>
      <c r="AK36" s="83"/>
      <c r="BB36" s="83"/>
    </row>
    <row r="37" spans="12:54" ht="15" x14ac:dyDescent="0.25">
      <c r="L37" s="83"/>
      <c r="N37" s="62" t="s">
        <v>444</v>
      </c>
      <c r="O37" s="62">
        <v>45.26</v>
      </c>
      <c r="P37" s="65">
        <v>0.154</v>
      </c>
      <c r="Q37" s="62">
        <v>7</v>
      </c>
      <c r="S37" s="83"/>
      <c r="Y37" s="83"/>
      <c r="AE37" s="83"/>
      <c r="AK37" s="83"/>
      <c r="BB37" s="83"/>
    </row>
    <row r="38" spans="12:54" ht="15" x14ac:dyDescent="0.25">
      <c r="L38" s="83"/>
      <c r="N38" s="62" t="s">
        <v>513</v>
      </c>
      <c r="O38" s="62">
        <v>45.26</v>
      </c>
      <c r="P38" s="65">
        <v>0.154</v>
      </c>
      <c r="Q38" s="62">
        <v>7</v>
      </c>
      <c r="S38" s="83"/>
      <c r="AE38" s="83"/>
      <c r="AK38" s="83"/>
      <c r="BB38" s="83"/>
    </row>
    <row r="39" spans="12:54" ht="15" x14ac:dyDescent="0.25">
      <c r="L39" s="83"/>
      <c r="N39" s="62" t="s">
        <v>525</v>
      </c>
      <c r="O39" s="62">
        <v>45.26</v>
      </c>
      <c r="P39" s="65">
        <v>0.154</v>
      </c>
      <c r="Q39" s="62">
        <v>7</v>
      </c>
      <c r="S39" s="83"/>
      <c r="AE39" s="83"/>
    </row>
    <row r="40" spans="12:54" ht="15" x14ac:dyDescent="0.25">
      <c r="L40" s="83"/>
      <c r="N40" s="62" t="s">
        <v>514</v>
      </c>
      <c r="O40" s="62">
        <v>45.26</v>
      </c>
      <c r="P40" s="65">
        <v>0.154</v>
      </c>
      <c r="Q40" s="62">
        <v>7</v>
      </c>
      <c r="S40" s="83"/>
    </row>
    <row r="41" spans="12:54" ht="15" x14ac:dyDescent="0.25">
      <c r="L41" s="83"/>
      <c r="N41" s="62" t="s">
        <v>515</v>
      </c>
      <c r="O41" s="62">
        <v>45.26</v>
      </c>
      <c r="P41" s="65">
        <v>0.154</v>
      </c>
      <c r="Q41" s="62">
        <v>7</v>
      </c>
      <c r="S41" s="83"/>
    </row>
    <row r="42" spans="12:54" ht="15" x14ac:dyDescent="0.25">
      <c r="L42" s="83"/>
      <c r="N42" s="62" t="s">
        <v>516</v>
      </c>
      <c r="O42" s="62">
        <v>45.26</v>
      </c>
      <c r="P42" s="65">
        <v>0.154</v>
      </c>
      <c r="Q42" s="62">
        <v>7</v>
      </c>
      <c r="S42" s="83"/>
    </row>
    <row r="43" spans="12:54" ht="15" x14ac:dyDescent="0.25">
      <c r="L43" s="83"/>
      <c r="N43" s="62" t="s">
        <v>517</v>
      </c>
      <c r="O43" s="62">
        <v>45.26</v>
      </c>
      <c r="P43" s="65">
        <v>0.154</v>
      </c>
      <c r="Q43" s="62">
        <v>7</v>
      </c>
      <c r="S43" s="83"/>
    </row>
    <row r="44" spans="12:54" ht="15" x14ac:dyDescent="0.25">
      <c r="L44" s="83"/>
      <c r="N44" s="62" t="s">
        <v>518</v>
      </c>
      <c r="O44" s="62">
        <v>45.26</v>
      </c>
      <c r="P44" s="65">
        <v>0.154</v>
      </c>
      <c r="Q44" s="62">
        <v>7</v>
      </c>
      <c r="S44" s="83"/>
    </row>
    <row r="45" spans="12:54" ht="15" x14ac:dyDescent="0.25">
      <c r="L45" s="83"/>
      <c r="N45" s="62" t="s">
        <v>520</v>
      </c>
      <c r="O45" s="62">
        <v>45.26</v>
      </c>
      <c r="P45" s="65">
        <v>0.154</v>
      </c>
      <c r="Q45" s="62">
        <v>7</v>
      </c>
      <c r="S45" s="83"/>
    </row>
    <row r="46" spans="12:54" ht="15" x14ac:dyDescent="0.25">
      <c r="L46" s="83"/>
      <c r="N46" s="62" t="s">
        <v>445</v>
      </c>
      <c r="O46" s="62">
        <v>29</v>
      </c>
      <c r="P46" s="65">
        <v>0.154</v>
      </c>
      <c r="Q46">
        <v>4.46</v>
      </c>
      <c r="S46" s="83"/>
    </row>
    <row r="47" spans="12:54" ht="15" x14ac:dyDescent="0.25">
      <c r="L47" s="83"/>
      <c r="N47" s="62" t="s">
        <v>519</v>
      </c>
      <c r="O47" s="62">
        <v>29</v>
      </c>
      <c r="P47" s="65">
        <v>0.154</v>
      </c>
      <c r="Q47" s="62">
        <v>4.46</v>
      </c>
      <c r="S47" s="83"/>
    </row>
    <row r="48" spans="12:54" ht="15" x14ac:dyDescent="0.25">
      <c r="L48" s="83"/>
      <c r="N48" s="62" t="s">
        <v>527</v>
      </c>
      <c r="O48" s="62">
        <v>34</v>
      </c>
      <c r="P48" s="65">
        <v>0.154</v>
      </c>
      <c r="Q48">
        <v>5.23</v>
      </c>
      <c r="S48" s="83"/>
    </row>
    <row r="49" spans="12:19" ht="15" x14ac:dyDescent="0.25">
      <c r="L49" s="83"/>
      <c r="N49" s="62" t="s">
        <v>521</v>
      </c>
      <c r="O49" s="62">
        <v>26.75</v>
      </c>
      <c r="P49" s="65">
        <v>0.154</v>
      </c>
      <c r="Q49">
        <v>4.1100000000000003</v>
      </c>
      <c r="S49" s="83"/>
    </row>
    <row r="50" spans="12:19" ht="15" x14ac:dyDescent="0.25">
      <c r="L50" s="83"/>
      <c r="N50" s="62" t="s">
        <v>526</v>
      </c>
      <c r="O50" s="62">
        <v>42.16</v>
      </c>
      <c r="P50" s="65">
        <v>0.154</v>
      </c>
      <c r="Q50">
        <v>6.5</v>
      </c>
      <c r="S50" s="83"/>
    </row>
    <row r="51" spans="12:19" ht="15" x14ac:dyDescent="0.25">
      <c r="L51" s="83"/>
      <c r="N51" s="62" t="s">
        <v>522</v>
      </c>
      <c r="O51" s="62">
        <v>51.15</v>
      </c>
      <c r="P51" s="65">
        <v>0.154</v>
      </c>
      <c r="Q51">
        <v>7.9</v>
      </c>
      <c r="S51" s="83"/>
    </row>
    <row r="52" spans="12:19" ht="15" x14ac:dyDescent="0.25">
      <c r="L52" s="83"/>
      <c r="N52" s="62"/>
      <c r="O52" s="62"/>
      <c r="P52" s="65"/>
      <c r="S52" s="83"/>
    </row>
    <row r="53" spans="12:19" ht="15" x14ac:dyDescent="0.25">
      <c r="L53" s="83"/>
      <c r="N53" s="62"/>
      <c r="O53" s="62"/>
      <c r="P53" s="65"/>
      <c r="S53" s="83"/>
    </row>
    <row r="54" spans="12:19" ht="15" x14ac:dyDescent="0.25">
      <c r="L54" s="83"/>
      <c r="N54" s="62"/>
      <c r="P54" s="65"/>
      <c r="S54" s="83"/>
    </row>
    <row r="55" spans="12:19" x14ac:dyDescent="0.2">
      <c r="L55" s="83"/>
      <c r="S55" s="83"/>
    </row>
    <row r="56" spans="12:19" x14ac:dyDescent="0.2">
      <c r="L56" s="83"/>
    </row>
  </sheetData>
  <mergeCells count="16">
    <mergeCell ref="AW1:AZ1"/>
    <mergeCell ref="BC1:BF1"/>
    <mergeCell ref="BH1:BK1"/>
    <mergeCell ref="AF1:AI1"/>
    <mergeCell ref="AL1:AO1"/>
    <mergeCell ref="AR1:AU1"/>
    <mergeCell ref="T3:U3"/>
    <mergeCell ref="B1:E1"/>
    <mergeCell ref="A2:B2"/>
    <mergeCell ref="H1:K1"/>
    <mergeCell ref="G3:H3"/>
    <mergeCell ref="AA1:AD1"/>
    <mergeCell ref="Z2:AA2"/>
    <mergeCell ref="N2:O2"/>
    <mergeCell ref="N1:Q1"/>
    <mergeCell ref="T1:W1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zoomScale="85" zoomScaleNormal="85" workbookViewId="0">
      <selection activeCell="M161" sqref="A1:M161"/>
    </sheetView>
  </sheetViews>
  <sheetFormatPr defaultRowHeight="12.6" customHeight="1" x14ac:dyDescent="0.2"/>
  <cols>
    <col min="1" max="1" width="6" style="104" bestFit="1" customWidth="1"/>
    <col min="2" max="2" width="14" style="104" customWidth="1"/>
    <col min="3" max="3" width="8.125" style="104" customWidth="1"/>
    <col min="4" max="4" width="6" style="104" bestFit="1" customWidth="1"/>
    <col min="5" max="5" width="8.375" style="104" customWidth="1"/>
    <col min="6" max="6" width="7.875" style="104" customWidth="1"/>
    <col min="7" max="7" width="9.875" style="104" customWidth="1"/>
    <col min="8" max="8" width="9.375" style="104" customWidth="1"/>
    <col min="9" max="9" width="9" style="104" customWidth="1"/>
    <col min="10" max="10" width="10.125" style="104" customWidth="1"/>
    <col min="11" max="11" width="8.5" style="104" customWidth="1"/>
    <col min="12" max="12" width="8.125" style="104" bestFit="1" customWidth="1"/>
    <col min="13" max="13" width="5.375" style="104" bestFit="1" customWidth="1"/>
    <col min="14" max="14" width="14.5" style="104" bestFit="1" customWidth="1"/>
    <col min="15" max="15" width="17" style="104" customWidth="1"/>
    <col min="16" max="16" width="9.875" style="104" customWidth="1"/>
    <col min="17" max="16384" width="9" style="104"/>
  </cols>
  <sheetData>
    <row r="1" spans="1:14" ht="16.5" thickBot="1" x14ac:dyDescent="0.25">
      <c r="A1" s="229"/>
      <c r="B1" s="230"/>
      <c r="C1" s="235" t="s">
        <v>542</v>
      </c>
      <c r="D1" s="236"/>
      <c r="E1" s="236"/>
      <c r="F1" s="236"/>
      <c r="G1" s="236"/>
      <c r="H1" s="236"/>
      <c r="I1" s="236"/>
      <c r="J1" s="236"/>
      <c r="K1" s="236"/>
      <c r="L1" s="236"/>
      <c r="M1" s="237"/>
    </row>
    <row r="2" spans="1:14" ht="12.75" x14ac:dyDescent="0.2">
      <c r="A2" s="231"/>
      <c r="B2" s="232"/>
      <c r="C2" s="238" t="s">
        <v>543</v>
      </c>
      <c r="D2" s="239"/>
      <c r="E2" s="239"/>
      <c r="F2" s="239"/>
      <c r="G2" s="240"/>
      <c r="H2" s="238" t="s">
        <v>544</v>
      </c>
      <c r="I2" s="239"/>
      <c r="J2" s="239"/>
      <c r="K2" s="239"/>
      <c r="L2" s="239"/>
      <c r="M2" s="240"/>
    </row>
    <row r="3" spans="1:14" ht="13.5" thickBot="1" x14ac:dyDescent="0.25">
      <c r="A3" s="231"/>
      <c r="B3" s="232"/>
      <c r="C3" s="241" t="s">
        <v>545</v>
      </c>
      <c r="D3" s="242"/>
      <c r="E3" s="242"/>
      <c r="F3" s="242"/>
      <c r="G3" s="243"/>
      <c r="H3" s="244" t="s">
        <v>546</v>
      </c>
      <c r="I3" s="242"/>
      <c r="J3" s="242"/>
      <c r="K3" s="242"/>
      <c r="L3" s="242"/>
      <c r="M3" s="243"/>
    </row>
    <row r="4" spans="1:14" ht="12.75" x14ac:dyDescent="0.2">
      <c r="A4" s="231"/>
      <c r="B4" s="232"/>
      <c r="C4" s="238" t="s">
        <v>547</v>
      </c>
      <c r="D4" s="239"/>
      <c r="E4" s="239"/>
      <c r="F4" s="239"/>
      <c r="G4" s="240"/>
      <c r="H4" s="245" t="s">
        <v>548</v>
      </c>
      <c r="I4" s="246"/>
      <c r="J4" s="246"/>
      <c r="K4" s="247"/>
      <c r="L4" s="105"/>
      <c r="M4" s="106"/>
    </row>
    <row r="5" spans="1:14" ht="13.5" thickBot="1" x14ac:dyDescent="0.25">
      <c r="A5" s="233"/>
      <c r="B5" s="234"/>
      <c r="C5" s="248" t="s">
        <v>549</v>
      </c>
      <c r="D5" s="249"/>
      <c r="E5" s="249"/>
      <c r="F5" s="249"/>
      <c r="G5" s="250"/>
      <c r="H5" s="251"/>
      <c r="I5" s="252"/>
      <c r="J5" s="252"/>
      <c r="K5" s="253"/>
      <c r="L5" s="107"/>
      <c r="M5" s="108"/>
    </row>
    <row r="6" spans="1:14" ht="13.5" thickBot="1" x14ac:dyDescent="0.25">
      <c r="A6" s="109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1"/>
    </row>
    <row r="7" spans="1:14" ht="12.75" x14ac:dyDescent="0.2">
      <c r="A7" s="216" t="s">
        <v>550</v>
      </c>
      <c r="B7" s="218" t="s">
        <v>551</v>
      </c>
      <c r="C7" s="219"/>
      <c r="D7" s="222" t="s">
        <v>552</v>
      </c>
      <c r="E7" s="224" t="s">
        <v>553</v>
      </c>
      <c r="F7" s="225"/>
      <c r="G7" s="225"/>
      <c r="H7" s="225"/>
      <c r="I7" s="225"/>
      <c r="J7" s="226"/>
      <c r="K7" s="224" t="s">
        <v>554</v>
      </c>
      <c r="L7" s="226"/>
      <c r="M7" s="227" t="s">
        <v>555</v>
      </c>
      <c r="N7" s="112"/>
    </row>
    <row r="8" spans="1:14" ht="13.5" thickBot="1" x14ac:dyDescent="0.25">
      <c r="A8" s="217"/>
      <c r="B8" s="220"/>
      <c r="C8" s="221"/>
      <c r="D8" s="223"/>
      <c r="E8" s="113" t="s">
        <v>556</v>
      </c>
      <c r="F8" s="113" t="s">
        <v>557</v>
      </c>
      <c r="G8" s="113" t="s">
        <v>558</v>
      </c>
      <c r="H8" s="113" t="s">
        <v>559</v>
      </c>
      <c r="I8" s="113" t="s">
        <v>560</v>
      </c>
      <c r="J8" s="113" t="s">
        <v>561</v>
      </c>
      <c r="K8" s="113" t="s">
        <v>562</v>
      </c>
      <c r="L8" s="113" t="s">
        <v>563</v>
      </c>
      <c r="M8" s="228"/>
      <c r="N8" s="112"/>
    </row>
    <row r="9" spans="1:14" ht="13.5" thickBot="1" x14ac:dyDescent="0.25">
      <c r="A9" s="114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6"/>
    </row>
    <row r="10" spans="1:14" ht="13.5" thickBot="1" x14ac:dyDescent="0.25">
      <c r="A10" s="117" t="str">
        <f>'[2]Orçamento Sintético'!A8</f>
        <v>1.0</v>
      </c>
      <c r="B10" s="118" t="str">
        <f>'[2]Orçamento Sintético'!B8</f>
        <v>DEMOLIÇÕES/RETIRADAS/SERVIÇOS PRELIMINARES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9"/>
    </row>
    <row r="11" spans="1:14" ht="12.75" x14ac:dyDescent="0.2">
      <c r="A11" s="120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2"/>
    </row>
    <row r="12" spans="1:14" s="128" customFormat="1" ht="12.75" x14ac:dyDescent="0.2">
      <c r="A12" s="123" t="str">
        <f>'[2]Orçamento Sintético'!A9</f>
        <v>1.1</v>
      </c>
      <c r="B12" s="124" t="str">
        <f>'[2]Orçamento Sintético'!B9</f>
        <v>Remoção de árvore com utilização de retro-escavadeira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6">
        <f>L13</f>
        <v>0</v>
      </c>
      <c r="M12" s="127" t="str">
        <f>'[2]Orçamento Sintético'!C9</f>
        <v>un</v>
      </c>
    </row>
    <row r="13" spans="1:14" ht="12.75" x14ac:dyDescent="0.2">
      <c r="A13" s="129"/>
      <c r="B13" s="207"/>
      <c r="C13" s="208"/>
      <c r="D13" s="130">
        <v>1</v>
      </c>
      <c r="E13" s="130"/>
      <c r="F13" s="130"/>
      <c r="G13" s="130"/>
      <c r="H13" s="130"/>
      <c r="I13" s="130"/>
      <c r="J13" s="131"/>
      <c r="K13" s="131">
        <f>ROUND(E13,2)</f>
        <v>0</v>
      </c>
      <c r="L13" s="130">
        <f>ROUND(D13*K13,2)</f>
        <v>0</v>
      </c>
      <c r="M13" s="132"/>
    </row>
    <row r="14" spans="1:14" ht="12.75" x14ac:dyDescent="0.2">
      <c r="A14" s="133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5"/>
    </row>
    <row r="15" spans="1:14" s="128" customFormat="1" ht="12.75" x14ac:dyDescent="0.2">
      <c r="A15" s="123" t="str">
        <f>'[2]Orçamento Sintético'!A10</f>
        <v>1.2</v>
      </c>
      <c r="B15" s="124" t="str">
        <f>'[2]Orçamento Sintético'!B10</f>
        <v>Remoção de telhas, de fibrocimento, metálica e cerâmica, de forma manual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6">
        <f>L16</f>
        <v>0</v>
      </c>
      <c r="M15" s="127" t="str">
        <f>'[2]Orçamento Sintético'!C10</f>
        <v>m²</v>
      </c>
    </row>
    <row r="16" spans="1:14" ht="12.75" x14ac:dyDescent="0.2">
      <c r="A16" s="129"/>
      <c r="B16" s="207"/>
      <c r="C16" s="208"/>
      <c r="D16" s="130"/>
      <c r="E16" s="130"/>
      <c r="F16" s="130"/>
      <c r="G16" s="130"/>
      <c r="H16" s="130"/>
      <c r="I16" s="130"/>
      <c r="J16" s="131"/>
      <c r="K16" s="131"/>
      <c r="L16" s="130"/>
      <c r="M16" s="132"/>
    </row>
    <row r="17" spans="1:13" ht="12.75" x14ac:dyDescent="0.2">
      <c r="A17" s="133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5"/>
    </row>
    <row r="18" spans="1:13" s="128" customFormat="1" ht="12.75" x14ac:dyDescent="0.2">
      <c r="A18" s="123" t="str">
        <f>'[2]Orçamento Sintético'!A11</f>
        <v>1.3</v>
      </c>
      <c r="B18" s="124" t="str">
        <f>'[2]Orçamento Sintético'!B11</f>
        <v>Remoção de trama de madeira para cobertura, de forma manual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6">
        <f>L19</f>
        <v>0</v>
      </c>
      <c r="M18" s="127" t="str">
        <f>'[2]Orçamento Sintético'!C11</f>
        <v>m²</v>
      </c>
    </row>
    <row r="19" spans="1:13" ht="12.75" x14ac:dyDescent="0.2">
      <c r="A19" s="129"/>
      <c r="B19" s="207"/>
      <c r="C19" s="208"/>
      <c r="D19" s="130"/>
      <c r="E19" s="130"/>
      <c r="F19" s="130"/>
      <c r="G19" s="130"/>
      <c r="H19" s="130"/>
      <c r="I19" s="130"/>
      <c r="J19" s="131"/>
      <c r="K19" s="131"/>
      <c r="L19" s="130"/>
      <c r="M19" s="132"/>
    </row>
    <row r="20" spans="1:13" ht="12.75" x14ac:dyDescent="0.2">
      <c r="A20" s="133"/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5"/>
    </row>
    <row r="21" spans="1:13" s="128" customFormat="1" ht="12.75" x14ac:dyDescent="0.2">
      <c r="A21" s="123" t="str">
        <f>'[2]Orçamento Sintético'!A12</f>
        <v>1.4</v>
      </c>
      <c r="B21" s="124" t="str">
        <f>'[2]Orçamento Sintético'!B12</f>
        <v>Remoção de tesouras de madeira, com vão menor que 8m, de forma manual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6">
        <f>L22</f>
        <v>0</v>
      </c>
      <c r="M21" s="127" t="str">
        <f>'[2]Orçamento Sintético'!C12</f>
        <v>un</v>
      </c>
    </row>
    <row r="22" spans="1:13" ht="12.75" x14ac:dyDescent="0.2">
      <c r="A22" s="129"/>
      <c r="B22" s="207"/>
      <c r="C22" s="208"/>
      <c r="D22" s="130"/>
      <c r="E22" s="130"/>
      <c r="F22" s="130"/>
      <c r="G22" s="130"/>
      <c r="H22" s="130"/>
      <c r="I22" s="130"/>
      <c r="J22" s="131"/>
      <c r="K22" s="131"/>
      <c r="L22" s="130"/>
      <c r="M22" s="132"/>
    </row>
    <row r="23" spans="1:13" ht="12.75" x14ac:dyDescent="0.2">
      <c r="A23" s="133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5"/>
    </row>
    <row r="24" spans="1:13" s="128" customFormat="1" ht="12.75" x14ac:dyDescent="0.2">
      <c r="A24" s="123" t="str">
        <f>'[2]Orçamento Sintético'!A13</f>
        <v>1.5</v>
      </c>
      <c r="B24" s="124" t="str">
        <f>'[2]Orçamento Sintético'!B13</f>
        <v>Demolição de alvenaria para qualquer tipo de bloco, de forma mecanizada, sem reaproveitamento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6">
        <f>SUM(L25:L25)</f>
        <v>0</v>
      </c>
      <c r="M24" s="127" t="str">
        <f>'[2]Orçamento Sintético'!C13</f>
        <v>m³</v>
      </c>
    </row>
    <row r="25" spans="1:13" ht="12.75" x14ac:dyDescent="0.2">
      <c r="A25" s="129"/>
      <c r="B25" s="207"/>
      <c r="C25" s="208"/>
      <c r="D25" s="130"/>
      <c r="E25" s="130"/>
      <c r="F25" s="130"/>
      <c r="G25" s="130"/>
      <c r="H25" s="130"/>
      <c r="I25" s="130"/>
      <c r="J25" s="131"/>
      <c r="K25" s="131"/>
      <c r="L25" s="130"/>
      <c r="M25" s="132"/>
    </row>
    <row r="26" spans="1:13" ht="12.75" x14ac:dyDescent="0.2">
      <c r="A26" s="133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5"/>
    </row>
    <row r="27" spans="1:13" s="128" customFormat="1" ht="12.75" x14ac:dyDescent="0.2">
      <c r="A27" s="123" t="str">
        <f>'[2]Orçamento Sintético'!A14</f>
        <v>1.6</v>
      </c>
      <c r="B27" s="124" t="str">
        <f>'[2]Orçamento Sintético'!B14</f>
        <v>Demolição de pilares e vigas em concreto armado, de forma mecanizada com martelete, sem reaproveitamento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6">
        <f>SUM(L28:L28)</f>
        <v>0</v>
      </c>
      <c r="M27" s="127" t="str">
        <f>'[2]Orçamento Sintético'!C14</f>
        <v>m³</v>
      </c>
    </row>
    <row r="28" spans="1:13" ht="12.75" x14ac:dyDescent="0.2">
      <c r="A28" s="136"/>
      <c r="B28" s="207"/>
      <c r="C28" s="208"/>
      <c r="D28" s="130"/>
      <c r="E28" s="130"/>
      <c r="F28" s="130"/>
      <c r="G28" s="130"/>
      <c r="H28" s="130"/>
      <c r="I28" s="130"/>
      <c r="J28" s="131"/>
      <c r="K28" s="131"/>
      <c r="L28" s="130"/>
      <c r="M28" s="137"/>
    </row>
    <row r="29" spans="1:13" ht="12.75" x14ac:dyDescent="0.2">
      <c r="A29" s="133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5"/>
    </row>
    <row r="30" spans="1:13" s="128" customFormat="1" ht="12.75" x14ac:dyDescent="0.2">
      <c r="A30" s="123" t="str">
        <f>'[2]Orçamento Sintético'!A15</f>
        <v>1.7</v>
      </c>
      <c r="B30" s="124" t="str">
        <f>'[2]Orçamento Sintético'!B15</f>
        <v>Demolição de lajes, de forma mecanizada com martelete, sem reaproveitamento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6">
        <f>L31</f>
        <v>0</v>
      </c>
      <c r="M30" s="127" t="str">
        <f>'[2]Orçamento Sintético'!C15</f>
        <v>m³</v>
      </c>
    </row>
    <row r="31" spans="1:13" ht="12.75" x14ac:dyDescent="0.2">
      <c r="A31" s="129"/>
      <c r="B31" s="207"/>
      <c r="C31" s="208"/>
      <c r="D31" s="130">
        <v>1</v>
      </c>
      <c r="E31" s="130">
        <v>0</v>
      </c>
      <c r="F31" s="130"/>
      <c r="G31" s="130"/>
      <c r="H31" s="130"/>
      <c r="I31" s="130"/>
      <c r="J31" s="131"/>
      <c r="K31" s="131">
        <f>ROUND(E31,2)</f>
        <v>0</v>
      </c>
      <c r="L31" s="130">
        <f>ROUND(D31*K31,2)</f>
        <v>0</v>
      </c>
      <c r="M31" s="132"/>
    </row>
    <row r="32" spans="1:13" ht="12.75" x14ac:dyDescent="0.2">
      <c r="A32" s="138"/>
      <c r="B32" s="139"/>
      <c r="C32" s="140"/>
      <c r="D32" s="141"/>
      <c r="E32" s="142"/>
      <c r="F32" s="141"/>
      <c r="G32" s="141"/>
      <c r="H32" s="142"/>
      <c r="I32" s="142"/>
      <c r="J32" s="143"/>
      <c r="K32" s="143"/>
      <c r="L32" s="144"/>
      <c r="M32" s="137"/>
    </row>
    <row r="33" spans="1:15" s="128" customFormat="1" ht="12.75" x14ac:dyDescent="0.2">
      <c r="A33" s="123" t="str">
        <f>'[2]Orçamento Sintético'!A16</f>
        <v>1.8</v>
      </c>
      <c r="B33" s="209" t="str">
        <f>'[2]Orçamento Sintético'!B16</f>
        <v>Demolição de pavimentação em paralelepípedo ou pré-moldados de concreto c/ reaproveitamento</v>
      </c>
      <c r="C33" s="210"/>
      <c r="D33" s="210"/>
      <c r="E33" s="210"/>
      <c r="F33" s="210"/>
      <c r="G33" s="210"/>
      <c r="H33" s="210"/>
      <c r="I33" s="210"/>
      <c r="J33" s="210"/>
      <c r="K33" s="211"/>
      <c r="L33" s="126">
        <f>SUM(L36:L38)</f>
        <v>564.30999999999995</v>
      </c>
      <c r="M33" s="127" t="str">
        <f>'[2]Orçamento Sintético'!C16</f>
        <v>m²</v>
      </c>
    </row>
    <row r="34" spans="1:15" s="128" customFormat="1" ht="12.75" x14ac:dyDescent="0.2">
      <c r="A34" s="123"/>
      <c r="B34" s="157"/>
      <c r="C34" s="158"/>
      <c r="D34" s="158"/>
      <c r="E34" s="158"/>
      <c r="F34" s="158"/>
      <c r="G34" s="158"/>
      <c r="H34" s="158"/>
      <c r="I34" s="158"/>
      <c r="J34" s="158" t="s">
        <v>581</v>
      </c>
      <c r="K34" s="158"/>
      <c r="L34" s="126">
        <v>82.06</v>
      </c>
      <c r="M34" s="127"/>
    </row>
    <row r="35" spans="1:15" s="128" customFormat="1" ht="12.75" x14ac:dyDescent="0.2">
      <c r="A35" s="123"/>
      <c r="B35" s="157"/>
      <c r="C35" s="158"/>
      <c r="D35" s="158"/>
      <c r="E35" s="158"/>
      <c r="F35" s="158"/>
      <c r="G35" s="158"/>
      <c r="H35" s="158"/>
      <c r="I35" s="158"/>
      <c r="J35" s="158" t="s">
        <v>582</v>
      </c>
      <c r="K35" s="158"/>
      <c r="L35" s="126">
        <f>L33-L34</f>
        <v>482.24999999999994</v>
      </c>
      <c r="M35" s="127"/>
    </row>
    <row r="36" spans="1:15" ht="12.75" x14ac:dyDescent="0.2">
      <c r="A36" s="129"/>
      <c r="B36" s="207" t="s">
        <v>584</v>
      </c>
      <c r="C36" s="208"/>
      <c r="D36" s="130">
        <v>1</v>
      </c>
      <c r="E36" s="130">
        <v>9.4</v>
      </c>
      <c r="F36" s="130"/>
      <c r="G36" s="130">
        <v>8.73</v>
      </c>
      <c r="H36" s="130"/>
      <c r="I36" s="130"/>
      <c r="J36" s="131"/>
      <c r="K36" s="131">
        <f>ROUND(E36*G36,2)</f>
        <v>82.06</v>
      </c>
      <c r="L36" s="130">
        <f>ROUND(D36*K36,2)</f>
        <v>82.06</v>
      </c>
      <c r="M36" s="132"/>
    </row>
    <row r="37" spans="1:15" ht="12.75" x14ac:dyDescent="0.2">
      <c r="A37" s="129"/>
      <c r="B37" s="207" t="s">
        <v>583</v>
      </c>
      <c r="C37" s="208"/>
      <c r="D37" s="130">
        <v>1</v>
      </c>
      <c r="E37" s="130">
        <v>6.5</v>
      </c>
      <c r="F37" s="130"/>
      <c r="G37" s="130">
        <v>24.5</v>
      </c>
      <c r="H37" s="130"/>
      <c r="I37" s="130"/>
      <c r="J37" s="131"/>
      <c r="K37" s="131">
        <f>ROUND(E37*G37,2)</f>
        <v>159.25</v>
      </c>
      <c r="L37" s="130">
        <f>ROUND(D37*K37,2)</f>
        <v>159.25</v>
      </c>
      <c r="M37" s="132"/>
    </row>
    <row r="38" spans="1:15" ht="12.75" x14ac:dyDescent="0.2">
      <c r="A38" s="129"/>
      <c r="B38" s="207" t="s">
        <v>585</v>
      </c>
      <c r="C38" s="208"/>
      <c r="D38" s="130">
        <v>1</v>
      </c>
      <c r="E38" s="130">
        <v>8.5</v>
      </c>
      <c r="F38" s="130"/>
      <c r="G38" s="130">
        <v>38</v>
      </c>
      <c r="H38" s="130"/>
      <c r="I38" s="130"/>
      <c r="J38" s="131"/>
      <c r="K38" s="131">
        <f>ROUND(E38*G38,2)</f>
        <v>323</v>
      </c>
      <c r="L38" s="130">
        <f>ROUND(D38*K38,2)</f>
        <v>323</v>
      </c>
      <c r="M38" s="132"/>
    </row>
    <row r="39" spans="1:15" ht="12.75" x14ac:dyDescent="0.2">
      <c r="A39" s="129"/>
      <c r="B39" s="207"/>
      <c r="C39" s="208"/>
      <c r="D39" s="130"/>
      <c r="E39" s="130"/>
      <c r="F39" s="130"/>
      <c r="G39" s="130"/>
      <c r="H39" s="130"/>
      <c r="I39" s="130"/>
      <c r="J39" s="131"/>
      <c r="K39" s="131"/>
      <c r="L39" s="130"/>
      <c r="M39" s="132"/>
    </row>
    <row r="40" spans="1:15" ht="12.75" x14ac:dyDescent="0.2">
      <c r="A40" s="138"/>
      <c r="B40" s="139"/>
      <c r="C40" s="140"/>
      <c r="D40" s="141"/>
      <c r="E40" s="142"/>
      <c r="F40" s="141"/>
      <c r="G40" s="141"/>
      <c r="H40" s="142"/>
      <c r="I40" s="142"/>
      <c r="J40" s="143"/>
      <c r="K40" s="143"/>
      <c r="L40" s="144"/>
      <c r="M40" s="137"/>
    </row>
    <row r="41" spans="1:15" s="128" customFormat="1" ht="12.75" x14ac:dyDescent="0.2">
      <c r="A41" s="123" t="str">
        <f>'[2]Orçamento Sintético'!A17</f>
        <v>1.9</v>
      </c>
      <c r="B41" s="209" t="str">
        <f>'[2]Orçamento Sintético'!B17</f>
        <v xml:space="preserve">Demolição de concreto simples com martelete </v>
      </c>
      <c r="C41" s="210"/>
      <c r="D41" s="210"/>
      <c r="E41" s="210"/>
      <c r="F41" s="210"/>
      <c r="G41" s="210"/>
      <c r="H41" s="210"/>
      <c r="I41" s="210"/>
      <c r="J41" s="210"/>
      <c r="K41" s="211"/>
      <c r="L41" s="126">
        <f>SUM(L42)</f>
        <v>0</v>
      </c>
      <c r="M41" s="127" t="str">
        <f>'[2]Orçamento Sintético'!C17</f>
        <v>m³</v>
      </c>
    </row>
    <row r="42" spans="1:15" ht="12.75" x14ac:dyDescent="0.2">
      <c r="A42" s="129"/>
      <c r="B42" s="207"/>
      <c r="C42" s="208"/>
      <c r="D42" s="130"/>
      <c r="E42" s="130"/>
      <c r="F42" s="130"/>
      <c r="G42" s="130"/>
      <c r="H42" s="130"/>
      <c r="I42" s="130"/>
      <c r="J42" s="131"/>
      <c r="K42" s="131"/>
      <c r="L42" s="130"/>
      <c r="M42" s="132"/>
    </row>
    <row r="43" spans="1:15" ht="12.75" x14ac:dyDescent="0.2">
      <c r="A43" s="133"/>
      <c r="B43" s="134"/>
      <c r="C43" s="134"/>
      <c r="D43" s="134"/>
      <c r="E43" s="134"/>
      <c r="F43" s="134"/>
      <c r="G43" s="134"/>
      <c r="H43" s="134"/>
      <c r="I43" s="134"/>
      <c r="J43" s="134"/>
      <c r="K43" s="145"/>
      <c r="L43" s="134"/>
      <c r="M43" s="135"/>
    </row>
    <row r="44" spans="1:15" s="128" customFormat="1" ht="12.75" x14ac:dyDescent="0.2">
      <c r="A44" s="123" t="str">
        <f>'[2]Orçamento Sintético'!A18</f>
        <v>1.10</v>
      </c>
      <c r="B44" s="124" t="str">
        <f>'[2]Orçamento Sintético'!B18</f>
        <v>Locação de obra - execução de gabarito</v>
      </c>
      <c r="C44" s="125"/>
      <c r="D44" s="125"/>
      <c r="E44" s="125"/>
      <c r="F44" s="125"/>
      <c r="G44" s="125"/>
      <c r="H44" s="125"/>
      <c r="I44" s="125"/>
      <c r="J44" s="125"/>
      <c r="K44" s="146"/>
      <c r="L44" s="126"/>
      <c r="M44" s="127" t="s">
        <v>0</v>
      </c>
      <c r="O44" s="128">
        <v>697.9</v>
      </c>
    </row>
    <row r="45" spans="1:15" s="128" customFormat="1" ht="12.75" x14ac:dyDescent="0.2">
      <c r="A45" s="123"/>
      <c r="B45" s="124"/>
      <c r="C45" s="125"/>
      <c r="D45" s="125"/>
      <c r="E45" s="125"/>
      <c r="F45" s="125"/>
      <c r="G45" s="125"/>
      <c r="H45" s="125"/>
      <c r="I45" s="125"/>
      <c r="J45" s="125"/>
      <c r="K45" s="147"/>
      <c r="L45" s="126"/>
      <c r="M45" s="127"/>
    </row>
    <row r="46" spans="1:15" ht="12.75" x14ac:dyDescent="0.2">
      <c r="A46" s="136"/>
      <c r="B46" s="148"/>
      <c r="C46" s="149"/>
      <c r="D46" s="130"/>
      <c r="E46" s="130"/>
      <c r="F46" s="130"/>
      <c r="G46" s="130"/>
      <c r="H46" s="130"/>
      <c r="I46" s="130"/>
      <c r="J46" s="131"/>
      <c r="K46" s="131"/>
      <c r="L46" s="130"/>
      <c r="M46" s="137"/>
    </row>
    <row r="47" spans="1:15" ht="12.75" x14ac:dyDescent="0.2">
      <c r="A47" s="136"/>
      <c r="B47" s="148"/>
      <c r="C47" s="149"/>
      <c r="D47" s="130"/>
      <c r="E47" s="130"/>
      <c r="F47" s="130"/>
      <c r="G47" s="130"/>
      <c r="H47" s="130"/>
      <c r="I47" s="130"/>
      <c r="J47" s="131"/>
      <c r="K47" s="131"/>
      <c r="L47" s="130"/>
      <c r="M47" s="137"/>
    </row>
    <row r="48" spans="1:15" s="128" customFormat="1" ht="12.75" x14ac:dyDescent="0.2">
      <c r="A48" s="123" t="str">
        <f>'[2]Orçamento Sintético'!A19</f>
        <v>1.11</v>
      </c>
      <c r="B48" s="124" t="str">
        <f>'[2]Orçamento Sintético'!B19</f>
        <v>Placa de obra em chapa aço galvanizado, instalada</v>
      </c>
      <c r="C48" s="125"/>
      <c r="D48" s="125"/>
      <c r="E48" s="125"/>
      <c r="F48" s="125"/>
      <c r="G48" s="125"/>
      <c r="H48" s="125"/>
      <c r="I48" s="125"/>
      <c r="J48" s="125"/>
      <c r="K48" s="146"/>
      <c r="L48" s="126">
        <f>L49</f>
        <v>0</v>
      </c>
      <c r="M48" s="127" t="str">
        <f>'[2]Orçamento Sintético'!C19</f>
        <v>m²</v>
      </c>
      <c r="O48" s="128">
        <v>697.9</v>
      </c>
    </row>
    <row r="49" spans="1:13" ht="12.75" x14ac:dyDescent="0.2">
      <c r="A49" s="129"/>
      <c r="B49" s="207"/>
      <c r="C49" s="208"/>
      <c r="D49" s="130"/>
      <c r="E49" s="130"/>
      <c r="F49" s="130"/>
      <c r="G49" s="130"/>
      <c r="H49" s="130"/>
      <c r="I49" s="130"/>
      <c r="J49" s="131"/>
      <c r="K49" s="131"/>
      <c r="L49" s="130"/>
      <c r="M49" s="132"/>
    </row>
    <row r="50" spans="1:13" ht="12.75" x14ac:dyDescent="0.2">
      <c r="A50" s="136"/>
      <c r="B50" s="139"/>
      <c r="C50" s="142"/>
      <c r="D50" s="144"/>
      <c r="E50" s="144"/>
      <c r="F50" s="144"/>
      <c r="G50" s="144"/>
      <c r="H50" s="144"/>
      <c r="I50" s="144"/>
      <c r="J50" s="143"/>
      <c r="K50" s="143"/>
      <c r="L50" s="144"/>
      <c r="M50" s="137"/>
    </row>
    <row r="51" spans="1:13" ht="12.75" x14ac:dyDescent="0.2">
      <c r="A51" s="136"/>
      <c r="B51" s="139"/>
      <c r="C51" s="142"/>
      <c r="D51" s="144"/>
      <c r="E51" s="144"/>
      <c r="F51" s="144"/>
      <c r="G51" s="144"/>
      <c r="H51" s="144"/>
      <c r="I51" s="144"/>
      <c r="J51" s="143"/>
      <c r="K51" s="143"/>
      <c r="L51" s="144"/>
      <c r="M51" s="137"/>
    </row>
    <row r="52" spans="1:13" ht="13.5" thickBot="1" x14ac:dyDescent="0.25"/>
    <row r="53" spans="1:13" ht="13.5" thickBot="1" x14ac:dyDescent="0.25">
      <c r="A53" s="117" t="s">
        <v>565</v>
      </c>
      <c r="B53" s="118" t="str">
        <f>[3]BM05!B59</f>
        <v>PAREDES E FECHAMENTOS</v>
      </c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9"/>
    </row>
    <row r="54" spans="1:13" ht="12.75" x14ac:dyDescent="0.2">
      <c r="A54" s="162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6"/>
    </row>
    <row r="55" spans="1:13" ht="12.75" x14ac:dyDescent="0.2">
      <c r="A55" s="123" t="s">
        <v>566</v>
      </c>
      <c r="B55" s="209" t="s">
        <v>567</v>
      </c>
      <c r="C55" s="210"/>
      <c r="D55" s="210"/>
      <c r="E55" s="210"/>
      <c r="F55" s="210"/>
      <c r="G55" s="210"/>
      <c r="H55" s="210"/>
      <c r="I55" s="210"/>
      <c r="J55" s="210"/>
      <c r="K55" s="211"/>
      <c r="L55" s="126">
        <f>SUM(L60:L88)</f>
        <v>322.79000000000008</v>
      </c>
      <c r="M55" s="127" t="s">
        <v>568</v>
      </c>
    </row>
    <row r="56" spans="1:13" ht="12.75" x14ac:dyDescent="0.2">
      <c r="A56" s="123"/>
      <c r="B56" s="157"/>
      <c r="C56" s="158"/>
      <c r="D56" s="158"/>
      <c r="E56" s="158"/>
      <c r="F56" s="158"/>
      <c r="G56" s="158"/>
      <c r="H56" s="158"/>
      <c r="I56" s="158"/>
      <c r="J56" s="158"/>
      <c r="K56" s="158" t="s">
        <v>586</v>
      </c>
      <c r="L56" s="126">
        <v>259.52999999999997</v>
      </c>
      <c r="M56" s="127"/>
    </row>
    <row r="57" spans="1:13" ht="12.75" x14ac:dyDescent="0.2">
      <c r="A57" s="123"/>
      <c r="B57" s="157"/>
      <c r="C57" s="158"/>
      <c r="D57" s="158"/>
      <c r="E57" s="158"/>
      <c r="F57" s="158"/>
      <c r="G57" s="158"/>
      <c r="H57" s="158"/>
      <c r="I57" s="158"/>
      <c r="J57" s="158"/>
      <c r="K57" s="159" t="s">
        <v>582</v>
      </c>
      <c r="L57" s="150">
        <f>L55-L56</f>
        <v>63.260000000000105</v>
      </c>
      <c r="M57" s="127"/>
    </row>
    <row r="58" spans="1:13" ht="12.75" x14ac:dyDescent="0.2">
      <c r="A58" s="129"/>
      <c r="B58" s="207"/>
      <c r="C58" s="208"/>
      <c r="D58" s="130"/>
      <c r="E58" s="130"/>
      <c r="F58" s="130"/>
      <c r="G58" s="130"/>
      <c r="H58" s="130"/>
      <c r="I58" s="130"/>
      <c r="J58" s="131"/>
      <c r="K58" s="131"/>
      <c r="L58" s="130"/>
      <c r="M58" s="132"/>
    </row>
    <row r="59" spans="1:13" ht="12.75" x14ac:dyDescent="0.2">
      <c r="A59" s="129"/>
      <c r="B59" s="207" t="s">
        <v>564</v>
      </c>
      <c r="C59" s="208"/>
      <c r="D59" s="130"/>
      <c r="E59" s="130"/>
      <c r="F59" s="130"/>
      <c r="G59" s="130"/>
      <c r="H59" s="130"/>
      <c r="I59" s="130"/>
      <c r="J59" s="131"/>
      <c r="K59" s="131"/>
      <c r="L59" s="130"/>
      <c r="M59" s="132"/>
    </row>
    <row r="60" spans="1:13" ht="12.75" x14ac:dyDescent="0.2">
      <c r="A60" s="129"/>
      <c r="B60" s="207"/>
      <c r="C60" s="208"/>
      <c r="D60" s="130">
        <v>1</v>
      </c>
      <c r="E60" s="130">
        <v>5.4</v>
      </c>
      <c r="F60" s="130"/>
      <c r="G60" s="130">
        <v>3.3</v>
      </c>
      <c r="H60" s="130"/>
      <c r="I60" s="130"/>
      <c r="J60" s="131"/>
      <c r="K60" s="131">
        <f>G60*E60</f>
        <v>17.82</v>
      </c>
      <c r="L60" s="130">
        <f t="shared" ref="L60:L72" si="0">ROUND(D60*K60,2)</f>
        <v>17.82</v>
      </c>
      <c r="M60" s="132"/>
    </row>
    <row r="61" spans="1:13" ht="12.75" x14ac:dyDescent="0.2">
      <c r="A61" s="129"/>
      <c r="B61" s="207"/>
      <c r="C61" s="208"/>
      <c r="D61" s="130">
        <v>1</v>
      </c>
      <c r="E61" s="130">
        <v>9</v>
      </c>
      <c r="F61" s="130"/>
      <c r="G61" s="130">
        <v>3.3</v>
      </c>
      <c r="H61" s="130"/>
      <c r="I61" s="130"/>
      <c r="J61" s="131"/>
      <c r="K61" s="131">
        <f t="shared" ref="K61:K72" si="1">G61*E61</f>
        <v>29.7</v>
      </c>
      <c r="L61" s="130">
        <f t="shared" si="0"/>
        <v>29.7</v>
      </c>
      <c r="M61" s="132"/>
    </row>
    <row r="62" spans="1:13" ht="12.75" x14ac:dyDescent="0.2">
      <c r="A62" s="136"/>
      <c r="B62" s="212"/>
      <c r="C62" s="213"/>
      <c r="D62" s="130">
        <v>1</v>
      </c>
      <c r="E62" s="130">
        <v>18.899999999999999</v>
      </c>
      <c r="F62" s="130"/>
      <c r="G62" s="130">
        <v>3.3</v>
      </c>
      <c r="H62" s="130"/>
      <c r="I62" s="130"/>
      <c r="J62" s="131"/>
      <c r="K62" s="131">
        <f t="shared" si="1"/>
        <v>62.36999999999999</v>
      </c>
      <c r="L62" s="130">
        <f t="shared" si="0"/>
        <v>62.37</v>
      </c>
      <c r="M62" s="137"/>
    </row>
    <row r="63" spans="1:13" ht="12.75" x14ac:dyDescent="0.2">
      <c r="A63" s="109"/>
      <c r="B63" s="156"/>
      <c r="C63" s="156"/>
      <c r="D63" s="130">
        <v>1</v>
      </c>
      <c r="E63" s="130">
        <v>8</v>
      </c>
      <c r="F63" s="130"/>
      <c r="G63" s="130">
        <v>3.3</v>
      </c>
      <c r="H63" s="130"/>
      <c r="I63" s="130"/>
      <c r="J63" s="131"/>
      <c r="K63" s="131">
        <f t="shared" si="1"/>
        <v>26.4</v>
      </c>
      <c r="L63" s="130">
        <f t="shared" si="0"/>
        <v>26.4</v>
      </c>
      <c r="M63" s="132"/>
    </row>
    <row r="64" spans="1:13" ht="12.75" x14ac:dyDescent="0.2">
      <c r="A64" s="109"/>
      <c r="B64" s="156"/>
      <c r="C64" s="156"/>
      <c r="D64" s="130">
        <v>1</v>
      </c>
      <c r="E64" s="130">
        <v>1</v>
      </c>
      <c r="F64" s="130"/>
      <c r="G64" s="130">
        <v>3.3</v>
      </c>
      <c r="H64" s="130"/>
      <c r="I64" s="130"/>
      <c r="J64" s="131"/>
      <c r="K64" s="131">
        <f t="shared" si="1"/>
        <v>3.3</v>
      </c>
      <c r="L64" s="130">
        <f t="shared" si="0"/>
        <v>3.3</v>
      </c>
      <c r="M64" s="132"/>
    </row>
    <row r="65" spans="1:13" ht="12.75" x14ac:dyDescent="0.2">
      <c r="A65" s="109"/>
      <c r="B65" s="156" t="s">
        <v>569</v>
      </c>
      <c r="C65" s="156"/>
      <c r="D65" s="130">
        <v>10</v>
      </c>
      <c r="E65" s="130">
        <v>1.05</v>
      </c>
      <c r="F65" s="130"/>
      <c r="G65" s="130">
        <v>3.3</v>
      </c>
      <c r="H65" s="130"/>
      <c r="I65" s="130"/>
      <c r="J65" s="131"/>
      <c r="K65" s="131">
        <f t="shared" si="1"/>
        <v>3.4649999999999999</v>
      </c>
      <c r="L65" s="130">
        <f t="shared" si="0"/>
        <v>34.65</v>
      </c>
      <c r="M65" s="132"/>
    </row>
    <row r="66" spans="1:13" ht="12.75" x14ac:dyDescent="0.2">
      <c r="A66" s="109"/>
      <c r="B66" s="156"/>
      <c r="C66" s="156"/>
      <c r="D66" s="130"/>
      <c r="E66" s="130"/>
      <c r="F66" s="130"/>
      <c r="G66" s="130"/>
      <c r="H66" s="130"/>
      <c r="I66" s="130"/>
      <c r="J66" s="131"/>
      <c r="K66" s="131"/>
      <c r="L66" s="130"/>
      <c r="M66" s="132"/>
    </row>
    <row r="67" spans="1:13" ht="12.75" x14ac:dyDescent="0.2">
      <c r="A67" s="109"/>
      <c r="B67" s="156"/>
      <c r="C67" s="156"/>
      <c r="D67" s="130"/>
      <c r="E67" s="130"/>
      <c r="F67" s="130"/>
      <c r="G67" s="130"/>
      <c r="H67" s="130"/>
      <c r="I67" s="130"/>
      <c r="J67" s="131"/>
      <c r="K67" s="131"/>
      <c r="L67" s="130"/>
      <c r="M67" s="132"/>
    </row>
    <row r="68" spans="1:13" ht="12.75" x14ac:dyDescent="0.2">
      <c r="A68" s="109"/>
      <c r="B68" s="207" t="s">
        <v>570</v>
      </c>
      <c r="C68" s="208"/>
      <c r="D68" s="130">
        <v>2</v>
      </c>
      <c r="E68" s="130">
        <v>3.7</v>
      </c>
      <c r="F68" s="130"/>
      <c r="G68" s="130">
        <v>2.5</v>
      </c>
      <c r="H68" s="130"/>
      <c r="I68" s="130"/>
      <c r="J68" s="131"/>
      <c r="K68" s="131">
        <f t="shared" si="1"/>
        <v>9.25</v>
      </c>
      <c r="L68" s="130">
        <f t="shared" si="0"/>
        <v>18.5</v>
      </c>
      <c r="M68" s="132"/>
    </row>
    <row r="69" spans="1:13" ht="12.75" x14ac:dyDescent="0.2">
      <c r="A69" s="109"/>
      <c r="B69" s="148"/>
      <c r="C69" s="149"/>
      <c r="D69" s="130">
        <v>1</v>
      </c>
      <c r="E69" s="130">
        <v>1.7</v>
      </c>
      <c r="F69" s="130"/>
      <c r="G69" s="130">
        <v>2.5</v>
      </c>
      <c r="H69" s="130"/>
      <c r="I69" s="130"/>
      <c r="J69" s="131"/>
      <c r="K69" s="131">
        <f t="shared" si="1"/>
        <v>4.25</v>
      </c>
      <c r="L69" s="130">
        <f t="shared" si="0"/>
        <v>4.25</v>
      </c>
      <c r="M69" s="132"/>
    </row>
    <row r="70" spans="1:13" ht="12.75" x14ac:dyDescent="0.2">
      <c r="A70" s="109"/>
      <c r="B70" s="207" t="s">
        <v>571</v>
      </c>
      <c r="C70" s="208"/>
      <c r="D70" s="130">
        <v>2</v>
      </c>
      <c r="E70" s="130">
        <v>2.4</v>
      </c>
      <c r="F70" s="130"/>
      <c r="G70" s="130">
        <v>2.5</v>
      </c>
      <c r="H70" s="130"/>
      <c r="I70" s="130"/>
      <c r="J70" s="131"/>
      <c r="K70" s="131">
        <f t="shared" si="1"/>
        <v>6</v>
      </c>
      <c r="L70" s="130">
        <f t="shared" si="0"/>
        <v>12</v>
      </c>
      <c r="M70" s="132"/>
    </row>
    <row r="71" spans="1:13" ht="12.75" x14ac:dyDescent="0.2">
      <c r="A71" s="109"/>
      <c r="B71" s="207"/>
      <c r="C71" s="208"/>
      <c r="D71" s="130">
        <v>2</v>
      </c>
      <c r="E71" s="130">
        <v>1.8</v>
      </c>
      <c r="F71" s="130"/>
      <c r="G71" s="130">
        <v>2.5</v>
      </c>
      <c r="H71" s="130"/>
      <c r="I71" s="130"/>
      <c r="J71" s="131"/>
      <c r="K71" s="131">
        <f t="shared" si="1"/>
        <v>4.5</v>
      </c>
      <c r="L71" s="130">
        <f t="shared" si="0"/>
        <v>9</v>
      </c>
      <c r="M71" s="132"/>
    </row>
    <row r="72" spans="1:13" ht="12.75" x14ac:dyDescent="0.2">
      <c r="A72" s="109"/>
      <c r="B72" s="207" t="s">
        <v>572</v>
      </c>
      <c r="C72" s="208"/>
      <c r="D72" s="130">
        <v>2</v>
      </c>
      <c r="E72" s="130">
        <v>2.15</v>
      </c>
      <c r="F72" s="130"/>
      <c r="G72" s="130">
        <v>2.5</v>
      </c>
      <c r="H72" s="130"/>
      <c r="I72" s="130"/>
      <c r="J72" s="131"/>
      <c r="K72" s="131">
        <f t="shared" si="1"/>
        <v>5.375</v>
      </c>
      <c r="L72" s="130">
        <f t="shared" si="0"/>
        <v>10.75</v>
      </c>
      <c r="M72" s="137"/>
    </row>
    <row r="73" spans="1:13" ht="12.75" x14ac:dyDescent="0.2">
      <c r="A73" s="109"/>
      <c r="B73" s="148"/>
      <c r="C73" s="149"/>
      <c r="D73" s="130"/>
      <c r="E73" s="130"/>
      <c r="F73" s="130"/>
      <c r="G73" s="130"/>
      <c r="H73" s="130"/>
      <c r="I73" s="130"/>
      <c r="J73" s="131"/>
      <c r="K73" s="131"/>
      <c r="L73" s="130"/>
      <c r="M73" s="137"/>
    </row>
    <row r="74" spans="1:13" ht="12.75" x14ac:dyDescent="0.2">
      <c r="A74" s="109"/>
      <c r="B74" s="207" t="s">
        <v>573</v>
      </c>
      <c r="C74" s="208"/>
      <c r="D74" s="130">
        <v>1</v>
      </c>
      <c r="E74" s="130">
        <v>10</v>
      </c>
      <c r="F74" s="130"/>
      <c r="G74" s="130">
        <v>3</v>
      </c>
      <c r="H74" s="130"/>
      <c r="I74" s="130"/>
      <c r="J74" s="131"/>
      <c r="K74" s="131">
        <f t="shared" ref="K74:K75" si="2">G74*E74</f>
        <v>30</v>
      </c>
      <c r="L74" s="130">
        <f t="shared" ref="L74:L75" si="3">ROUND(D74*K74,2)</f>
        <v>30</v>
      </c>
      <c r="M74" s="137"/>
    </row>
    <row r="75" spans="1:13" ht="12.75" x14ac:dyDescent="0.2">
      <c r="A75" s="109"/>
      <c r="B75" s="207"/>
      <c r="C75" s="208"/>
      <c r="D75" s="130">
        <v>1</v>
      </c>
      <c r="E75" s="130">
        <v>3.5</v>
      </c>
      <c r="F75" s="130"/>
      <c r="G75" s="130">
        <v>3</v>
      </c>
      <c r="H75" s="130"/>
      <c r="I75" s="130"/>
      <c r="J75" s="131"/>
      <c r="K75" s="131">
        <f t="shared" si="2"/>
        <v>10.5</v>
      </c>
      <c r="L75" s="130">
        <f t="shared" si="3"/>
        <v>10.5</v>
      </c>
      <c r="M75" s="137"/>
    </row>
    <row r="76" spans="1:13" ht="12.75" x14ac:dyDescent="0.2">
      <c r="A76" s="109"/>
      <c r="B76" s="207"/>
      <c r="C76" s="208"/>
      <c r="D76" s="130"/>
      <c r="E76" s="130"/>
      <c r="F76" s="130"/>
      <c r="G76" s="130">
        <v>0.2</v>
      </c>
      <c r="H76" s="130"/>
      <c r="I76" s="130"/>
      <c r="J76" s="131"/>
      <c r="K76" s="131"/>
      <c r="L76" s="130"/>
      <c r="M76" s="132"/>
    </row>
    <row r="77" spans="1:13" ht="12.75" x14ac:dyDescent="0.2">
      <c r="A77" s="109"/>
      <c r="B77" s="207" t="s">
        <v>574</v>
      </c>
      <c r="C77" s="208"/>
      <c r="D77" s="130"/>
      <c r="E77" s="130">
        <v>0.3</v>
      </c>
      <c r="F77" s="130"/>
      <c r="G77" s="130">
        <v>0.15</v>
      </c>
      <c r="H77" s="130"/>
      <c r="I77" s="130"/>
      <c r="J77" s="131"/>
      <c r="K77" s="131"/>
      <c r="L77" s="130"/>
      <c r="M77" s="132"/>
    </row>
    <row r="78" spans="1:13" ht="12.75" x14ac:dyDescent="0.2">
      <c r="A78" s="109"/>
      <c r="B78" s="148" t="s">
        <v>575</v>
      </c>
      <c r="C78" s="149"/>
      <c r="D78" s="130">
        <v>2</v>
      </c>
      <c r="E78" s="130">
        <v>0.9</v>
      </c>
      <c r="F78" s="130"/>
      <c r="G78" s="130">
        <v>2.1</v>
      </c>
      <c r="H78" s="130"/>
      <c r="I78" s="130"/>
      <c r="J78" s="131"/>
      <c r="K78" s="131">
        <f>-G78*E78</f>
        <v>-1.8900000000000001</v>
      </c>
      <c r="L78" s="130">
        <f t="shared" ref="L78:L80" si="4">ROUND(D78*K78,2)</f>
        <v>-3.78</v>
      </c>
      <c r="M78" s="132"/>
    </row>
    <row r="79" spans="1:13" ht="12.75" x14ac:dyDescent="0.2">
      <c r="A79" s="109"/>
      <c r="D79" s="130">
        <v>1</v>
      </c>
      <c r="E79" s="130">
        <v>0.8</v>
      </c>
      <c r="F79" s="130"/>
      <c r="G79" s="130">
        <v>2.1</v>
      </c>
      <c r="H79" s="130"/>
      <c r="I79" s="130"/>
      <c r="J79" s="131"/>
      <c r="K79" s="131">
        <f t="shared" ref="K79:K80" si="5">-G79*E79</f>
        <v>-1.6800000000000002</v>
      </c>
      <c r="L79" s="130">
        <f t="shared" si="4"/>
        <v>-1.68</v>
      </c>
      <c r="M79" s="132"/>
    </row>
    <row r="80" spans="1:13" ht="12.75" x14ac:dyDescent="0.2">
      <c r="A80" s="109"/>
      <c r="B80" s="207" t="s">
        <v>576</v>
      </c>
      <c r="C80" s="208"/>
      <c r="D80" s="130">
        <v>1</v>
      </c>
      <c r="E80" s="130">
        <v>1.7</v>
      </c>
      <c r="F80" s="130"/>
      <c r="G80" s="130">
        <v>2.5</v>
      </c>
      <c r="H80" s="130"/>
      <c r="I80" s="130"/>
      <c r="J80" s="131"/>
      <c r="K80" s="131">
        <f t="shared" si="5"/>
        <v>-4.25</v>
      </c>
      <c r="L80" s="130">
        <f t="shared" si="4"/>
        <v>-4.25</v>
      </c>
      <c r="M80" s="132"/>
    </row>
    <row r="81" spans="1:13" ht="12.75" x14ac:dyDescent="0.2">
      <c r="A81" s="109"/>
      <c r="B81" s="148"/>
      <c r="C81" s="149"/>
      <c r="D81" s="130"/>
      <c r="E81" s="130"/>
      <c r="F81" s="130"/>
      <c r="G81" s="130"/>
      <c r="H81" s="130"/>
      <c r="I81" s="130"/>
      <c r="J81" s="131"/>
      <c r="K81" s="131"/>
      <c r="L81" s="130"/>
      <c r="M81" s="137"/>
    </row>
    <row r="82" spans="1:13" ht="38.25" customHeight="1" x14ac:dyDescent="0.2">
      <c r="A82" s="109"/>
      <c r="B82" s="214" t="s">
        <v>587</v>
      </c>
      <c r="C82" s="215"/>
      <c r="D82" s="151">
        <v>2</v>
      </c>
      <c r="E82" s="151">
        <v>4.1500000000000004</v>
      </c>
      <c r="F82" s="151"/>
      <c r="G82" s="151">
        <v>0.6</v>
      </c>
      <c r="H82" s="151">
        <v>1</v>
      </c>
      <c r="I82" s="151">
        <v>2</v>
      </c>
      <c r="J82" s="152"/>
      <c r="K82" s="152">
        <f>((G82+H82)/2)*E82</f>
        <v>3.3200000000000003</v>
      </c>
      <c r="L82" s="151">
        <f>K82*D82*I82</f>
        <v>13.280000000000001</v>
      </c>
      <c r="M82" s="137"/>
    </row>
    <row r="83" spans="1:13" ht="12.75" x14ac:dyDescent="0.2">
      <c r="A83" s="109"/>
      <c r="B83" s="214" t="s">
        <v>588</v>
      </c>
      <c r="C83" s="215"/>
      <c r="D83" s="151">
        <v>1</v>
      </c>
      <c r="E83" s="151">
        <v>1.85</v>
      </c>
      <c r="F83" s="151"/>
      <c r="G83" s="151">
        <v>3.4</v>
      </c>
      <c r="H83" s="151"/>
      <c r="I83" s="151"/>
      <c r="J83" s="152"/>
      <c r="K83" s="152">
        <f t="shared" ref="K83:K88" si="6">G83*E83</f>
        <v>6.29</v>
      </c>
      <c r="L83" s="151">
        <f t="shared" ref="L83:L88" si="7">K83*D83</f>
        <v>6.29</v>
      </c>
      <c r="M83" s="137"/>
    </row>
    <row r="84" spans="1:13" ht="12.75" customHeight="1" x14ac:dyDescent="0.2">
      <c r="A84" s="109"/>
      <c r="B84" s="214" t="s">
        <v>588</v>
      </c>
      <c r="C84" s="215"/>
      <c r="D84" s="151">
        <v>1</v>
      </c>
      <c r="E84" s="151">
        <v>2.85</v>
      </c>
      <c r="F84" s="151"/>
      <c r="G84" s="151">
        <v>3.4</v>
      </c>
      <c r="H84" s="151"/>
      <c r="I84" s="151"/>
      <c r="J84" s="152"/>
      <c r="K84" s="152">
        <f t="shared" si="6"/>
        <v>9.69</v>
      </c>
      <c r="L84" s="151">
        <f t="shared" si="7"/>
        <v>9.69</v>
      </c>
      <c r="M84" s="137"/>
    </row>
    <row r="85" spans="1:13" ht="12.75" customHeight="1" x14ac:dyDescent="0.2">
      <c r="A85" s="109"/>
      <c r="B85" s="214" t="s">
        <v>588</v>
      </c>
      <c r="C85" s="215"/>
      <c r="D85" s="151">
        <v>1</v>
      </c>
      <c r="E85" s="151">
        <v>2.65</v>
      </c>
      <c r="F85" s="151"/>
      <c r="G85" s="151">
        <v>3.4</v>
      </c>
      <c r="H85" s="151"/>
      <c r="I85" s="151"/>
      <c r="J85" s="152"/>
      <c r="K85" s="152">
        <f t="shared" si="6"/>
        <v>9.01</v>
      </c>
      <c r="L85" s="151">
        <f t="shared" si="7"/>
        <v>9.01</v>
      </c>
      <c r="M85" s="137"/>
    </row>
    <row r="86" spans="1:13" ht="12.75" x14ac:dyDescent="0.2">
      <c r="A86" s="109"/>
      <c r="B86" s="214" t="s">
        <v>589</v>
      </c>
      <c r="C86" s="215"/>
      <c r="D86" s="151">
        <v>1</v>
      </c>
      <c r="E86" s="151">
        <v>1.85</v>
      </c>
      <c r="F86" s="151"/>
      <c r="G86" s="151">
        <v>3.4</v>
      </c>
      <c r="H86" s="151"/>
      <c r="I86" s="151"/>
      <c r="J86" s="152"/>
      <c r="K86" s="152">
        <f t="shared" si="6"/>
        <v>6.29</v>
      </c>
      <c r="L86" s="151">
        <f t="shared" si="7"/>
        <v>6.29</v>
      </c>
      <c r="M86" s="137"/>
    </row>
    <row r="87" spans="1:13" ht="12.75" x14ac:dyDescent="0.2">
      <c r="A87" s="109"/>
      <c r="B87" s="214" t="s">
        <v>589</v>
      </c>
      <c r="C87" s="215"/>
      <c r="D87" s="151">
        <v>1</v>
      </c>
      <c r="E87" s="151">
        <v>2.85</v>
      </c>
      <c r="F87" s="151"/>
      <c r="G87" s="151">
        <v>3.4</v>
      </c>
      <c r="H87" s="151"/>
      <c r="I87" s="151"/>
      <c r="J87" s="152"/>
      <c r="K87" s="152">
        <f t="shared" si="6"/>
        <v>9.69</v>
      </c>
      <c r="L87" s="151">
        <f t="shared" si="7"/>
        <v>9.69</v>
      </c>
      <c r="M87" s="137"/>
    </row>
    <row r="88" spans="1:13" ht="12.75" x14ac:dyDescent="0.2">
      <c r="A88" s="109"/>
      <c r="B88" s="214" t="s">
        <v>589</v>
      </c>
      <c r="C88" s="215"/>
      <c r="D88" s="151">
        <v>1</v>
      </c>
      <c r="E88" s="151">
        <v>2.65</v>
      </c>
      <c r="F88" s="151"/>
      <c r="G88" s="151">
        <v>3.4</v>
      </c>
      <c r="H88" s="151"/>
      <c r="I88" s="151"/>
      <c r="J88" s="152"/>
      <c r="K88" s="152">
        <f t="shared" si="6"/>
        <v>9.01</v>
      </c>
      <c r="L88" s="151">
        <f t="shared" si="7"/>
        <v>9.01</v>
      </c>
      <c r="M88" s="137"/>
    </row>
    <row r="89" spans="1:13" ht="12.75" x14ac:dyDescent="0.2">
      <c r="A89" s="109"/>
      <c r="B89" s="160"/>
      <c r="C89" s="161"/>
      <c r="D89" s="151"/>
      <c r="E89" s="151"/>
      <c r="F89" s="151"/>
      <c r="G89" s="151"/>
      <c r="H89" s="151"/>
      <c r="I89" s="151"/>
      <c r="J89" s="152"/>
      <c r="K89" s="152"/>
      <c r="L89" s="151"/>
      <c r="M89" s="137"/>
    </row>
    <row r="90" spans="1:13" ht="27" customHeight="1" x14ac:dyDescent="0.2">
      <c r="A90" s="123" t="s">
        <v>590</v>
      </c>
      <c r="B90" s="209" t="s">
        <v>591</v>
      </c>
      <c r="C90" s="210"/>
      <c r="D90" s="210"/>
      <c r="E90" s="210"/>
      <c r="F90" s="210"/>
      <c r="G90" s="210"/>
      <c r="H90" s="210"/>
      <c r="I90" s="210"/>
      <c r="J90" s="210"/>
      <c r="K90" s="211"/>
      <c r="L90" s="126">
        <f>SUM(L92:L97)</f>
        <v>43.519999999999996</v>
      </c>
      <c r="M90" s="127" t="s">
        <v>568</v>
      </c>
    </row>
    <row r="91" spans="1:13" ht="12.75" x14ac:dyDescent="0.2">
      <c r="A91" s="109"/>
      <c r="B91" s="160"/>
      <c r="C91" s="161"/>
      <c r="D91" s="151"/>
      <c r="E91" s="151"/>
      <c r="F91" s="151"/>
      <c r="G91" s="151"/>
      <c r="H91" s="151"/>
      <c r="I91" s="151"/>
      <c r="J91" s="152"/>
      <c r="K91" s="152"/>
      <c r="L91" s="151"/>
      <c r="M91" s="137"/>
    </row>
    <row r="92" spans="1:13" ht="12.75" x14ac:dyDescent="0.2">
      <c r="A92" s="109"/>
      <c r="B92" s="214" t="s">
        <v>588</v>
      </c>
      <c r="C92" s="215"/>
      <c r="D92" s="151">
        <v>1</v>
      </c>
      <c r="E92" s="151">
        <v>4</v>
      </c>
      <c r="F92" s="151"/>
      <c r="G92" s="151">
        <v>3.4</v>
      </c>
      <c r="H92" s="151"/>
      <c r="I92" s="151"/>
      <c r="J92" s="152"/>
      <c r="K92" s="152">
        <f t="shared" ref="K92:K97" si="8">G92*E92</f>
        <v>13.6</v>
      </c>
      <c r="L92" s="151">
        <f t="shared" ref="L92:L97" si="9">K92*D92</f>
        <v>13.6</v>
      </c>
      <c r="M92" s="137"/>
    </row>
    <row r="93" spans="1:13" ht="12.75" x14ac:dyDescent="0.2">
      <c r="A93" s="109"/>
      <c r="B93" s="214" t="s">
        <v>588</v>
      </c>
      <c r="C93" s="215"/>
      <c r="D93" s="151">
        <v>1</v>
      </c>
      <c r="E93" s="151">
        <v>1.2</v>
      </c>
      <c r="F93" s="151"/>
      <c r="G93" s="151">
        <v>3.4</v>
      </c>
      <c r="H93" s="151"/>
      <c r="I93" s="151"/>
      <c r="J93" s="152"/>
      <c r="K93" s="152">
        <f t="shared" si="8"/>
        <v>4.08</v>
      </c>
      <c r="L93" s="151">
        <f t="shared" si="9"/>
        <v>4.08</v>
      </c>
      <c r="M93" s="137"/>
    </row>
    <row r="94" spans="1:13" ht="12.75" x14ac:dyDescent="0.2">
      <c r="A94" s="109"/>
      <c r="B94" s="214" t="s">
        <v>588</v>
      </c>
      <c r="C94" s="215"/>
      <c r="D94" s="151">
        <v>1</v>
      </c>
      <c r="E94" s="151">
        <v>1.2</v>
      </c>
      <c r="F94" s="151"/>
      <c r="G94" s="151">
        <v>3.4</v>
      </c>
      <c r="H94" s="151"/>
      <c r="I94" s="151"/>
      <c r="J94" s="152"/>
      <c r="K94" s="152">
        <f t="shared" si="8"/>
        <v>4.08</v>
      </c>
      <c r="L94" s="151">
        <f t="shared" si="9"/>
        <v>4.08</v>
      </c>
      <c r="M94" s="137"/>
    </row>
    <row r="95" spans="1:13" ht="12.75" x14ac:dyDescent="0.2">
      <c r="A95" s="109"/>
      <c r="B95" s="214" t="s">
        <v>589</v>
      </c>
      <c r="C95" s="215"/>
      <c r="D95" s="151">
        <v>1</v>
      </c>
      <c r="E95" s="151">
        <v>4</v>
      </c>
      <c r="F95" s="151"/>
      <c r="G95" s="151">
        <v>3.4</v>
      </c>
      <c r="H95" s="151"/>
      <c r="I95" s="151"/>
      <c r="J95" s="152"/>
      <c r="K95" s="152">
        <f t="shared" si="8"/>
        <v>13.6</v>
      </c>
      <c r="L95" s="151">
        <f t="shared" si="9"/>
        <v>13.6</v>
      </c>
      <c r="M95" s="137"/>
    </row>
    <row r="96" spans="1:13" ht="12.75" x14ac:dyDescent="0.2">
      <c r="A96" s="109"/>
      <c r="B96" s="214" t="s">
        <v>589</v>
      </c>
      <c r="C96" s="215"/>
      <c r="D96" s="151">
        <v>1</v>
      </c>
      <c r="E96" s="151">
        <v>1.2</v>
      </c>
      <c r="F96" s="151"/>
      <c r="G96" s="151">
        <v>3.4</v>
      </c>
      <c r="H96" s="151"/>
      <c r="I96" s="151"/>
      <c r="J96" s="152"/>
      <c r="K96" s="152">
        <f t="shared" si="8"/>
        <v>4.08</v>
      </c>
      <c r="L96" s="151">
        <f t="shared" si="9"/>
        <v>4.08</v>
      </c>
      <c r="M96" s="137"/>
    </row>
    <row r="97" spans="1:13" ht="12.75" x14ac:dyDescent="0.2">
      <c r="A97" s="109"/>
      <c r="B97" s="214" t="s">
        <v>589</v>
      </c>
      <c r="C97" s="215"/>
      <c r="D97" s="151">
        <v>1</v>
      </c>
      <c r="E97" s="151">
        <v>1.2</v>
      </c>
      <c r="F97" s="151"/>
      <c r="G97" s="151">
        <v>3.4</v>
      </c>
      <c r="H97" s="151"/>
      <c r="I97" s="151"/>
      <c r="J97" s="152"/>
      <c r="K97" s="152">
        <f t="shared" si="8"/>
        <v>4.08</v>
      </c>
      <c r="L97" s="151">
        <f t="shared" si="9"/>
        <v>4.08</v>
      </c>
      <c r="M97" s="137"/>
    </row>
    <row r="98" spans="1:13" ht="13.5" thickBot="1" x14ac:dyDescent="0.25">
      <c r="A98" s="109"/>
      <c r="B98" s="160"/>
      <c r="C98" s="161"/>
      <c r="D98" s="151"/>
      <c r="E98" s="151"/>
      <c r="F98" s="151"/>
      <c r="G98" s="151"/>
      <c r="H98" s="151"/>
      <c r="I98" s="151"/>
      <c r="J98" s="152"/>
      <c r="K98" s="152"/>
      <c r="L98" s="151"/>
      <c r="M98" s="137"/>
    </row>
    <row r="99" spans="1:13" ht="13.5" thickBot="1" x14ac:dyDescent="0.25">
      <c r="A99" s="117" t="s">
        <v>592</v>
      </c>
      <c r="B99" s="118" t="str">
        <f>'BM05'!B62</f>
        <v>COBERTURA</v>
      </c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9"/>
    </row>
    <row r="100" spans="1:13" ht="12.75" x14ac:dyDescent="0.2">
      <c r="A100" s="109"/>
      <c r="B100" s="153"/>
      <c r="C100" s="154"/>
      <c r="D100" s="130"/>
      <c r="E100" s="130"/>
      <c r="F100" s="130"/>
      <c r="G100" s="130"/>
      <c r="H100" s="130"/>
      <c r="I100" s="130"/>
      <c r="J100" s="131"/>
      <c r="K100" s="131"/>
      <c r="L100" s="130"/>
      <c r="M100" s="137"/>
    </row>
    <row r="101" spans="1:13" ht="12.75" x14ac:dyDescent="0.2">
      <c r="A101" s="123" t="s">
        <v>593</v>
      </c>
      <c r="B101" s="209" t="str">
        <f>'BM05'!B65</f>
        <v>TELHAMENTO COM TELHA DE AÇO/ALUMÍNIO E = 0,5 MM, COM ATÉ 2 ÁGUAS, INCL M2 
USO IÇAMENTO. AF_07/2019</v>
      </c>
      <c r="C101" s="210"/>
      <c r="D101" s="210"/>
      <c r="E101" s="210"/>
      <c r="F101" s="210"/>
      <c r="G101" s="210"/>
      <c r="H101" s="210"/>
      <c r="I101" s="210"/>
      <c r="J101" s="210"/>
      <c r="K101" s="211"/>
      <c r="L101" s="126">
        <f>L104</f>
        <v>259.2</v>
      </c>
      <c r="M101" s="127" t="s">
        <v>568</v>
      </c>
    </row>
    <row r="102" spans="1:13" ht="12.75" x14ac:dyDescent="0.2">
      <c r="A102" s="129"/>
      <c r="B102" s="207"/>
      <c r="C102" s="208"/>
      <c r="D102" s="130"/>
      <c r="E102" s="130"/>
      <c r="F102" s="130"/>
      <c r="G102" s="130"/>
      <c r="H102" s="130"/>
      <c r="I102" s="130"/>
      <c r="J102" s="131"/>
      <c r="K102" s="131"/>
      <c r="L102" s="130"/>
      <c r="M102" s="132"/>
    </row>
    <row r="103" spans="1:13" ht="12.75" x14ac:dyDescent="0.2">
      <c r="A103" s="129"/>
      <c r="B103" s="207" t="s">
        <v>595</v>
      </c>
      <c r="C103" s="208"/>
      <c r="D103" s="130"/>
      <c r="E103" s="130"/>
      <c r="F103" s="130"/>
      <c r="G103" s="130"/>
      <c r="H103" s="130"/>
      <c r="I103" s="130"/>
      <c r="J103" s="131"/>
      <c r="K103" s="131"/>
      <c r="L103" s="130"/>
      <c r="M103" s="132"/>
    </row>
    <row r="104" spans="1:13" ht="12.75" x14ac:dyDescent="0.2">
      <c r="A104" s="129"/>
      <c r="B104" s="207"/>
      <c r="C104" s="208"/>
      <c r="D104" s="130">
        <v>2</v>
      </c>
      <c r="E104" s="130">
        <v>4.8</v>
      </c>
      <c r="F104" s="130"/>
      <c r="G104" s="130">
        <v>27</v>
      </c>
      <c r="H104" s="130"/>
      <c r="I104" s="130"/>
      <c r="J104" s="131"/>
      <c r="K104" s="131">
        <f>G104*E104</f>
        <v>129.6</v>
      </c>
      <c r="L104" s="130">
        <f t="shared" ref="L104" si="10">ROUND(D104*K104,2)</f>
        <v>259.2</v>
      </c>
      <c r="M104" s="132"/>
    </row>
    <row r="105" spans="1:13" ht="13.5" thickBot="1" x14ac:dyDescent="0.25">
      <c r="A105" s="129"/>
      <c r="B105" s="207"/>
      <c r="C105" s="208"/>
      <c r="D105" s="130"/>
      <c r="E105" s="130"/>
      <c r="F105" s="130"/>
      <c r="G105" s="130"/>
      <c r="H105" s="130"/>
      <c r="I105" s="130"/>
      <c r="J105" s="131"/>
      <c r="K105" s="131"/>
      <c r="L105" s="130"/>
      <c r="M105" s="132"/>
    </row>
    <row r="106" spans="1:13" ht="13.5" thickBot="1" x14ac:dyDescent="0.25">
      <c r="A106" s="117" t="s">
        <v>577</v>
      </c>
      <c r="B106" s="118" t="str">
        <f>[3]BM05!B97</f>
        <v>REVESTIMENTOS</v>
      </c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9"/>
    </row>
    <row r="107" spans="1:13" ht="12.75" x14ac:dyDescent="0.2">
      <c r="A107" s="109"/>
      <c r="B107" s="153"/>
      <c r="C107" s="154"/>
      <c r="D107" s="130"/>
      <c r="E107" s="130"/>
      <c r="F107" s="130"/>
      <c r="G107" s="130"/>
      <c r="H107" s="130"/>
      <c r="I107" s="130"/>
      <c r="J107" s="131"/>
      <c r="K107" s="131"/>
      <c r="L107" s="130"/>
      <c r="M107" s="137"/>
    </row>
    <row r="108" spans="1:13" ht="12.75" x14ac:dyDescent="0.2">
      <c r="A108" s="123" t="s">
        <v>578</v>
      </c>
      <c r="B108" s="209" t="str">
        <f>[3]BM05!B98</f>
        <v>CHAPISCO APLICADO EM ALVENARIAS E ESTRUTURAS DE CONCRETO INTERNAS, COM COLHER DE PEDREIRO. ARGAMASSA TRAÇO 1:3 COM PREPARO EM BETONEIRA 400L. AF_06/2014</v>
      </c>
      <c r="C108" s="210"/>
      <c r="D108" s="210"/>
      <c r="E108" s="210"/>
      <c r="F108" s="210"/>
      <c r="G108" s="210"/>
      <c r="H108" s="210"/>
      <c r="I108" s="210"/>
      <c r="J108" s="210"/>
      <c r="K108" s="211"/>
      <c r="L108" s="126">
        <f>SUM(L112:L135)</f>
        <v>420.04999999999995</v>
      </c>
      <c r="M108" s="127" t="s">
        <v>568</v>
      </c>
    </row>
    <row r="109" spans="1:13" ht="12.75" x14ac:dyDescent="0.2">
      <c r="A109" s="123"/>
      <c r="B109" s="157"/>
      <c r="C109" s="158"/>
      <c r="D109" s="158"/>
      <c r="E109" s="158"/>
      <c r="F109" s="158"/>
      <c r="G109" s="158"/>
      <c r="H109" s="158"/>
      <c r="I109" s="158"/>
      <c r="J109" s="158"/>
      <c r="K109" s="158" t="s">
        <v>586</v>
      </c>
      <c r="L109" s="126">
        <v>393.49</v>
      </c>
      <c r="M109" s="127"/>
    </row>
    <row r="110" spans="1:13" ht="12.75" x14ac:dyDescent="0.2">
      <c r="A110" s="123"/>
      <c r="B110" s="157"/>
      <c r="C110" s="158"/>
      <c r="D110" s="158"/>
      <c r="E110" s="158"/>
      <c r="F110" s="158"/>
      <c r="G110" s="158"/>
      <c r="H110" s="158"/>
      <c r="I110" s="158"/>
      <c r="J110" s="158"/>
      <c r="K110" s="159" t="s">
        <v>582</v>
      </c>
      <c r="L110" s="150">
        <f>L108-L109</f>
        <v>26.559999999999945</v>
      </c>
      <c r="M110" s="127"/>
    </row>
    <row r="111" spans="1:13" ht="12.75" x14ac:dyDescent="0.2">
      <c r="A111" s="129"/>
      <c r="B111" s="207"/>
      <c r="C111" s="208"/>
      <c r="D111" s="130"/>
      <c r="E111" s="130"/>
      <c r="F111" s="130"/>
      <c r="G111" s="130"/>
      <c r="H111" s="130"/>
      <c r="I111" s="130"/>
      <c r="J111" s="131"/>
      <c r="K111" s="131"/>
      <c r="L111" s="130"/>
      <c r="M111" s="132"/>
    </row>
    <row r="112" spans="1:13" ht="12.75" x14ac:dyDescent="0.2">
      <c r="A112" s="129"/>
      <c r="B112" s="207" t="s">
        <v>579</v>
      </c>
      <c r="C112" s="208"/>
      <c r="D112" s="130"/>
      <c r="E112" s="130"/>
      <c r="F112" s="130"/>
      <c r="G112" s="130"/>
      <c r="H112" s="130"/>
      <c r="I112" s="130"/>
      <c r="J112" s="131"/>
      <c r="K112" s="131"/>
      <c r="L112" s="130"/>
      <c r="M112" s="132"/>
    </row>
    <row r="113" spans="1:13" ht="12.75" x14ac:dyDescent="0.2">
      <c r="A113" s="129"/>
      <c r="B113" s="207"/>
      <c r="C113" s="208"/>
      <c r="D113" s="130">
        <v>2</v>
      </c>
      <c r="E113" s="130">
        <v>5.4</v>
      </c>
      <c r="F113" s="130"/>
      <c r="G113" s="130">
        <v>3.3</v>
      </c>
      <c r="H113" s="130"/>
      <c r="I113" s="130"/>
      <c r="J113" s="131"/>
      <c r="K113" s="131">
        <f>G113*E113</f>
        <v>17.82</v>
      </c>
      <c r="L113" s="130">
        <f t="shared" ref="L113:L118" si="11">ROUND(D113*K113,2)</f>
        <v>35.64</v>
      </c>
      <c r="M113" s="132"/>
    </row>
    <row r="114" spans="1:13" ht="12.75" x14ac:dyDescent="0.2">
      <c r="A114" s="129"/>
      <c r="B114" s="207"/>
      <c r="C114" s="208"/>
      <c r="D114" s="130">
        <v>1</v>
      </c>
      <c r="E114" s="130">
        <v>9</v>
      </c>
      <c r="F114" s="130"/>
      <c r="G114" s="130">
        <v>3.3</v>
      </c>
      <c r="H114" s="130"/>
      <c r="I114" s="130"/>
      <c r="J114" s="131"/>
      <c r="K114" s="131">
        <f t="shared" ref="K114:K118" si="12">G114*E114</f>
        <v>29.7</v>
      </c>
      <c r="L114" s="130">
        <f t="shared" si="11"/>
        <v>29.7</v>
      </c>
      <c r="M114" s="132"/>
    </row>
    <row r="115" spans="1:13" ht="12.75" x14ac:dyDescent="0.2">
      <c r="A115" s="136"/>
      <c r="B115" s="212"/>
      <c r="C115" s="213"/>
      <c r="D115" s="130">
        <v>1</v>
      </c>
      <c r="E115" s="130">
        <v>18.899999999999999</v>
      </c>
      <c r="F115" s="130"/>
      <c r="G115" s="130">
        <v>3.3</v>
      </c>
      <c r="H115" s="130"/>
      <c r="I115" s="130"/>
      <c r="J115" s="131"/>
      <c r="K115" s="131">
        <f t="shared" si="12"/>
        <v>62.36999999999999</v>
      </c>
      <c r="L115" s="130">
        <f t="shared" si="11"/>
        <v>62.37</v>
      </c>
      <c r="M115" s="137"/>
    </row>
    <row r="116" spans="1:13" ht="12.75" x14ac:dyDescent="0.2">
      <c r="A116" s="109"/>
      <c r="B116" s="156"/>
      <c r="C116" s="156"/>
      <c r="D116" s="130">
        <v>2</v>
      </c>
      <c r="E116" s="130">
        <v>8</v>
      </c>
      <c r="F116" s="130"/>
      <c r="G116" s="130">
        <v>3.3</v>
      </c>
      <c r="H116" s="130"/>
      <c r="I116" s="130"/>
      <c r="J116" s="131"/>
      <c r="K116" s="131">
        <f t="shared" si="12"/>
        <v>26.4</v>
      </c>
      <c r="L116" s="130">
        <f t="shared" si="11"/>
        <v>52.8</v>
      </c>
      <c r="M116" s="132"/>
    </row>
    <row r="117" spans="1:13" ht="12.75" x14ac:dyDescent="0.2">
      <c r="A117" s="109"/>
      <c r="B117" s="156"/>
      <c r="C117" s="156"/>
      <c r="D117" s="130">
        <v>2</v>
      </c>
      <c r="E117" s="130">
        <v>1</v>
      </c>
      <c r="F117" s="130"/>
      <c r="G117" s="130">
        <v>3.3</v>
      </c>
      <c r="H117" s="130"/>
      <c r="I117" s="130"/>
      <c r="J117" s="131"/>
      <c r="K117" s="131">
        <f t="shared" si="12"/>
        <v>3.3</v>
      </c>
      <c r="L117" s="130">
        <f t="shared" si="11"/>
        <v>6.6</v>
      </c>
      <c r="M117" s="132"/>
    </row>
    <row r="118" spans="1:13" ht="12.75" x14ac:dyDescent="0.2">
      <c r="A118" s="109"/>
      <c r="B118" s="156" t="s">
        <v>569</v>
      </c>
      <c r="C118" s="156"/>
      <c r="D118" s="130">
        <v>20</v>
      </c>
      <c r="E118" s="130">
        <v>1.05</v>
      </c>
      <c r="F118" s="130"/>
      <c r="G118" s="130">
        <v>3.3</v>
      </c>
      <c r="H118" s="130"/>
      <c r="I118" s="130"/>
      <c r="J118" s="131"/>
      <c r="K118" s="131">
        <f t="shared" si="12"/>
        <v>3.4649999999999999</v>
      </c>
      <c r="L118" s="130">
        <f t="shared" si="11"/>
        <v>69.3</v>
      </c>
      <c r="M118" s="132"/>
    </row>
    <row r="119" spans="1:13" ht="12.75" x14ac:dyDescent="0.2">
      <c r="A119" s="109"/>
      <c r="B119" s="156"/>
      <c r="C119" s="156"/>
      <c r="D119" s="130"/>
      <c r="E119" s="130"/>
      <c r="F119" s="130"/>
      <c r="G119" s="130"/>
      <c r="H119" s="130"/>
      <c r="I119" s="130"/>
      <c r="J119" s="131"/>
      <c r="K119" s="131"/>
      <c r="L119" s="130"/>
      <c r="M119" s="132"/>
    </row>
    <row r="120" spans="1:13" ht="12.75" x14ac:dyDescent="0.2">
      <c r="A120" s="109"/>
      <c r="B120" s="156"/>
      <c r="C120" s="156"/>
      <c r="D120" s="130"/>
      <c r="E120" s="130"/>
      <c r="F120" s="130"/>
      <c r="G120" s="130"/>
      <c r="H120" s="130"/>
      <c r="I120" s="130"/>
      <c r="J120" s="131"/>
      <c r="K120" s="131"/>
      <c r="L120" s="130"/>
      <c r="M120" s="132"/>
    </row>
    <row r="121" spans="1:13" ht="12.75" x14ac:dyDescent="0.2">
      <c r="A121" s="109"/>
      <c r="B121" s="207" t="s">
        <v>570</v>
      </c>
      <c r="C121" s="208"/>
      <c r="D121" s="130">
        <v>2</v>
      </c>
      <c r="E121" s="130">
        <v>3.7</v>
      </c>
      <c r="F121" s="130"/>
      <c r="G121" s="130">
        <v>2.5</v>
      </c>
      <c r="H121" s="130"/>
      <c r="I121" s="130"/>
      <c r="J121" s="131"/>
      <c r="K121" s="131">
        <f t="shared" ref="K121:K125" si="13">G121*E121</f>
        <v>9.25</v>
      </c>
      <c r="L121" s="130">
        <f t="shared" ref="L121:L125" si="14">ROUND(D121*K121,2)</f>
        <v>18.5</v>
      </c>
      <c r="M121" s="132"/>
    </row>
    <row r="122" spans="1:13" ht="12.75" x14ac:dyDescent="0.2">
      <c r="A122" s="109"/>
      <c r="B122" s="148"/>
      <c r="C122" s="149"/>
      <c r="D122" s="130">
        <v>1</v>
      </c>
      <c r="E122" s="130">
        <v>1.7</v>
      </c>
      <c r="F122" s="130"/>
      <c r="G122" s="130">
        <v>2.5</v>
      </c>
      <c r="H122" s="130"/>
      <c r="I122" s="130"/>
      <c r="J122" s="131"/>
      <c r="K122" s="131">
        <f t="shared" si="13"/>
        <v>4.25</v>
      </c>
      <c r="L122" s="130">
        <f t="shared" si="14"/>
        <v>4.25</v>
      </c>
      <c r="M122" s="132"/>
    </row>
    <row r="123" spans="1:13" ht="12.75" x14ac:dyDescent="0.2">
      <c r="A123" s="109"/>
      <c r="B123" s="207" t="s">
        <v>571</v>
      </c>
      <c r="C123" s="208"/>
      <c r="D123" s="130">
        <v>4</v>
      </c>
      <c r="E123" s="130">
        <v>2.4</v>
      </c>
      <c r="F123" s="130"/>
      <c r="G123" s="130">
        <v>2.5</v>
      </c>
      <c r="H123" s="130"/>
      <c r="I123" s="130"/>
      <c r="J123" s="131"/>
      <c r="K123" s="131">
        <f t="shared" si="13"/>
        <v>6</v>
      </c>
      <c r="L123" s="130">
        <f t="shared" si="14"/>
        <v>24</v>
      </c>
      <c r="M123" s="132"/>
    </row>
    <row r="124" spans="1:13" ht="12.75" x14ac:dyDescent="0.2">
      <c r="A124" s="109"/>
      <c r="B124" s="207"/>
      <c r="C124" s="208"/>
      <c r="D124" s="130">
        <v>4</v>
      </c>
      <c r="E124" s="130">
        <v>1.8</v>
      </c>
      <c r="F124" s="130"/>
      <c r="G124" s="130">
        <v>2.5</v>
      </c>
      <c r="H124" s="130"/>
      <c r="I124" s="130"/>
      <c r="J124" s="131"/>
      <c r="K124" s="131">
        <f t="shared" si="13"/>
        <v>4.5</v>
      </c>
      <c r="L124" s="130">
        <f t="shared" si="14"/>
        <v>18</v>
      </c>
      <c r="M124" s="132"/>
    </row>
    <row r="125" spans="1:13" ht="12.75" x14ac:dyDescent="0.2">
      <c r="A125" s="109"/>
      <c r="B125" s="207" t="s">
        <v>572</v>
      </c>
      <c r="C125" s="208"/>
      <c r="D125" s="130">
        <v>2</v>
      </c>
      <c r="E125" s="130">
        <v>2.15</v>
      </c>
      <c r="F125" s="130"/>
      <c r="G125" s="130">
        <v>2.5</v>
      </c>
      <c r="H125" s="130"/>
      <c r="I125" s="130"/>
      <c r="J125" s="131"/>
      <c r="K125" s="131">
        <f t="shared" si="13"/>
        <v>5.375</v>
      </c>
      <c r="L125" s="130">
        <f t="shared" si="14"/>
        <v>10.75</v>
      </c>
      <c r="M125" s="137"/>
    </row>
    <row r="126" spans="1:13" ht="12.75" x14ac:dyDescent="0.2">
      <c r="A126" s="109"/>
      <c r="B126" s="148"/>
      <c r="C126" s="149"/>
      <c r="D126" s="130"/>
      <c r="E126" s="130"/>
      <c r="F126" s="130"/>
      <c r="G126" s="130"/>
      <c r="H126" s="130"/>
      <c r="I126" s="130"/>
      <c r="J126" s="131"/>
      <c r="K126" s="131"/>
      <c r="L126" s="130"/>
      <c r="M126" s="137"/>
    </row>
    <row r="127" spans="1:13" ht="12.75" x14ac:dyDescent="0.2">
      <c r="A127" s="109"/>
      <c r="B127" s="207" t="s">
        <v>573</v>
      </c>
      <c r="C127" s="208"/>
      <c r="D127" s="130">
        <v>2</v>
      </c>
      <c r="E127" s="130">
        <v>10</v>
      </c>
      <c r="F127" s="130"/>
      <c r="G127" s="130">
        <v>3</v>
      </c>
      <c r="H127" s="130"/>
      <c r="I127" s="130"/>
      <c r="J127" s="131"/>
      <c r="K127" s="131">
        <f t="shared" ref="K127:K128" si="15">G127*E127</f>
        <v>30</v>
      </c>
      <c r="L127" s="130">
        <f t="shared" ref="L127:L128" si="16">ROUND(D127*K127,2)</f>
        <v>60</v>
      </c>
      <c r="M127" s="137"/>
    </row>
    <row r="128" spans="1:13" ht="12.75" x14ac:dyDescent="0.2">
      <c r="A128" s="109"/>
      <c r="B128" s="207"/>
      <c r="C128" s="208"/>
      <c r="D128" s="130">
        <v>2</v>
      </c>
      <c r="E128" s="130">
        <v>3.5</v>
      </c>
      <c r="F128" s="130"/>
      <c r="G128" s="130">
        <v>3</v>
      </c>
      <c r="H128" s="130"/>
      <c r="I128" s="130"/>
      <c r="J128" s="131"/>
      <c r="K128" s="131">
        <f t="shared" si="15"/>
        <v>10.5</v>
      </c>
      <c r="L128" s="130">
        <f t="shared" si="16"/>
        <v>21</v>
      </c>
      <c r="M128" s="137"/>
    </row>
    <row r="129" spans="1:13" ht="12.75" x14ac:dyDescent="0.2">
      <c r="A129" s="109"/>
      <c r="B129" s="207"/>
      <c r="C129" s="208"/>
      <c r="D129" s="130"/>
      <c r="E129" s="130"/>
      <c r="F129" s="130"/>
      <c r="G129" s="130">
        <v>0.2</v>
      </c>
      <c r="H129" s="130"/>
      <c r="I129" s="130"/>
      <c r="J129" s="131"/>
      <c r="K129" s="131"/>
      <c r="L129" s="130"/>
      <c r="M129" s="132"/>
    </row>
    <row r="130" spans="1:13" ht="12.75" x14ac:dyDescent="0.2">
      <c r="A130" s="109"/>
      <c r="B130" s="207" t="s">
        <v>574</v>
      </c>
      <c r="C130" s="208"/>
      <c r="D130" s="130"/>
      <c r="E130" s="130">
        <v>0.3</v>
      </c>
      <c r="F130" s="130"/>
      <c r="G130" s="130">
        <v>0.15</v>
      </c>
      <c r="H130" s="130"/>
      <c r="I130" s="130"/>
      <c r="J130" s="131"/>
      <c r="K130" s="131"/>
      <c r="L130" s="130"/>
      <c r="M130" s="132"/>
    </row>
    <row r="131" spans="1:13" ht="12.75" x14ac:dyDescent="0.2">
      <c r="A131" s="109"/>
      <c r="B131" s="148" t="s">
        <v>575</v>
      </c>
      <c r="C131" s="149"/>
      <c r="D131" s="130">
        <v>4</v>
      </c>
      <c r="E131" s="130">
        <v>0.9</v>
      </c>
      <c r="F131" s="130"/>
      <c r="G131" s="130">
        <v>2.1</v>
      </c>
      <c r="H131" s="130"/>
      <c r="I131" s="130"/>
      <c r="J131" s="131"/>
      <c r="K131" s="131">
        <f>-G131*E131</f>
        <v>-1.8900000000000001</v>
      </c>
      <c r="L131" s="130">
        <f t="shared" ref="L131:L133" si="17">ROUND(D131*K131,2)</f>
        <v>-7.56</v>
      </c>
      <c r="M131" s="132"/>
    </row>
    <row r="132" spans="1:13" ht="12.75" x14ac:dyDescent="0.2">
      <c r="A132" s="109"/>
      <c r="D132" s="130">
        <v>2</v>
      </c>
      <c r="E132" s="130">
        <v>0.8</v>
      </c>
      <c r="F132" s="130"/>
      <c r="G132" s="130">
        <v>2.1</v>
      </c>
      <c r="H132" s="130"/>
      <c r="I132" s="130"/>
      <c r="J132" s="131"/>
      <c r="K132" s="131">
        <f t="shared" ref="K132:K133" si="18">-G132*E132</f>
        <v>-1.6800000000000002</v>
      </c>
      <c r="L132" s="130">
        <f t="shared" si="17"/>
        <v>-3.36</v>
      </c>
      <c r="M132" s="132"/>
    </row>
    <row r="133" spans="1:13" ht="12.75" x14ac:dyDescent="0.2">
      <c r="A133" s="109"/>
      <c r="B133" s="207" t="s">
        <v>576</v>
      </c>
      <c r="C133" s="208"/>
      <c r="D133" s="130">
        <v>2</v>
      </c>
      <c r="E133" s="130">
        <v>1.7</v>
      </c>
      <c r="F133" s="130"/>
      <c r="G133" s="130">
        <v>2.5</v>
      </c>
      <c r="H133" s="130"/>
      <c r="I133" s="130"/>
      <c r="J133" s="131"/>
      <c r="K133" s="131">
        <f t="shared" si="18"/>
        <v>-4.25</v>
      </c>
      <c r="L133" s="130">
        <f t="shared" si="17"/>
        <v>-8.5</v>
      </c>
      <c r="M133" s="132"/>
    </row>
    <row r="134" spans="1:13" ht="12.75" x14ac:dyDescent="0.2">
      <c r="A134" s="110"/>
      <c r="B134" s="155"/>
      <c r="C134" s="155"/>
      <c r="D134" s="144"/>
      <c r="E134" s="144"/>
      <c r="F134" s="144"/>
      <c r="G134" s="144"/>
      <c r="H134" s="144"/>
      <c r="I134" s="144"/>
      <c r="J134" s="143"/>
      <c r="K134" s="143"/>
      <c r="L134" s="144"/>
      <c r="M134" s="144"/>
    </row>
    <row r="135" spans="1:13" ht="27" customHeight="1" x14ac:dyDescent="0.2">
      <c r="A135" s="110"/>
      <c r="B135" s="214" t="s">
        <v>587</v>
      </c>
      <c r="C135" s="215"/>
      <c r="D135" s="151">
        <v>4</v>
      </c>
      <c r="E135" s="151">
        <v>4.1500000000000004</v>
      </c>
      <c r="F135" s="151"/>
      <c r="G135" s="151">
        <v>0.6</v>
      </c>
      <c r="H135" s="151">
        <v>1</v>
      </c>
      <c r="I135" s="151">
        <v>2</v>
      </c>
      <c r="J135" s="152"/>
      <c r="K135" s="152">
        <f>((G135+H135)/2)*E135</f>
        <v>3.3200000000000003</v>
      </c>
      <c r="L135" s="151">
        <f>K135*D135*I135</f>
        <v>26.560000000000002</v>
      </c>
      <c r="M135" s="144"/>
    </row>
    <row r="136" spans="1:13" ht="12.75" x14ac:dyDescent="0.2">
      <c r="A136" s="110"/>
      <c r="B136" s="155"/>
      <c r="C136" s="155"/>
      <c r="D136" s="144"/>
      <c r="E136" s="144"/>
      <c r="F136" s="144"/>
      <c r="G136" s="144"/>
      <c r="H136" s="144"/>
      <c r="I136" s="144"/>
      <c r="J136" s="143"/>
      <c r="K136" s="143"/>
      <c r="L136" s="144"/>
      <c r="M136" s="144"/>
    </row>
    <row r="137" spans="1:13" ht="12.75" x14ac:dyDescent="0.2">
      <c r="A137" s="110"/>
      <c r="B137" s="155"/>
      <c r="C137" s="155"/>
      <c r="D137" s="144"/>
      <c r="E137" s="144"/>
      <c r="F137" s="144"/>
      <c r="G137" s="144"/>
      <c r="H137" s="144"/>
      <c r="I137" s="144"/>
      <c r="J137" s="143"/>
      <c r="K137" s="143"/>
      <c r="L137" s="144"/>
      <c r="M137" s="144"/>
    </row>
    <row r="139" spans="1:13" ht="12.75" x14ac:dyDescent="0.2">
      <c r="A139" s="123" t="s">
        <v>580</v>
      </c>
      <c r="B139" s="209" t="str">
        <f>[3]BM05!B99</f>
        <v>MASSA ÚNICA, PARA RECEBIMENTO DE PINTURA, EM ARGAMASSA TRAÇO 1:2:8, PREPARO MECÂNICO COM BETONEIRA 400L, APLICADA MANUALMENTE EM FACES INTERNAS DE PAREDES, ESPESSURA DE 20MM, COM EXECUÇÃO DE TALISCAS. AF_06/2014</v>
      </c>
      <c r="C139" s="210"/>
      <c r="D139" s="210"/>
      <c r="E139" s="210"/>
      <c r="F139" s="210"/>
      <c r="G139" s="210"/>
      <c r="H139" s="210"/>
      <c r="I139" s="210"/>
      <c r="J139" s="210"/>
      <c r="K139" s="211"/>
      <c r="L139" s="126">
        <f>SUM(L144:L161)</f>
        <v>402.43</v>
      </c>
      <c r="M139" s="127" t="s">
        <v>568</v>
      </c>
    </row>
    <row r="140" spans="1:13" ht="12.75" x14ac:dyDescent="0.2">
      <c r="A140" s="123"/>
      <c r="B140" s="157"/>
      <c r="C140" s="158"/>
      <c r="D140" s="158"/>
      <c r="E140" s="158"/>
      <c r="F140" s="158"/>
      <c r="G140" s="158"/>
      <c r="H140" s="158"/>
      <c r="I140" s="158"/>
      <c r="J140" s="158"/>
      <c r="K140" s="158" t="s">
        <v>586</v>
      </c>
      <c r="L140" s="126">
        <v>375.87</v>
      </c>
      <c r="M140" s="127"/>
    </row>
    <row r="141" spans="1:13" ht="12.75" x14ac:dyDescent="0.2">
      <c r="A141" s="123"/>
      <c r="B141" s="157"/>
      <c r="C141" s="158"/>
      <c r="D141" s="158"/>
      <c r="E141" s="158"/>
      <c r="F141" s="158"/>
      <c r="G141" s="158"/>
      <c r="H141" s="158"/>
      <c r="I141" s="158"/>
      <c r="J141" s="158"/>
      <c r="K141" s="159" t="s">
        <v>582</v>
      </c>
      <c r="L141" s="150">
        <f>L139-L140</f>
        <v>26.560000000000002</v>
      </c>
      <c r="M141" s="127"/>
    </row>
    <row r="142" spans="1:13" ht="12.75" x14ac:dyDescent="0.2">
      <c r="A142" s="129"/>
      <c r="B142" s="207"/>
      <c r="C142" s="208"/>
      <c r="D142" s="130"/>
      <c r="E142" s="130"/>
      <c r="F142" s="130"/>
      <c r="G142" s="130"/>
      <c r="H142" s="130"/>
      <c r="I142" s="130"/>
      <c r="J142" s="131"/>
      <c r="K142" s="131"/>
      <c r="L142" s="130"/>
      <c r="M142" s="132"/>
    </row>
    <row r="143" spans="1:13" ht="12.75" x14ac:dyDescent="0.2">
      <c r="A143" s="129"/>
      <c r="B143" s="207" t="s">
        <v>579</v>
      </c>
      <c r="C143" s="208"/>
      <c r="D143" s="130"/>
      <c r="E143" s="130"/>
      <c r="F143" s="130"/>
      <c r="G143" s="130"/>
      <c r="H143" s="130"/>
      <c r="I143" s="130"/>
      <c r="J143" s="131"/>
      <c r="K143" s="131"/>
      <c r="L143" s="130"/>
      <c r="M143" s="132"/>
    </row>
    <row r="144" spans="1:13" ht="12.75" x14ac:dyDescent="0.2">
      <c r="A144" s="129"/>
      <c r="B144" s="207"/>
      <c r="C144" s="208"/>
      <c r="D144" s="130">
        <v>2</v>
      </c>
      <c r="E144" s="130">
        <v>5.4</v>
      </c>
      <c r="F144" s="130"/>
      <c r="G144" s="130">
        <v>3.3</v>
      </c>
      <c r="H144" s="130"/>
      <c r="I144" s="130"/>
      <c r="J144" s="131"/>
      <c r="K144" s="131">
        <f>G144*E144</f>
        <v>17.82</v>
      </c>
      <c r="L144" s="130">
        <f t="shared" ref="L144:L149" si="19">ROUND(D144*K144,2)</f>
        <v>35.64</v>
      </c>
      <c r="M144" s="132"/>
    </row>
    <row r="145" spans="1:13" ht="12.75" x14ac:dyDescent="0.2">
      <c r="A145" s="129"/>
      <c r="B145" s="207"/>
      <c r="C145" s="208"/>
      <c r="D145" s="130">
        <v>2</v>
      </c>
      <c r="E145" s="130">
        <v>9</v>
      </c>
      <c r="F145" s="130"/>
      <c r="G145" s="130">
        <v>3.3</v>
      </c>
      <c r="H145" s="130"/>
      <c r="I145" s="130"/>
      <c r="J145" s="131"/>
      <c r="K145" s="131">
        <f t="shared" ref="K145:K149" si="20">G145*E145</f>
        <v>29.7</v>
      </c>
      <c r="L145" s="130">
        <f t="shared" si="19"/>
        <v>59.4</v>
      </c>
      <c r="M145" s="132"/>
    </row>
    <row r="146" spans="1:13" ht="12.75" x14ac:dyDescent="0.2">
      <c r="A146" s="136"/>
      <c r="B146" s="212"/>
      <c r="C146" s="213"/>
      <c r="D146" s="130">
        <v>2</v>
      </c>
      <c r="E146" s="130">
        <v>18.899999999999999</v>
      </c>
      <c r="F146" s="130"/>
      <c r="G146" s="130">
        <v>3.8</v>
      </c>
      <c r="H146" s="130"/>
      <c r="I146" s="130"/>
      <c r="J146" s="131"/>
      <c r="K146" s="131">
        <f t="shared" si="20"/>
        <v>71.819999999999993</v>
      </c>
      <c r="L146" s="130">
        <f t="shared" si="19"/>
        <v>143.63999999999999</v>
      </c>
      <c r="M146" s="137"/>
    </row>
    <row r="147" spans="1:13" ht="12.75" x14ac:dyDescent="0.2">
      <c r="A147" s="109"/>
      <c r="B147" s="156"/>
      <c r="C147" s="156"/>
      <c r="D147" s="130">
        <v>2</v>
      </c>
      <c r="E147" s="130">
        <v>8</v>
      </c>
      <c r="F147" s="130"/>
      <c r="G147" s="130">
        <v>3.3</v>
      </c>
      <c r="H147" s="130"/>
      <c r="I147" s="130"/>
      <c r="J147" s="131"/>
      <c r="K147" s="131">
        <f t="shared" si="20"/>
        <v>26.4</v>
      </c>
      <c r="L147" s="130">
        <f t="shared" si="19"/>
        <v>52.8</v>
      </c>
      <c r="M147" s="132"/>
    </row>
    <row r="148" spans="1:13" ht="12.75" x14ac:dyDescent="0.2">
      <c r="A148" s="109"/>
      <c r="B148" s="156"/>
      <c r="C148" s="156"/>
      <c r="D148" s="130">
        <v>2</v>
      </c>
      <c r="E148" s="130">
        <v>1</v>
      </c>
      <c r="F148" s="130"/>
      <c r="G148" s="130">
        <v>3.3</v>
      </c>
      <c r="H148" s="130"/>
      <c r="I148" s="130"/>
      <c r="J148" s="131"/>
      <c r="K148" s="131">
        <f t="shared" si="20"/>
        <v>3.3</v>
      </c>
      <c r="L148" s="130">
        <f t="shared" si="19"/>
        <v>6.6</v>
      </c>
      <c r="M148" s="132"/>
    </row>
    <row r="149" spans="1:13" ht="12.75" x14ac:dyDescent="0.2">
      <c r="A149" s="109"/>
      <c r="B149" s="156" t="s">
        <v>569</v>
      </c>
      <c r="C149" s="156"/>
      <c r="D149" s="130">
        <v>0</v>
      </c>
      <c r="E149" s="130">
        <v>1.05</v>
      </c>
      <c r="F149" s="130"/>
      <c r="G149" s="130">
        <v>3.3</v>
      </c>
      <c r="H149" s="130"/>
      <c r="I149" s="130"/>
      <c r="J149" s="131"/>
      <c r="K149" s="131">
        <f t="shared" si="20"/>
        <v>3.4649999999999999</v>
      </c>
      <c r="L149" s="130">
        <f t="shared" si="19"/>
        <v>0</v>
      </c>
      <c r="M149" s="132"/>
    </row>
    <row r="150" spans="1:13" ht="12.75" x14ac:dyDescent="0.2">
      <c r="A150" s="109"/>
      <c r="B150" s="156"/>
      <c r="C150" s="156"/>
      <c r="D150" s="130"/>
      <c r="E150" s="130"/>
      <c r="F150" s="130"/>
      <c r="G150" s="130"/>
      <c r="H150" s="130"/>
      <c r="I150" s="130"/>
      <c r="J150" s="131"/>
      <c r="K150" s="131"/>
      <c r="L150" s="130"/>
      <c r="M150" s="132"/>
    </row>
    <row r="151" spans="1:13" ht="12.75" x14ac:dyDescent="0.2">
      <c r="A151" s="109"/>
      <c r="B151" s="207" t="s">
        <v>572</v>
      </c>
      <c r="C151" s="208"/>
      <c r="D151" s="130">
        <v>2</v>
      </c>
      <c r="E151" s="130">
        <v>2.15</v>
      </c>
      <c r="F151" s="130"/>
      <c r="G151" s="130">
        <v>2.5</v>
      </c>
      <c r="H151" s="130"/>
      <c r="I151" s="130"/>
      <c r="J151" s="131"/>
      <c r="K151" s="131">
        <f t="shared" ref="K151" si="21">G151*E151</f>
        <v>5.375</v>
      </c>
      <c r="L151" s="130">
        <f t="shared" ref="L151" si="22">ROUND(D151*K151,2)</f>
        <v>10.75</v>
      </c>
      <c r="M151" s="137"/>
    </row>
    <row r="152" spans="1:13" ht="12.75" x14ac:dyDescent="0.2">
      <c r="A152" s="109"/>
      <c r="B152" s="148"/>
      <c r="C152" s="149"/>
      <c r="D152" s="130"/>
      <c r="E152" s="130"/>
      <c r="F152" s="130"/>
      <c r="G152" s="130"/>
      <c r="H152" s="130"/>
      <c r="I152" s="130"/>
      <c r="J152" s="131"/>
      <c r="K152" s="131"/>
      <c r="L152" s="130"/>
      <c r="M152" s="137"/>
    </row>
    <row r="153" spans="1:13" ht="12.75" x14ac:dyDescent="0.2">
      <c r="A153" s="109"/>
      <c r="B153" s="207" t="s">
        <v>573</v>
      </c>
      <c r="C153" s="208"/>
      <c r="D153" s="130">
        <v>2</v>
      </c>
      <c r="E153" s="130">
        <v>10</v>
      </c>
      <c r="F153" s="130"/>
      <c r="G153" s="130">
        <v>3</v>
      </c>
      <c r="H153" s="130"/>
      <c r="I153" s="130"/>
      <c r="J153" s="131"/>
      <c r="K153" s="131">
        <f t="shared" ref="K153:K154" si="23">G153*E153</f>
        <v>30</v>
      </c>
      <c r="L153" s="130">
        <f t="shared" ref="L153:L154" si="24">ROUND(D153*K153,2)</f>
        <v>60</v>
      </c>
      <c r="M153" s="137"/>
    </row>
    <row r="154" spans="1:13" ht="12.75" x14ac:dyDescent="0.2">
      <c r="A154" s="109"/>
      <c r="B154" s="207"/>
      <c r="C154" s="208"/>
      <c r="D154" s="130">
        <v>2</v>
      </c>
      <c r="E154" s="130">
        <v>3.5</v>
      </c>
      <c r="F154" s="130"/>
      <c r="G154" s="130">
        <v>3</v>
      </c>
      <c r="H154" s="130"/>
      <c r="I154" s="130"/>
      <c r="J154" s="131"/>
      <c r="K154" s="131">
        <f t="shared" si="23"/>
        <v>10.5</v>
      </c>
      <c r="L154" s="130">
        <f t="shared" si="24"/>
        <v>21</v>
      </c>
      <c r="M154" s="137"/>
    </row>
    <row r="155" spans="1:13" ht="12.75" x14ac:dyDescent="0.2">
      <c r="A155" s="109"/>
      <c r="B155" s="207"/>
      <c r="C155" s="208"/>
      <c r="D155" s="130"/>
      <c r="E155" s="130"/>
      <c r="F155" s="130"/>
      <c r="G155" s="130">
        <v>0.2</v>
      </c>
      <c r="H155" s="130"/>
      <c r="I155" s="130"/>
      <c r="J155" s="131"/>
      <c r="K155" s="131"/>
      <c r="L155" s="130"/>
      <c r="M155" s="132"/>
    </row>
    <row r="156" spans="1:13" ht="12.75" x14ac:dyDescent="0.2">
      <c r="A156" s="109"/>
      <c r="B156" s="207" t="s">
        <v>574</v>
      </c>
      <c r="C156" s="208"/>
      <c r="D156" s="130"/>
      <c r="E156" s="130">
        <v>0.3</v>
      </c>
      <c r="F156" s="130"/>
      <c r="G156" s="130">
        <v>0.15</v>
      </c>
      <c r="H156" s="130"/>
      <c r="I156" s="130"/>
      <c r="J156" s="131"/>
      <c r="K156" s="131"/>
      <c r="L156" s="130"/>
      <c r="M156" s="132"/>
    </row>
    <row r="157" spans="1:13" ht="12.75" x14ac:dyDescent="0.2">
      <c r="A157" s="109"/>
      <c r="B157" s="148" t="s">
        <v>575</v>
      </c>
      <c r="C157" s="149"/>
      <c r="D157" s="130">
        <v>2</v>
      </c>
      <c r="E157" s="130">
        <v>0.9</v>
      </c>
      <c r="F157" s="130"/>
      <c r="G157" s="130">
        <v>2.1</v>
      </c>
      <c r="H157" s="130"/>
      <c r="I157" s="130"/>
      <c r="J157" s="131"/>
      <c r="K157" s="131">
        <f>-G157*E157</f>
        <v>-1.8900000000000001</v>
      </c>
      <c r="L157" s="130">
        <f t="shared" ref="L157:L159" si="25">ROUND(D157*K157,2)</f>
        <v>-3.78</v>
      </c>
      <c r="M157" s="132"/>
    </row>
    <row r="158" spans="1:13" ht="12.75" x14ac:dyDescent="0.2">
      <c r="A158" s="109"/>
      <c r="D158" s="130">
        <v>1</v>
      </c>
      <c r="E158" s="130">
        <v>0.8</v>
      </c>
      <c r="F158" s="130"/>
      <c r="G158" s="130">
        <v>2.1</v>
      </c>
      <c r="H158" s="130"/>
      <c r="I158" s="130"/>
      <c r="J158" s="131"/>
      <c r="K158" s="131">
        <f t="shared" ref="K158:K159" si="26">-G158*E158</f>
        <v>-1.6800000000000002</v>
      </c>
      <c r="L158" s="130">
        <f t="shared" si="25"/>
        <v>-1.68</v>
      </c>
      <c r="M158" s="132"/>
    </row>
    <row r="159" spans="1:13" ht="12.75" x14ac:dyDescent="0.2">
      <c r="A159" s="109"/>
      <c r="B159" s="207" t="s">
        <v>576</v>
      </c>
      <c r="C159" s="208"/>
      <c r="D159" s="130">
        <v>2</v>
      </c>
      <c r="E159" s="130">
        <v>1.7</v>
      </c>
      <c r="F159" s="130"/>
      <c r="G159" s="130">
        <v>2.5</v>
      </c>
      <c r="H159" s="130"/>
      <c r="I159" s="130"/>
      <c r="J159" s="131"/>
      <c r="K159" s="131">
        <f t="shared" si="26"/>
        <v>-4.25</v>
      </c>
      <c r="L159" s="130">
        <f t="shared" si="25"/>
        <v>-8.5</v>
      </c>
      <c r="M159" s="132"/>
    </row>
    <row r="161" spans="2:12" ht="30" customHeight="1" x14ac:dyDescent="0.2">
      <c r="B161" s="214" t="s">
        <v>587</v>
      </c>
      <c r="C161" s="215"/>
      <c r="D161" s="151">
        <v>4</v>
      </c>
      <c r="E161" s="151">
        <v>4.1500000000000004</v>
      </c>
      <c r="F161" s="151"/>
      <c r="G161" s="151">
        <v>0.6</v>
      </c>
      <c r="H161" s="151">
        <v>1</v>
      </c>
      <c r="I161" s="151">
        <v>2</v>
      </c>
      <c r="J161" s="152"/>
      <c r="K161" s="152">
        <f>((G161+H161)/2)*E161</f>
        <v>3.3200000000000003</v>
      </c>
      <c r="L161" s="151">
        <f>K161*D161*I161</f>
        <v>26.560000000000002</v>
      </c>
    </row>
  </sheetData>
  <protectedRanges>
    <protectedRange sqref="L7 L39:L44 L9:L35 L46:L51 L139:L159 L161 L53:L137" name="Intervalo1_1"/>
    <protectedRange sqref="L45" name="Intervalo1_1_2"/>
    <protectedRange sqref="L36:L38" name="Intervalo1_1_1_2"/>
  </protectedRanges>
  <mergeCells count="94"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28:C28"/>
    <mergeCell ref="A7:A8"/>
    <mergeCell ref="B7:C8"/>
    <mergeCell ref="D7:D8"/>
    <mergeCell ref="E7:J7"/>
    <mergeCell ref="B13:C13"/>
    <mergeCell ref="B16:C16"/>
    <mergeCell ref="B19:C19"/>
    <mergeCell ref="B22:C22"/>
    <mergeCell ref="B25:C25"/>
    <mergeCell ref="B31:C31"/>
    <mergeCell ref="B33:K33"/>
    <mergeCell ref="B36:C36"/>
    <mergeCell ref="B39:C39"/>
    <mergeCell ref="B41:K41"/>
    <mergeCell ref="B37:C37"/>
    <mergeCell ref="B38:C38"/>
    <mergeCell ref="B161:C161"/>
    <mergeCell ref="B92:C92"/>
    <mergeCell ref="B102:C102"/>
    <mergeCell ref="B103:C103"/>
    <mergeCell ref="B104:C104"/>
    <mergeCell ref="B94:C94"/>
    <mergeCell ref="B95:C95"/>
    <mergeCell ref="B96:C96"/>
    <mergeCell ref="B101:K101"/>
    <mergeCell ref="B135:C135"/>
    <mergeCell ref="B105:C105"/>
    <mergeCell ref="B97:C97"/>
    <mergeCell ref="B108:K108"/>
    <mergeCell ref="B111:C111"/>
    <mergeCell ref="B112:C112"/>
    <mergeCell ref="B113:C113"/>
    <mergeCell ref="B87:C87"/>
    <mergeCell ref="B88:C88"/>
    <mergeCell ref="B90:K90"/>
    <mergeCell ref="B93:C93"/>
    <mergeCell ref="B71:C71"/>
    <mergeCell ref="B72:C72"/>
    <mergeCell ref="B74:C74"/>
    <mergeCell ref="B75:C75"/>
    <mergeCell ref="B76:C76"/>
    <mergeCell ref="B77:C77"/>
    <mergeCell ref="B82:C82"/>
    <mergeCell ref="B86:C86"/>
    <mergeCell ref="B83:C83"/>
    <mergeCell ref="B84:C84"/>
    <mergeCell ref="B85:C85"/>
    <mergeCell ref="B80:C80"/>
    <mergeCell ref="B114:C114"/>
    <mergeCell ref="B142:C142"/>
    <mergeCell ref="B115:C115"/>
    <mergeCell ref="B121:C121"/>
    <mergeCell ref="B123:C123"/>
    <mergeCell ref="B124:C124"/>
    <mergeCell ref="B125:C125"/>
    <mergeCell ref="B127:C127"/>
    <mergeCell ref="B128:C128"/>
    <mergeCell ref="B129:C129"/>
    <mergeCell ref="B130:C130"/>
    <mergeCell ref="B133:C133"/>
    <mergeCell ref="B139:K139"/>
    <mergeCell ref="B154:C154"/>
    <mergeCell ref="B155:C155"/>
    <mergeCell ref="B156:C156"/>
    <mergeCell ref="B159:C159"/>
    <mergeCell ref="B143:C143"/>
    <mergeCell ref="B144:C144"/>
    <mergeCell ref="B145:C145"/>
    <mergeCell ref="B146:C146"/>
    <mergeCell ref="B151:C151"/>
    <mergeCell ref="B153:C153"/>
    <mergeCell ref="B70:C70"/>
    <mergeCell ref="B55:K55"/>
    <mergeCell ref="B58:C58"/>
    <mergeCell ref="B49:C49"/>
    <mergeCell ref="B42:C42"/>
    <mergeCell ref="B59:C59"/>
    <mergeCell ref="B60:C60"/>
    <mergeCell ref="B61:C61"/>
    <mergeCell ref="B62:C62"/>
    <mergeCell ref="B68:C68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BM05</vt:lpstr>
      <vt:lpstr>MEM_CAL BM05</vt:lpstr>
      <vt:lpstr>MEMORIAL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2022-12-22T13:26:47Z</cp:lastPrinted>
  <dcterms:created xsi:type="dcterms:W3CDTF">2020-06-12T15:56:45Z</dcterms:created>
  <dcterms:modified xsi:type="dcterms:W3CDTF">2023-02-07T18:38:00Z</dcterms:modified>
</cp:coreProperties>
</file>