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0" windowWidth="20730" windowHeight="10455" activeTab="1"/>
  </bookViews>
  <sheets>
    <sheet name="BM12" sheetId="11" r:id="rId1"/>
    <sheet name="MEM_CAL BM12" sheetId="20" r:id="rId2"/>
    <sheet name="medições totais" sheetId="21" r:id="rId3"/>
  </sheets>
  <externalReferences>
    <externalReference r:id="rId4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G161" i="11" l="1"/>
  <c r="G160" i="11"/>
  <c r="G156" i="11"/>
  <c r="G155" i="11"/>
  <c r="G154" i="11"/>
  <c r="G151" i="11"/>
  <c r="B35" i="20"/>
  <c r="A35" i="20"/>
  <c r="L60" i="20"/>
  <c r="L59" i="20" s="1"/>
  <c r="L56" i="20"/>
  <c r="L55" i="20" s="1"/>
  <c r="L52" i="20"/>
  <c r="L51" i="20" s="1"/>
  <c r="L48" i="20"/>
  <c r="L47" i="20" s="1"/>
  <c r="L44" i="20"/>
  <c r="L43" i="20"/>
  <c r="L40" i="20"/>
  <c r="L39" i="20"/>
  <c r="L38" i="20" l="1"/>
  <c r="B28" i="20" l="1"/>
  <c r="A28" i="20"/>
  <c r="A20" i="20"/>
  <c r="B126" i="20" l="1"/>
  <c r="B128" i="20"/>
  <c r="A128" i="20"/>
  <c r="K136" i="20"/>
  <c r="L136" i="20" s="1"/>
  <c r="K134" i="20"/>
  <c r="L134" i="20" s="1"/>
  <c r="K133" i="20"/>
  <c r="L133" i="20" s="1"/>
  <c r="K132" i="20"/>
  <c r="L132" i="20" s="1"/>
  <c r="K131" i="20"/>
  <c r="L131" i="20" s="1"/>
  <c r="K24" i="20"/>
  <c r="L24" i="20" s="1"/>
  <c r="K23" i="20"/>
  <c r="L23" i="20" s="1"/>
  <c r="B20" i="20"/>
  <c r="K32" i="20"/>
  <c r="L32" i="20" s="1"/>
  <c r="K31" i="20"/>
  <c r="L31" i="20" s="1"/>
  <c r="L130" i="20" l="1"/>
  <c r="G232" i="11" s="1"/>
  <c r="H232" i="11" s="1"/>
  <c r="L22" i="20"/>
  <c r="G99" i="11" s="1"/>
  <c r="H99" i="11" s="1"/>
  <c r="L30" i="20"/>
  <c r="H98" i="11" l="1"/>
  <c r="G109" i="11"/>
  <c r="H109" i="11" s="1"/>
  <c r="K16" i="20"/>
  <c r="L16" i="20" s="1"/>
  <c r="K17" i="20"/>
  <c r="L17" i="20" s="1"/>
  <c r="B12" i="20"/>
  <c r="L13" i="20" l="1"/>
  <c r="L15" i="20" s="1"/>
  <c r="G92" i="11" s="1"/>
  <c r="H92" i="11" l="1"/>
  <c r="J92" i="11"/>
  <c r="L71" i="11"/>
  <c r="H74" i="11" l="1"/>
  <c r="H160" i="11" l="1"/>
  <c r="H185" i="11"/>
  <c r="H184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9" i="11" l="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259" i="11" l="1"/>
  <c r="B18" i="21" s="1"/>
  <c r="B20" i="21" s="1"/>
  <c r="J40" i="1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L49" i="11"/>
  <c r="I13" i="11" l="1"/>
  <c r="K259" i="11" l="1"/>
  <c r="L259" i="11" s="1"/>
</calcChain>
</file>

<file path=xl/sharedStrings.xml><?xml version="1.0" encoding="utf-8"?>
<sst xmlns="http://schemas.openxmlformats.org/spreadsheetml/2006/main" count="799" uniqueCount="568">
  <si>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</si>
  <si>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</si>
  <si>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</si>
  <si>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</si>
  <si>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</si>
  <si>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</si>
  <si>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</si>
  <si>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</si>
  <si>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</si>
  <si>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</si>
  <si>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</si>
  <si>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</si>
  <si>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</si>
  <si>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</si>
  <si>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</si>
  <si>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</si>
  <si>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</si>
  <si>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</si>
  <si>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</si>
  <si>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</si>
  <si>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</si>
  <si>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</si>
  <si>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</si>
  <si>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</si>
  <si>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</si>
  <si>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</si>
  <si>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</si>
  <si>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</si>
  <si>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</si>
  <si>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</si>
  <si>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</si>
  <si>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</si>
  <si>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</si>
  <si>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</si>
  <si>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</si>
  <si>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</si>
  <si>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</si>
  <si>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</si>
  <si>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</si>
  <si>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</si>
  <si>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</si>
  <si>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</si>
  <si>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</si>
  <si>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</si>
  <si>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</si>
  <si>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</si>
  <si>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</si>
  <si>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</si>
  <si>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</si>
  <si>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</si>
  <si>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</si>
  <si>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</si>
  <si>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</si>
  <si>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</si>
  <si>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</si>
  <si>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</si>
  <si>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</si>
  <si>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</si>
  <si>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</si>
  <si>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</si>
  <si>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</si>
  <si>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</si>
  <si>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</si>
  <si>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</si>
  <si>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</si>
  <si>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</si>
  <si>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</si>
  <si>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</si>
  <si>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</si>
  <si>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</si>
  <si>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</si>
  <si>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</si>
  <si>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</si>
  <si>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</si>
  <si>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</si>
  <si>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</si>
  <si>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</si>
  <si>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</si>
  <si>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</si>
  <si>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</si>
  <si>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</si>
  <si>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</si>
  <si>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</si>
  <si>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</si>
  <si>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</si>
  <si>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</si>
  <si>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</si>
  <si>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</si>
  <si>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</si>
  <si>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</si>
  <si>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</si>
  <si>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</si>
  <si>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</si>
  <si>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</si>
  <si>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</si>
  <si>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</si>
  <si>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</si>
  <si>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</si>
  <si>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</si>
  <si>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</si>
  <si>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</si>
  <si>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</si>
  <si>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</si>
  <si>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</si>
  <si>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</si>
  <si>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</si>
  <si>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</si>
  <si>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</si>
  <si>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</si>
  <si>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</si>
  <si>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</si>
  <si>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</si>
  <si>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</si>
  <si>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</si>
  <si>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</si>
  <si>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</si>
  <si>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</si>
  <si>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</si>
  <si>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</si>
  <si>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</si>
  <si>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</si>
  <si>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</si>
  <si>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</si>
  <si>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</si>
  <si>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</si>
  <si>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</si>
  <si>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</si>
  <si>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</si>
  <si>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</si>
  <si>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</si>
  <si>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</si>
  <si>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</si>
  <si>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</si>
  <si>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</si>
  <si>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</si>
  <si>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</si>
  <si>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</si>
  <si>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</si>
  <si>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</si>
  <si>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</si>
  <si>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</si>
  <si>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</si>
  <si>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</si>
  <si>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</si>
  <si>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</si>
  <si>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</si>
  <si>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</si>
  <si>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</si>
  <si>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</si>
  <si>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</si>
  <si>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</si>
  <si>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</si>
  <si>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</si>
  <si>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</si>
  <si>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</si>
  <si>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</si>
  <si>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</si>
  <si>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</si>
  <si>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</si>
  <si>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</si>
  <si>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</si>
  <si>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</si>
  <si>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</si>
  <si>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</si>
  <si>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</si>
  <si>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</si>
  <si>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</si>
  <si>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</si>
  <si>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</si>
  <si>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</si>
  <si>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</si>
  <si>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</si>
  <si>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</si>
  <si>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</si>
  <si>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</si>
  <si>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</si>
  <si>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</si>
  <si>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</si>
  <si>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</si>
  <si>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</si>
  <si>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</si>
  <si>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</si>
  <si>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</si>
  <si>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</si>
  <si>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</si>
  <si>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</si>
  <si>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</si>
  <si>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</si>
  <si>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</si>
  <si>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</si>
  <si>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</si>
  <si>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</si>
  <si>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</si>
  <si>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</si>
  <si>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</si>
  <si>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</si>
  <si>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</si>
  <si>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</si>
  <si>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</si>
  <si>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</si>
  <si>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</si>
  <si>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</si>
  <si>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</si>
  <si>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</si>
  <si>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</si>
  <si>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</si>
  <si>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</si>
  <si>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</si>
  <si>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</si>
  <si>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</si>
  <si>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</si>
  <si>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</si>
  <si>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</si>
  <si>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</si>
  <si>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</si>
  <si>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</si>
  <si>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</si>
  <si>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</si>
  <si>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</si>
  <si>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</si>
  <si>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</si>
  <si>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</si>
  <si>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</si>
  <si>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</si>
  <si>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</si>
  <si>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</si>
  <si>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</si>
  <si>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</si>
  <si>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</si>
  <si>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</si>
  <si>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</si>
  <si>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</si>
  <si>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</si>
  <si>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</si>
  <si>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</si>
  <si>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</si>
  <si>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</si>
  <si>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</si>
  <si>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</si>
  <si>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</si>
  <si>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</si>
  <si>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</si>
  <si>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</si>
  <si>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</si>
  <si>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</si>
  <si>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</si>
  <si>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</si>
  <si>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</si>
  <si>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</si>
  <si>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</si>
  <si>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</si>
  <si>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</si>
  <si>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</si>
  <si>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</si>
  <si>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</si>
  <si>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</si>
  <si>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</si>
  <si>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</si>
  <si>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</si>
  <si>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</si>
  <si>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</si>
  <si>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</si>
  <si>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</si>
  <si>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</si>
  <si>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</si>
  <si>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</si>
  <si>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</si>
  <si>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</si>
  <si>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</si>
  <si>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</si>
  <si>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</si>
  <si>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</si>
  <si>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</si>
  <si>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</si>
  <si>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</si>
  <si>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</si>
  <si>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</si>
  <si>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</si>
  <si>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</si>
  <si>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</si>
  <si>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</si>
  <si>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</si>
  <si>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</si>
  <si>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</si>
  <si>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</si>
  <si>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</si>
  <si>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</si>
  <si>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</si>
  <si>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</si>
  <si>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</si>
  <si>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</si>
  <si>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</si>
  <si>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</si>
  <si>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</si>
  <si>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</si>
  <si>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</si>
  <si>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</si>
  <si>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</si>
  <si>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</si>
  <si>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</si>
  <si>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</si>
  <si>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</si>
  <si>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</si>
  <si>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</si>
  <si>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</si>
  <si>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</si>
  <si>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</si>
  <si>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</si>
  <si>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</si>
  <si>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</si>
  <si>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</si>
  <si>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</si>
  <si>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</si>
  <si>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</si>
  <si>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</si>
  <si>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</si>
  <si>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</si>
  <si>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</si>
  <si>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</si>
  <si>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</si>
  <si>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</si>
  <si>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</si>
  <si>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</si>
  <si>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</si>
  <si>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</si>
  <si>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</si>
  <si>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</si>
  <si>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</si>
  <si>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</si>
  <si>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</si>
  <si>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</si>
  <si>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</si>
  <si>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</si>
  <si>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</si>
  <si>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</si>
  <si>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</si>
  <si>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</si>
  <si>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</si>
  <si>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</si>
  <si>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</si>
  <si>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</si>
  <si>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</si>
  <si>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</si>
  <si>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</si>
  <si>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</si>
  <si>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</si>
  <si>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</si>
  <si>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</si>
  <si>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</si>
  <si>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</si>
  <si>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</si>
  <si>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</si>
  <si>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</si>
  <si>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</si>
  <si>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</si>
  <si>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</si>
  <si>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</si>
  <si>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</si>
  <si>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</si>
  <si>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</si>
  <si>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</si>
  <si>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</si>
  <si>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</si>
  <si>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</si>
  <si>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</si>
  <si>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</si>
  <si>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</si>
  <si>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</si>
  <si>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</si>
  <si>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</si>
  <si>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</si>
  <si>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</si>
  <si>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</si>
  <si>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</si>
  <si>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</si>
  <si>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</si>
  <si>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</si>
  <si>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</si>
  <si>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</si>
  <si>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</si>
  <si>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</si>
  <si>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</si>
  <si>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</si>
  <si>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</si>
  <si>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</si>
  <si>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</si>
  <si>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</si>
  <si>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</si>
  <si>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</si>
  <si>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</si>
  <si>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</si>
  <si>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</si>
  <si>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</si>
  <si>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</si>
  <si>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</si>
  <si>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</si>
  <si>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</si>
  <si>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</si>
  <si>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</si>
  <si>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</si>
  <si>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</si>
  <si>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</si>
  <si>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</si>
  <si>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</si>
  <si>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</si>
  <si>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</si>
  <si>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</si>
  <si>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</si>
  <si>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</si>
  <si>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</si>
  <si>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</si>
  <si>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</si>
  <si>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</si>
  <si>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</si>
  <si>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</si>
  <si>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</si>
  <si>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</si>
  <si>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</si>
  <si>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</si>
  <si>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</si>
  <si>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</si>
  <si>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</si>
  <si>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</si>
  <si>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</si>
  <si>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</si>
  <si>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</si>
  <si>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</si>
  <si>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</si>
  <si>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</si>
  <si>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</si>
  <si>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</si>
  <si>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</si>
  <si>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</si>
  <si>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</si>
  <si>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</si>
  <si>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</si>
  <si>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</si>
  <si>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</si>
  <si>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</si>
  <si>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</si>
  <si>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</si>
  <si>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</si>
  <si>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</si>
  <si>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</si>
  <si>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</si>
  <si>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</si>
  <si>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</si>
  <si>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</si>
  <si>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</si>
  <si>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</si>
  <si>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</si>
  <si>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</si>
  <si>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</si>
  <si>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</si>
  <si>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</si>
  <si>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</si>
  <si>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</si>
  <si>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</si>
  <si>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</si>
  <si>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</si>
  <si>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</si>
  <si>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</si>
  <si>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</si>
  <si>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</si>
  <si>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</si>
  <si>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</si>
  <si>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</si>
  <si>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</si>
  <si>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</si>
  <si>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</si>
  <si>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</si>
  <si>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</si>
  <si>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</si>
  <si>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</si>
  <si>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</si>
  <si>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</si>
  <si>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</si>
  <si>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</si>
  <si>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</si>
  <si>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</si>
  <si>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</si>
  <si>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</si>
  <si>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</si>
  <si>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</si>
  <si>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</si>
  <si>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</si>
  <si>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</si>
  <si>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</si>
  <si>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</si>
  <si>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</si>
  <si>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</si>
  <si>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</si>
  <si>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</si>
  <si>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</si>
  <si>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</si>
  <si>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</si>
  <si>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</si>
  <si>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</si>
  <si>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</si>
  <si>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</si>
  <si>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</si>
  <si>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</si>
  <si>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</si>
  <si>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</si>
  <si>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</si>
  <si>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</si>
  <si>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</si>
  <si>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</si>
  <si>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</si>
  <si>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</si>
  <si>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</si>
  <si>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</si>
  <si>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</si>
  <si>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</si>
  <si>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</si>
  <si>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</si>
  <si>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</si>
  <si>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</si>
  <si>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</si>
  <si>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</si>
  <si>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</si>
  <si>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</si>
  <si>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</si>
  <si>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</si>
  <si>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</si>
  <si>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</si>
  <si>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</si>
  <si>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</si>
  <si>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</si>
  <si>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</si>
  <si>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</si>
  <si>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</si>
  <si>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</si>
  <si>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</si>
  <si>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</si>
  <si>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</si>
  <si>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</si>
  <si>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BM_10</t>
  </si>
  <si>
    <t>BM_11</t>
  </si>
  <si>
    <t>BM11</t>
  </si>
  <si>
    <t>6.1.12</t>
  </si>
  <si>
    <t>Estacionamento lateral onibus</t>
  </si>
  <si>
    <t>BM_12</t>
  </si>
  <si>
    <t>BM12</t>
  </si>
  <si>
    <t>Hall de entrada</t>
  </si>
  <si>
    <t>DEPOSITOS</t>
  </si>
  <si>
    <t>Secretaria de educação</t>
  </si>
  <si>
    <t>Lateral auditorio</t>
  </si>
  <si>
    <t>TOTAL DESTA MEDIÇÃO - BM 12</t>
  </si>
  <si>
    <t>BM 12 - Boletim de Medição</t>
  </si>
  <si>
    <t>12</t>
  </si>
  <si>
    <t>13/11/2023 a 15/12/2023</t>
  </si>
  <si>
    <t>REVESTIMENTO</t>
  </si>
  <si>
    <t>AUDITORIO</t>
  </si>
  <si>
    <t>HALL ENTRADA</t>
  </si>
  <si>
    <t>10.6</t>
  </si>
  <si>
    <t>ELETRODUTO FLEXÍVEL CORRUGADO, PVC, DN 25 MM (3/4"), PARA CIRCUITOS TERMINAIS, INSTALADO EM LAJE - FORNECIMENTO E INSTALAÇÃO. AF_12/2015</t>
  </si>
  <si>
    <t>10.1</t>
  </si>
  <si>
    <t>ELETRODUTO RÍGIDO ROSCÁVEL, PVC, DN 50 MM (1 1/2") - FORNECIMENTO E INSTALAÇÃO. AF_12/2015</t>
  </si>
  <si>
    <t>10.4</t>
  </si>
  <si>
    <t>LUVA PARA ELETRODUTO, PVC, ROSCÁVEL, DN 50 MM (1 1/2") - FORNECIMENTO E INSTALAÇÃO. AF_12/2015</t>
  </si>
  <si>
    <t>CAIXA RETANGULAR 4" X 2" MÉDIA (1,30 M DO PISO), PVC, INSTALADA EM PAREDE - FORNECIMENTO E INSTALAÇÃO. AF_12/2015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</si>
  <si>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</si>
  <si>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</si>
  <si>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10.11</t>
  </si>
  <si>
    <t>10.10</t>
  </si>
  <si>
    <t>10.5</t>
  </si>
  <si>
    <t>VALOR POR EXTENSO: SETENTA E CINCO MIL, SEISCENTOS E TRINTA E TRÊS REAIS E VINTE E QUATRO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</si>
</sst>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2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195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8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0" fontId="7" fillId="0" borderId="15" xfId="0" applyFont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right" indent="1"/>
    </xf>
    <xf numFmtId="4" fontId="12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0" borderId="19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0" fontId="0" fillId="0" borderId="0" xfId="0"/>
    <xf numFmtId="0" fontId="7" fillId="0" borderId="15" xfId="1" applyFont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vertical="distributed" wrapText="1"/>
    </xf>
    <xf numFmtId="0" fontId="7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43" fontId="15" fillId="0" borderId="0" xfId="7" applyFont="1" applyFill="1" applyBorder="1" applyAlignment="1">
      <alignment horizontal="center" vertical="center"/>
    </xf>
    <xf numFmtId="0" fontId="14" fillId="0" borderId="1" xfId="8" applyBorder="1"/>
    <xf numFmtId="0" fontId="0" fillId="0" borderId="1" xfId="0" applyBorder="1"/>
    <xf numFmtId="0" fontId="15" fillId="4" borderId="1" xfId="7" applyNumberFormat="1" applyFont="1" applyFill="1" applyBorder="1" applyAlignment="1">
      <alignment horizontal="center" vertical="center"/>
    </xf>
    <xf numFmtId="43" fontId="16" fillId="6" borderId="1" xfId="7" applyFont="1" applyFill="1" applyBorder="1" applyAlignment="1">
      <alignment horizontal="center" vertical="center"/>
    </xf>
    <xf numFmtId="43" fontId="15" fillId="0" borderId="42" xfId="7" applyFont="1" applyFill="1" applyBorder="1" applyAlignment="1">
      <alignment horizontal="center" vertical="center"/>
    </xf>
    <xf numFmtId="43" fontId="19" fillId="0" borderId="20" xfId="7" applyFont="1" applyBorder="1" applyAlignment="1">
      <alignment vertical="center"/>
    </xf>
    <xf numFmtId="43" fontId="19" fillId="0" borderId="21" xfId="7" applyFont="1" applyBorder="1" applyAlignment="1">
      <alignment vertical="center"/>
    </xf>
    <xf numFmtId="43" fontId="19" fillId="5" borderId="28" xfId="7" applyFont="1" applyFill="1" applyBorder="1" applyAlignment="1">
      <alignment vertical="center"/>
    </xf>
    <xf numFmtId="43" fontId="19" fillId="5" borderId="30" xfId="7" applyFont="1" applyFill="1" applyBorder="1" applyAlignment="1">
      <alignment vertical="center"/>
    </xf>
    <xf numFmtId="43" fontId="17" fillId="0" borderId="25" xfId="7" applyFont="1" applyBorder="1" applyAlignment="1">
      <alignment horizontal="left"/>
    </xf>
    <xf numFmtId="43" fontId="17" fillId="0" borderId="0" xfId="7" applyFont="1" applyBorder="1" applyAlignment="1">
      <alignment horizontal="left"/>
    </xf>
    <xf numFmtId="43" fontId="17" fillId="0" borderId="26" xfId="7" applyFont="1" applyBorder="1" applyAlignment="1">
      <alignment horizontal="left"/>
    </xf>
    <xf numFmtId="0" fontId="20" fillId="0" borderId="1" xfId="8" applyFont="1" applyBorder="1" applyAlignment="1">
      <alignment vertical="center"/>
    </xf>
    <xf numFmtId="2" fontId="20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2" fontId="21" fillId="0" borderId="1" xfId="8" applyNumberFormat="1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43" fontId="16" fillId="0" borderId="1" xfId="7" applyFont="1" applyFill="1" applyBorder="1" applyAlignment="1">
      <alignment horizontal="center" vertical="center"/>
    </xf>
    <xf numFmtId="43" fontId="16" fillId="0" borderId="1" xfId="7" applyFont="1" applyFill="1" applyBorder="1" applyAlignment="1">
      <alignment horizontal="left" vertical="center" wrapText="1"/>
    </xf>
    <xf numFmtId="43" fontId="22" fillId="0" borderId="1" xfId="7" applyFont="1" applyFill="1" applyBorder="1" applyAlignment="1">
      <alignment horizontal="left" vertical="center" wrapText="1"/>
    </xf>
    <xf numFmtId="43" fontId="22" fillId="0" borderId="1" xfId="7" applyFont="1" applyFill="1" applyBorder="1" applyAlignment="1">
      <alignment horizontal="center" vertical="center" wrapText="1"/>
    </xf>
    <xf numFmtId="2" fontId="23" fillId="0" borderId="1" xfId="8" applyNumberFormat="1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43" fontId="22" fillId="0" borderId="2" xfId="7" applyFont="1" applyFill="1" applyBorder="1" applyAlignment="1">
      <alignment horizontal="center" vertical="center" wrapText="1"/>
    </xf>
    <xf numFmtId="43" fontId="22" fillId="0" borderId="4" xfId="7" applyFont="1" applyFill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/>
    </xf>
    <xf numFmtId="0" fontId="24" fillId="0" borderId="1" xfId="0" applyFont="1" applyBorder="1"/>
    <xf numFmtId="43" fontId="24" fillId="0" borderId="1" xfId="0" applyNumberFormat="1" applyFont="1" applyBorder="1"/>
    <xf numFmtId="2" fontId="21" fillId="0" borderId="7" xfId="8" applyNumberFormat="1" applyFont="1" applyBorder="1" applyAlignment="1">
      <alignment horizontal="center" vertical="center"/>
    </xf>
    <xf numFmtId="43" fontId="0" fillId="0" borderId="1" xfId="5" applyFont="1" applyBorder="1" applyAlignment="1">
      <alignment horizontal="center" vertical="center"/>
    </xf>
    <xf numFmtId="2" fontId="0" fillId="0" borderId="1" xfId="0" applyNumberFormat="1" applyBorder="1"/>
    <xf numFmtId="2" fontId="21" fillId="0" borderId="1" xfId="0" applyNumberFormat="1" applyFont="1" applyBorder="1"/>
    <xf numFmtId="0" fontId="24" fillId="0" borderId="1" xfId="8" applyFont="1" applyBorder="1" applyAlignment="1">
      <alignment horizontal="center" vertical="center"/>
    </xf>
    <xf numFmtId="2" fontId="24" fillId="0" borderId="1" xfId="8" applyNumberFormat="1" applyFont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3" fontId="15" fillId="4" borderId="1" xfId="7" applyFont="1" applyFill="1" applyBorder="1" applyAlignment="1">
      <alignment horizontal="left" vertical="top"/>
    </xf>
    <xf numFmtId="43" fontId="16" fillId="6" borderId="1" xfId="7" applyFont="1" applyFill="1" applyBorder="1" applyAlignment="1">
      <alignment horizontal="left" vertical="center" wrapText="1"/>
    </xf>
    <xf numFmtId="43" fontId="15" fillId="0" borderId="34" xfId="7" applyFont="1" applyFill="1" applyBorder="1" applyAlignment="1">
      <alignment horizontal="center" vertical="center"/>
    </xf>
    <xf numFmtId="43" fontId="15" fillId="0" borderId="42" xfId="7" applyFont="1" applyFill="1" applyBorder="1" applyAlignment="1">
      <alignment horizontal="center" vertical="center"/>
    </xf>
    <xf numFmtId="43" fontId="15" fillId="0" borderId="35" xfId="7" applyFont="1" applyFill="1" applyBorder="1" applyAlignment="1">
      <alignment horizontal="center" vertical="center"/>
    </xf>
    <xf numFmtId="43" fontId="15" fillId="0" borderId="36" xfId="7" applyFont="1" applyFill="1" applyBorder="1" applyAlignment="1">
      <alignment horizontal="center" vertical="center"/>
    </xf>
    <xf numFmtId="43" fontId="15" fillId="0" borderId="37" xfId="7" applyFont="1" applyFill="1" applyBorder="1" applyAlignment="1">
      <alignment horizontal="center" vertical="center"/>
    </xf>
    <xf numFmtId="43" fontId="15" fillId="0" borderId="38" xfId="7" applyFont="1" applyFill="1" applyBorder="1" applyAlignment="1">
      <alignment horizontal="center" vertical="center"/>
    </xf>
    <xf numFmtId="43" fontId="15" fillId="0" borderId="43" xfId="7" applyFont="1" applyFill="1" applyBorder="1" applyAlignment="1">
      <alignment horizontal="center" vertical="center"/>
    </xf>
    <xf numFmtId="43" fontId="15" fillId="0" borderId="31" xfId="7" applyFont="1" applyFill="1" applyBorder="1" applyAlignment="1">
      <alignment horizontal="center" vertical="center"/>
    </xf>
    <xf numFmtId="43" fontId="15" fillId="0" borderId="39" xfId="7" applyFont="1" applyFill="1" applyBorder="1" applyAlignment="1">
      <alignment horizontal="center" vertical="center"/>
    </xf>
    <xf numFmtId="43" fontId="15" fillId="0" borderId="32" xfId="7" applyFont="1" applyFill="1" applyBorder="1" applyAlignment="1">
      <alignment horizontal="center" vertical="center"/>
    </xf>
    <xf numFmtId="43" fontId="15" fillId="0" borderId="33" xfId="7" applyFont="1" applyFill="1" applyBorder="1" applyAlignment="1">
      <alignment horizontal="center" vertical="center"/>
    </xf>
    <xf numFmtId="43" fontId="15" fillId="0" borderId="40" xfId="7" applyFont="1" applyFill="1" applyBorder="1" applyAlignment="1">
      <alignment horizontal="center" vertical="center"/>
    </xf>
    <xf numFmtId="43" fontId="15" fillId="0" borderId="41" xfId="7" applyFont="1" applyFill="1" applyBorder="1" applyAlignment="1">
      <alignment horizontal="center" vertical="center"/>
    </xf>
    <xf numFmtId="43" fontId="17" fillId="0" borderId="20" xfId="7" applyFont="1" applyBorder="1" applyAlignment="1">
      <alignment horizontal="center"/>
    </xf>
    <xf numFmtId="43" fontId="17" fillId="0" borderId="21" xfId="7" applyFont="1" applyBorder="1" applyAlignment="1">
      <alignment horizontal="center"/>
    </xf>
    <xf numFmtId="43" fontId="17" fillId="0" borderId="25" xfId="7" applyFont="1" applyBorder="1" applyAlignment="1">
      <alignment horizontal="center"/>
    </xf>
    <xf numFmtId="43" fontId="17" fillId="0" borderId="26" xfId="7" applyFont="1" applyBorder="1" applyAlignment="1">
      <alignment horizontal="center"/>
    </xf>
    <xf numFmtId="43" fontId="17" fillId="0" borderId="28" xfId="7" applyFont="1" applyBorder="1" applyAlignment="1">
      <alignment horizontal="center"/>
    </xf>
    <xf numFmtId="43" fontId="17" fillId="0" borderId="30" xfId="7" applyFont="1" applyBorder="1" applyAlignment="1">
      <alignment horizontal="center"/>
    </xf>
    <xf numFmtId="43" fontId="18" fillId="0" borderId="22" xfId="7" applyFont="1" applyBorder="1" applyAlignment="1">
      <alignment horizontal="center" vertical="center" wrapText="1"/>
    </xf>
    <xf numFmtId="43" fontId="18" fillId="0" borderId="23" xfId="7" applyFont="1" applyBorder="1" applyAlignment="1">
      <alignment horizontal="center" vertical="center" wrapText="1"/>
    </xf>
    <xf numFmtId="43" fontId="18" fillId="0" borderId="24" xfId="7" applyFont="1" applyBorder="1" applyAlignment="1">
      <alignment horizontal="center" vertical="center" wrapText="1"/>
    </xf>
    <xf numFmtId="43" fontId="17" fillId="0" borderId="20" xfId="7" applyFont="1" applyBorder="1" applyAlignment="1">
      <alignment horizontal="left"/>
    </xf>
    <xf numFmtId="43" fontId="17" fillId="0" borderId="27" xfId="7" applyFont="1" applyBorder="1" applyAlignment="1">
      <alignment horizontal="left"/>
    </xf>
    <xf numFmtId="43" fontId="17" fillId="0" borderId="21" xfId="7" applyFont="1" applyBorder="1" applyAlignment="1">
      <alignment horizontal="left"/>
    </xf>
    <xf numFmtId="43" fontId="19" fillId="5" borderId="28" xfId="7" applyFont="1" applyFill="1" applyBorder="1" applyAlignment="1">
      <alignment horizontal="left" wrapText="1"/>
    </xf>
    <xf numFmtId="43" fontId="19" fillId="5" borderId="29" xfId="7" applyFont="1" applyFill="1" applyBorder="1" applyAlignment="1">
      <alignment horizontal="left"/>
    </xf>
    <xf numFmtId="43" fontId="19" fillId="5" borderId="30" xfId="7" applyFont="1" applyFill="1" applyBorder="1" applyAlignment="1">
      <alignment horizontal="left"/>
    </xf>
    <xf numFmtId="43" fontId="19" fillId="5" borderId="28" xfId="7" applyFont="1" applyFill="1" applyBorder="1" applyAlignment="1">
      <alignment horizontal="left"/>
    </xf>
    <xf numFmtId="43" fontId="17" fillId="0" borderId="20" xfId="7" applyFont="1" applyBorder="1" applyAlignment="1">
      <alignment horizontal="left" vertical="center"/>
    </xf>
    <xf numFmtId="43" fontId="17" fillId="0" borderId="27" xfId="7" applyFont="1" applyBorder="1" applyAlignment="1">
      <alignment horizontal="left" vertical="center"/>
    </xf>
    <xf numFmtId="43" fontId="17" fillId="0" borderId="21" xfId="7" applyFont="1" applyBorder="1" applyAlignment="1">
      <alignment horizontal="left" vertical="center"/>
    </xf>
    <xf numFmtId="43" fontId="19" fillId="5" borderId="28" xfId="7" applyFont="1" applyFill="1" applyBorder="1" applyAlignment="1">
      <alignment horizontal="left" vertical="top" wrapText="1"/>
    </xf>
    <xf numFmtId="43" fontId="19" fillId="5" borderId="29" xfId="7" applyFont="1" applyFill="1" applyBorder="1" applyAlignment="1">
      <alignment horizontal="left" vertical="top" wrapText="1"/>
    </xf>
    <xf numFmtId="43" fontId="19" fillId="5" borderId="30" xfId="7" applyFont="1" applyFill="1" applyBorder="1" applyAlignment="1">
      <alignment horizontal="left" vertical="top" wrapText="1"/>
    </xf>
    <xf numFmtId="43" fontId="19" fillId="5" borderId="28" xfId="7" applyFont="1" applyFill="1" applyBorder="1" applyAlignment="1">
      <alignment horizontal="left" vertical="center" wrapText="1"/>
    </xf>
    <xf numFmtId="43" fontId="19" fillId="5" borderId="29" xfId="7" applyFont="1" applyFill="1" applyBorder="1" applyAlignment="1">
      <alignment horizontal="left" vertical="center" wrapText="1"/>
    </xf>
    <xf numFmtId="43" fontId="19" fillId="5" borderId="30" xfId="7" applyFont="1" applyFill="1" applyBorder="1" applyAlignment="1">
      <alignment horizontal="left" vertical="center" wrapText="1"/>
    </xf>
    <xf numFmtId="43" fontId="22" fillId="0" borderId="2" xfId="7" applyFont="1" applyFill="1" applyBorder="1" applyAlignment="1">
      <alignment horizontal="center" vertical="center" wrapText="1"/>
    </xf>
    <xf numFmtId="43" fontId="22" fillId="0" borderId="4" xfId="7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3" fontId="0" fillId="0" borderId="0" xfId="5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43" fontId="0" fillId="0" borderId="0" xfId="5" applyFont="1"/>
  </cellXfs>
  <cellStyles count="9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zoomScale="85" zoomScaleNormal="85" workbookViewId="0">
      <selection activeCell="L263" sqref="A1:L2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39" t="s">
        <v>549</v>
      </c>
      <c r="D1" s="139"/>
      <c r="E1" s="139"/>
      <c r="F1" s="139"/>
      <c r="G1" s="139"/>
      <c r="H1" s="139"/>
      <c r="I1" s="139"/>
      <c r="J1" s="139"/>
      <c r="K1" s="139"/>
      <c r="L1" s="140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39"/>
      <c r="D2" s="139"/>
      <c r="E2" s="139"/>
      <c r="F2" s="139"/>
      <c r="G2" s="139"/>
      <c r="H2" s="139"/>
      <c r="I2" s="139"/>
      <c r="J2" s="139"/>
      <c r="K2" s="139"/>
      <c r="L2" s="140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39"/>
      <c r="D3" s="139"/>
      <c r="E3" s="139"/>
      <c r="F3" s="139"/>
      <c r="G3" s="139"/>
      <c r="H3" s="139"/>
      <c r="I3" s="139"/>
      <c r="J3" s="139"/>
      <c r="K3" s="139"/>
      <c r="L3" s="140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39"/>
      <c r="D4" s="139"/>
      <c r="E4" s="139"/>
      <c r="F4" s="139"/>
      <c r="G4" s="139"/>
      <c r="H4" s="139"/>
      <c r="I4" s="139"/>
      <c r="J4" s="139"/>
      <c r="K4" s="139"/>
      <c r="L4" s="140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41"/>
      <c r="D5" s="141"/>
      <c r="E5" s="141"/>
      <c r="F5" s="141"/>
      <c r="G5" s="141"/>
      <c r="H5" s="141"/>
      <c r="I5" s="141"/>
      <c r="J5" s="141"/>
      <c r="K5" s="141"/>
      <c r="L5" s="142"/>
      <c r="M5" s="5"/>
      <c r="N5" s="5"/>
      <c r="O5" s="5"/>
      <c r="P5" s="5"/>
      <c r="Q5" s="5"/>
    </row>
    <row r="6" spans="1:17" s="6" customFormat="1" ht="25.5" x14ac:dyDescent="0.2">
      <c r="A6" s="123" t="s">
        <v>3</v>
      </c>
      <c r="B6" s="124"/>
      <c r="C6" s="124"/>
      <c r="D6" s="124"/>
      <c r="E6" s="124"/>
      <c r="F6" s="125"/>
      <c r="G6" s="143" t="s">
        <v>4</v>
      </c>
      <c r="H6" s="144"/>
      <c r="I6" s="144"/>
      <c r="J6" s="145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26" t="s">
        <v>462</v>
      </c>
      <c r="B7" s="127"/>
      <c r="C7" s="127"/>
      <c r="D7" s="127"/>
      <c r="E7" s="127"/>
      <c r="F7" s="128"/>
      <c r="G7" s="126" t="s">
        <v>7</v>
      </c>
      <c r="H7" s="127"/>
      <c r="I7" s="127"/>
      <c r="J7" s="128"/>
      <c r="K7" s="117">
        <v>44960</v>
      </c>
      <c r="L7" s="108" t="s">
        <v>550</v>
      </c>
      <c r="M7" s="5"/>
      <c r="N7" s="5"/>
      <c r="O7" s="5"/>
      <c r="P7" s="5"/>
      <c r="Q7" s="5"/>
    </row>
    <row r="8" spans="1:17" s="6" customFormat="1" x14ac:dyDescent="0.2">
      <c r="A8" s="129"/>
      <c r="B8" s="130"/>
      <c r="C8" s="130"/>
      <c r="D8" s="130"/>
      <c r="E8" s="130"/>
      <c r="F8" s="131"/>
      <c r="G8" s="129"/>
      <c r="H8" s="130"/>
      <c r="I8" s="130"/>
      <c r="J8" s="131"/>
      <c r="K8" s="117"/>
      <c r="L8" s="109"/>
      <c r="M8" s="5"/>
      <c r="N8" s="5"/>
      <c r="O8" s="5"/>
      <c r="P8" s="5"/>
      <c r="Q8" s="5"/>
    </row>
    <row r="9" spans="1:17" s="6" customFormat="1" x14ac:dyDescent="0.2">
      <c r="A9" s="123" t="s">
        <v>8</v>
      </c>
      <c r="B9" s="124"/>
      <c r="C9" s="124"/>
      <c r="D9" s="124"/>
      <c r="E9" s="124"/>
      <c r="F9" s="125"/>
      <c r="G9" s="110" t="s">
        <v>9</v>
      </c>
      <c r="H9" s="110"/>
      <c r="I9" s="110"/>
      <c r="J9" s="110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26" t="s">
        <v>464</v>
      </c>
      <c r="B10" s="127"/>
      <c r="C10" s="127"/>
      <c r="D10" s="127"/>
      <c r="E10" s="127"/>
      <c r="F10" s="128"/>
      <c r="G10" s="132" t="s">
        <v>463</v>
      </c>
      <c r="H10" s="132"/>
      <c r="I10" s="132"/>
      <c r="J10" s="132"/>
      <c r="K10" s="117">
        <v>44748</v>
      </c>
      <c r="L10" s="117">
        <v>45266</v>
      </c>
      <c r="M10" s="5"/>
      <c r="N10" s="5"/>
      <c r="O10" s="5"/>
      <c r="P10" s="5"/>
      <c r="Q10" s="5"/>
    </row>
    <row r="11" spans="1:17" s="6" customFormat="1" x14ac:dyDescent="0.2">
      <c r="A11" s="129"/>
      <c r="B11" s="130"/>
      <c r="C11" s="130"/>
      <c r="D11" s="130"/>
      <c r="E11" s="130"/>
      <c r="F11" s="131"/>
      <c r="G11" s="132"/>
      <c r="H11" s="132"/>
      <c r="I11" s="132"/>
      <c r="J11" s="132"/>
      <c r="K11" s="117"/>
      <c r="L11" s="117"/>
      <c r="M11" s="5"/>
      <c r="N11" s="5"/>
      <c r="O11" s="5"/>
      <c r="P11" s="5"/>
      <c r="Q11" s="5"/>
    </row>
    <row r="12" spans="1:17" s="6" customFormat="1" x14ac:dyDescent="0.2">
      <c r="A12" s="110" t="s">
        <v>12</v>
      </c>
      <c r="B12" s="110"/>
      <c r="C12" s="110" t="s">
        <v>13</v>
      </c>
      <c r="D12" s="110"/>
      <c r="E12" s="110"/>
      <c r="F12" s="110"/>
      <c r="G12" s="110" t="s">
        <v>14</v>
      </c>
      <c r="H12" s="110"/>
      <c r="I12" s="111" t="s">
        <v>15</v>
      </c>
      <c r="J12" s="111"/>
      <c r="K12" s="118" t="s">
        <v>16</v>
      </c>
      <c r="L12" s="118"/>
      <c r="M12" s="5"/>
      <c r="N12" s="5"/>
      <c r="O12" s="5"/>
      <c r="P12" s="5"/>
      <c r="Q12" s="5"/>
    </row>
    <row r="13" spans="1:17" s="6" customFormat="1" x14ac:dyDescent="0.2">
      <c r="A13" s="132" t="s">
        <v>465</v>
      </c>
      <c r="B13" s="132"/>
      <c r="C13" s="132" t="s">
        <v>466</v>
      </c>
      <c r="D13" s="132"/>
      <c r="E13" s="132"/>
      <c r="F13" s="132"/>
      <c r="G13" s="133">
        <v>1188434.56</v>
      </c>
      <c r="H13" s="134"/>
      <c r="I13" s="137">
        <f>J259</f>
        <v>75633.239999999991</v>
      </c>
      <c r="J13" s="137"/>
      <c r="K13" s="132" t="s">
        <v>551</v>
      </c>
      <c r="L13" s="132"/>
      <c r="M13" s="5"/>
      <c r="N13" s="5"/>
      <c r="O13" s="5"/>
      <c r="P13" s="5"/>
      <c r="Q13" s="5"/>
    </row>
    <row r="14" spans="1:17" s="6" customFormat="1" x14ac:dyDescent="0.2">
      <c r="A14" s="132"/>
      <c r="B14" s="132"/>
      <c r="C14" s="132"/>
      <c r="D14" s="132"/>
      <c r="E14" s="132"/>
      <c r="F14" s="132"/>
      <c r="G14" s="135"/>
      <c r="H14" s="136"/>
      <c r="I14" s="137"/>
      <c r="J14" s="137"/>
      <c r="K14" s="132"/>
      <c r="L14" s="132"/>
      <c r="M14" s="5"/>
      <c r="N14" s="5"/>
      <c r="O14" s="5"/>
      <c r="P14" s="5"/>
      <c r="Q14" s="5"/>
    </row>
    <row r="15" spans="1:17" s="6" customForma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5"/>
      <c r="N15" s="5"/>
      <c r="O15" s="5"/>
      <c r="P15" s="5"/>
      <c r="Q15" s="5"/>
    </row>
    <row r="16" spans="1:17" s="11" customFormat="1" x14ac:dyDescent="0.2">
      <c r="A16" s="115" t="s">
        <v>17</v>
      </c>
      <c r="B16" s="114" t="s">
        <v>18</v>
      </c>
      <c r="C16" s="114" t="s">
        <v>1</v>
      </c>
      <c r="D16" s="114" t="s">
        <v>19</v>
      </c>
      <c r="E16" s="58"/>
      <c r="F16" s="115" t="s">
        <v>2</v>
      </c>
      <c r="G16" s="115"/>
      <c r="H16" s="115"/>
      <c r="I16" s="116" t="s">
        <v>20</v>
      </c>
      <c r="J16" s="116"/>
      <c r="K16" s="116"/>
      <c r="L16" s="107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15"/>
      <c r="B17" s="114"/>
      <c r="C17" s="114"/>
      <c r="D17" s="114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07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v>413.98</v>
      </c>
      <c r="I60" s="18">
        <f>ROUND(F60*E60,2)</f>
        <v>39398.14</v>
      </c>
      <c r="J60" s="18">
        <f>ROUND(G60*E60,2)</f>
        <v>0</v>
      </c>
      <c r="K60" s="18">
        <f>ROUND(H60*E60,2)</f>
        <v>29119.35</v>
      </c>
      <c r="L60" s="19">
        <f>K60/I60</f>
        <v>0.73910468869850199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167.97</v>
      </c>
      <c r="I64" s="18">
        <f>ROUND(F64*E64,2)</f>
        <v>36096.699999999997</v>
      </c>
      <c r="J64" s="18">
        <f>ROUND(G64*E64,2)</f>
        <v>0</v>
      </c>
      <c r="K64" s="18">
        <f>ROUND(H64*E64,2)</f>
        <v>27091.88</v>
      </c>
      <c r="L64" s="19">
        <f t="shared" ref="L64:L73" si="16">K64/I64</f>
        <v>0.75053619859987208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58.59</v>
      </c>
      <c r="I66" s="18">
        <f t="shared" si="17"/>
        <v>1903.72</v>
      </c>
      <c r="J66" s="18">
        <f t="shared" si="18"/>
        <v>0</v>
      </c>
      <c r="K66" s="18">
        <f t="shared" si="19"/>
        <v>2122.13</v>
      </c>
      <c r="L66" s="19">
        <f t="shared" si="16"/>
        <v>1.114728006219402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24</v>
      </c>
      <c r="I68" s="18">
        <f t="shared" si="17"/>
        <v>2009.89</v>
      </c>
      <c r="J68" s="18">
        <f t="shared" si="18"/>
        <v>0</v>
      </c>
      <c r="K68" s="18">
        <f t="shared" si="19"/>
        <v>1828.56</v>
      </c>
      <c r="L68" s="19">
        <f t="shared" si="16"/>
        <v>0.90978113230077262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24.1</v>
      </c>
      <c r="I70" s="18">
        <f t="shared" si="17"/>
        <v>629.92999999999995</v>
      </c>
      <c r="J70" s="18">
        <f t="shared" si="18"/>
        <v>0</v>
      </c>
      <c r="K70" s="18">
        <f t="shared" si="19"/>
        <v>1681.22</v>
      </c>
      <c r="L70" s="19">
        <f t="shared" si="16"/>
        <v>2.668899719016399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>ROUND(F74*E74,2)</f>
        <v>3118.8</v>
      </c>
      <c r="J74" s="18">
        <f>ROUND(G74*E74,2)</f>
        <v>0</v>
      </c>
      <c r="K74" s="18">
        <f>ROUND(H74*E74,2)</f>
        <v>0</v>
      </c>
      <c r="L74" s="19">
        <f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/>
      <c r="H75" s="15">
        <v>515.55999999999995</v>
      </c>
      <c r="I75" s="18">
        <f>ROUND(F75*E75,2)</f>
        <v>59771.15</v>
      </c>
      <c r="J75" s="18">
        <f>ROUND(G75*E75,2)</f>
        <v>0</v>
      </c>
      <c r="K75" s="18">
        <f>ROUND(H75*E75,2)</f>
        <v>61444.44</v>
      </c>
      <c r="L75" s="19">
        <f>K75/I75</f>
        <v>1.0279949440490939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>ROUND(F76*E76,2)</f>
        <v>1569.3</v>
      </c>
      <c r="J76" s="18">
        <f>ROUND(G76*E76,2)</f>
        <v>0</v>
      </c>
      <c r="K76" s="18">
        <f>ROUND(H76*E76,2)</f>
        <v>0</v>
      </c>
      <c r="L76" s="19">
        <f>K76/I76</f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>ROUND(F77*E77,2)</f>
        <v>3016.72</v>
      </c>
      <c r="J77" s="18">
        <f>ROUND(G77*E77,2)</f>
        <v>0</v>
      </c>
      <c r="K77" s="18">
        <f>ROUND(H77*E77,2)</f>
        <v>0</v>
      </c>
      <c r="L77" s="19">
        <f>K77/I77</f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/>
      <c r="H78" s="15">
        <v>156.5</v>
      </c>
      <c r="I78" s="18">
        <f>ROUND(F78*E78,2)</f>
        <v>17090.28</v>
      </c>
      <c r="J78" s="18">
        <f>ROUND(G78*E78,2)</f>
        <v>0</v>
      </c>
      <c r="K78" s="18">
        <f>ROUND(H78*E78,2)</f>
        <v>30742.86</v>
      </c>
      <c r="L78" s="19">
        <f>K78/I78</f>
        <v>1.7988505747126438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0">ROUND(F82*E82,2)</f>
        <v>3065.35</v>
      </c>
      <c r="J82" s="18">
        <f t="shared" ref="J82:J91" si="21">ROUND(G82*E82,2)</f>
        <v>0</v>
      </c>
      <c r="K82" s="18">
        <f t="shared" ref="K82:K91" si="22">ROUND(H82*E82,2)</f>
        <v>0</v>
      </c>
      <c r="L82" s="19">
        <f t="shared" ref="L82:L91" si="23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0"/>
        <v>0</v>
      </c>
      <c r="J83" s="18">
        <f t="shared" si="21"/>
        <v>0</v>
      </c>
      <c r="K83" s="18">
        <f t="shared" si="22"/>
        <v>0</v>
      </c>
      <c r="L83" s="19" t="e">
        <f t="shared" si="23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0"/>
        <v>18968.02</v>
      </c>
      <c r="J84" s="18">
        <f t="shared" si="21"/>
        <v>0</v>
      </c>
      <c r="K84" s="18">
        <f t="shared" si="22"/>
        <v>0</v>
      </c>
      <c r="L84" s="19">
        <f t="shared" si="23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0"/>
        <v>1416.24</v>
      </c>
      <c r="J85" s="18">
        <f t="shared" si="21"/>
        <v>0</v>
      </c>
      <c r="K85" s="18">
        <f t="shared" si="22"/>
        <v>0</v>
      </c>
      <c r="L85" s="19">
        <f t="shared" si="23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0"/>
        <v>4707.13</v>
      </c>
      <c r="J86" s="18">
        <f t="shared" si="21"/>
        <v>0</v>
      </c>
      <c r="K86" s="18">
        <f t="shared" si="22"/>
        <v>0</v>
      </c>
      <c r="L86" s="19">
        <f t="shared" si="23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0"/>
        <v>463.96</v>
      </c>
      <c r="J87" s="18">
        <f t="shared" si="21"/>
        <v>0</v>
      </c>
      <c r="K87" s="18">
        <f t="shared" si="22"/>
        <v>0</v>
      </c>
      <c r="L87" s="19">
        <f t="shared" si="23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0"/>
        <v>6931.63</v>
      </c>
      <c r="J88" s="18">
        <f t="shared" si="21"/>
        <v>0</v>
      </c>
      <c r="K88" s="18">
        <f t="shared" si="22"/>
        <v>1988.32</v>
      </c>
      <c r="L88" s="19">
        <f t="shared" si="23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0"/>
        <v>1011.31</v>
      </c>
      <c r="J89" s="18">
        <f t="shared" si="21"/>
        <v>0</v>
      </c>
      <c r="K89" s="18">
        <f t="shared" si="22"/>
        <v>0</v>
      </c>
      <c r="L89" s="19">
        <f t="shared" si="23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0"/>
        <v>2907.52</v>
      </c>
      <c r="J90" s="18">
        <f t="shared" si="21"/>
        <v>0</v>
      </c>
      <c r="K90" s="18">
        <f t="shared" si="22"/>
        <v>0</v>
      </c>
      <c r="L90" s="19">
        <f t="shared" si="23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0"/>
        <v>4719.7700000000004</v>
      </c>
      <c r="J91" s="18">
        <f t="shared" si="21"/>
        <v>0</v>
      </c>
      <c r="K91" s="18">
        <f t="shared" si="22"/>
        <v>0</v>
      </c>
      <c r="L91" s="19">
        <f t="shared" si="23"/>
        <v>0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>
        <f>'MEM_CAL BM12'!L15</f>
        <v>102.91800000000001</v>
      </c>
      <c r="H92" s="15">
        <f>204+G92</f>
        <v>306.91800000000001</v>
      </c>
      <c r="I92" s="18">
        <f>ROUND(F92*E92,2)</f>
        <v>38077.57</v>
      </c>
      <c r="J92" s="18">
        <f>ROUND(G92*E92,2)</f>
        <v>6620.71</v>
      </c>
      <c r="K92" s="18">
        <f>ROUND(H92*E92,2)</f>
        <v>19744.03</v>
      </c>
      <c r="L92" s="19">
        <f>K92/I92</f>
        <v>0.51852127118405922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24">ROUND(F95*E95,2)</f>
        <v>12138.23</v>
      </c>
      <c r="J95" s="18">
        <f t="shared" ref="J95:J102" si="25">ROUND(G95*E95,2)</f>
        <v>0</v>
      </c>
      <c r="K95" s="18">
        <f t="shared" ref="K95:K102" si="26">ROUND(H95*E95,2)</f>
        <v>8318.6</v>
      </c>
      <c r="L95" s="19">
        <f t="shared" ref="L95:L102" si="27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24"/>
        <v>19703.939999999999</v>
      </c>
      <c r="J96" s="18">
        <f t="shared" si="25"/>
        <v>0</v>
      </c>
      <c r="K96" s="18">
        <f t="shared" si="26"/>
        <v>9027.76</v>
      </c>
      <c r="L96" s="19">
        <f t="shared" si="27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24"/>
        <v>14930.07</v>
      </c>
      <c r="J97" s="18">
        <f t="shared" si="25"/>
        <v>0</v>
      </c>
      <c r="K97" s="18">
        <f t="shared" si="26"/>
        <v>14187.92</v>
      </c>
      <c r="L97" s="19">
        <f t="shared" si="27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f>G98</f>
        <v>0</v>
      </c>
      <c r="I98" s="18">
        <f t="shared" si="24"/>
        <v>22616.59</v>
      </c>
      <c r="J98" s="18">
        <f t="shared" si="25"/>
        <v>0</v>
      </c>
      <c r="K98" s="18">
        <f t="shared" si="26"/>
        <v>0</v>
      </c>
      <c r="L98" s="19">
        <f t="shared" si="27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>
        <f>'MEM_CAL BM12'!L22</f>
        <v>39.78</v>
      </c>
      <c r="H99" s="15">
        <f>G99</f>
        <v>39.78</v>
      </c>
      <c r="I99" s="18">
        <f t="shared" si="24"/>
        <v>1522.5</v>
      </c>
      <c r="J99" s="18">
        <f t="shared" si="25"/>
        <v>807.53</v>
      </c>
      <c r="K99" s="18">
        <f t="shared" si="26"/>
        <v>807.53</v>
      </c>
      <c r="L99" s="19">
        <f t="shared" si="27"/>
        <v>0.53039737274220033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24"/>
        <v>2103.0700000000002</v>
      </c>
      <c r="J100" s="18">
        <f t="shared" si="25"/>
        <v>0</v>
      </c>
      <c r="K100" s="18">
        <f t="shared" si="26"/>
        <v>0</v>
      </c>
      <c r="L100" s="19">
        <f t="shared" si="27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24"/>
        <v>3073.6</v>
      </c>
      <c r="J101" s="18">
        <f t="shared" si="25"/>
        <v>0</v>
      </c>
      <c r="K101" s="18">
        <f t="shared" si="26"/>
        <v>0</v>
      </c>
      <c r="L101" s="19">
        <f t="shared" si="27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24"/>
        <v>24801.01</v>
      </c>
      <c r="J102" s="18">
        <f t="shared" si="25"/>
        <v>0</v>
      </c>
      <c r="K102" s="18">
        <f t="shared" si="26"/>
        <v>0</v>
      </c>
      <c r="L102" s="19">
        <f t="shared" si="27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5">
        <v>817.54</v>
      </c>
      <c r="I104" s="18">
        <f>ROUND(F104*E104,2)</f>
        <v>4389.08</v>
      </c>
      <c r="J104" s="18">
        <f>ROUND(G104*E104,2)</f>
        <v>0</v>
      </c>
      <c r="K104" s="18">
        <f>ROUND(H104*E104,2)</f>
        <v>2926.79</v>
      </c>
      <c r="L104" s="19">
        <f>K104/I104</f>
        <v>0.66683450745942208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5">
        <v>838.13</v>
      </c>
      <c r="I105" s="18">
        <f t="shared" ref="I105:I110" si="28">ROUND(F105*E105,2)</f>
        <v>30910.99</v>
      </c>
      <c r="J105" s="18">
        <f t="shared" ref="J105:J110" si="29">ROUND(G105*E105,2)</f>
        <v>0</v>
      </c>
      <c r="K105" s="18">
        <f t="shared" ref="K105:K110" si="30">ROUND(H105*E105,2)</f>
        <v>25160.66</v>
      </c>
      <c r="L105" s="19">
        <f t="shared" ref="L105:L110" si="31">K105/I105</f>
        <v>0.81397134158433615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28"/>
        <v>8002.26</v>
      </c>
      <c r="J106" s="18">
        <f t="shared" si="29"/>
        <v>0</v>
      </c>
      <c r="K106" s="18">
        <f t="shared" si="30"/>
        <v>2331.62</v>
      </c>
      <c r="L106" s="19">
        <f t="shared" si="31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28"/>
        <v>1455.25</v>
      </c>
      <c r="J107" s="18">
        <f t="shared" si="29"/>
        <v>0</v>
      </c>
      <c r="K107" s="18">
        <f t="shared" si="30"/>
        <v>0</v>
      </c>
      <c r="L107" s="19">
        <f t="shared" si="31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28"/>
        <v>4127.75</v>
      </c>
      <c r="J108" s="18">
        <f t="shared" si="29"/>
        <v>0</v>
      </c>
      <c r="K108" s="18">
        <f t="shared" si="30"/>
        <v>0</v>
      </c>
      <c r="L108" s="19">
        <f t="shared" si="31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>
        <f>'MEM_CAL BM12'!L30</f>
        <v>74.119</v>
      </c>
      <c r="H109" s="15">
        <f>G109</f>
        <v>74.119</v>
      </c>
      <c r="I109" s="18">
        <f t="shared" si="28"/>
        <v>24318.95</v>
      </c>
      <c r="J109" s="18">
        <f t="shared" si="29"/>
        <v>6754.46</v>
      </c>
      <c r="K109" s="18">
        <f t="shared" si="30"/>
        <v>6754.46</v>
      </c>
      <c r="L109" s="19">
        <f t="shared" si="31"/>
        <v>0.27774472170879089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28"/>
        <v>36089.43</v>
      </c>
      <c r="J110" s="18">
        <f t="shared" si="29"/>
        <v>0</v>
      </c>
      <c r="K110" s="18">
        <f t="shared" si="30"/>
        <v>0</v>
      </c>
      <c r="L110" s="19">
        <f t="shared" si="31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32">ROUND(F113*E113,2)</f>
        <v>1005.91</v>
      </c>
      <c r="J113" s="18">
        <f t="shared" ref="J113:J122" si="33">ROUND(G113*E113,2)</f>
        <v>0</v>
      </c>
      <c r="K113" s="18">
        <f t="shared" ref="K113:K122" si="34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32"/>
        <v>6676.86</v>
      </c>
      <c r="J114" s="18">
        <f t="shared" si="33"/>
        <v>0</v>
      </c>
      <c r="K114" s="18">
        <f t="shared" si="34"/>
        <v>0</v>
      </c>
      <c r="L114" s="19">
        <f t="shared" ref="L114:L122" si="35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32"/>
        <v>5664.95</v>
      </c>
      <c r="J115" s="18">
        <f t="shared" si="33"/>
        <v>0</v>
      </c>
      <c r="K115" s="18">
        <f t="shared" si="34"/>
        <v>0</v>
      </c>
      <c r="L115" s="19">
        <f t="shared" si="35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32"/>
        <v>5903.37</v>
      </c>
      <c r="J116" s="18">
        <f t="shared" si="33"/>
        <v>0</v>
      </c>
      <c r="K116" s="18">
        <f t="shared" si="34"/>
        <v>0</v>
      </c>
      <c r="L116" s="19">
        <f t="shared" si="35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32"/>
        <v>5225.99</v>
      </c>
      <c r="J117" s="18">
        <f t="shared" si="33"/>
        <v>0</v>
      </c>
      <c r="K117" s="18">
        <f t="shared" si="34"/>
        <v>0</v>
      </c>
      <c r="L117" s="19">
        <f t="shared" si="35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32"/>
        <v>10976.89</v>
      </c>
      <c r="J118" s="18">
        <f t="shared" si="33"/>
        <v>0</v>
      </c>
      <c r="K118" s="18">
        <f t="shared" si="34"/>
        <v>0</v>
      </c>
      <c r="L118" s="19">
        <f t="shared" si="35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32"/>
        <v>155.28</v>
      </c>
      <c r="J119" s="18">
        <f t="shared" si="33"/>
        <v>0</v>
      </c>
      <c r="K119" s="18">
        <f t="shared" si="34"/>
        <v>0</v>
      </c>
      <c r="L119" s="19">
        <f t="shared" si="35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32"/>
        <v>520.26</v>
      </c>
      <c r="J120" s="18">
        <f t="shared" si="33"/>
        <v>0</v>
      </c>
      <c r="K120" s="18">
        <f t="shared" si="34"/>
        <v>0</v>
      </c>
      <c r="L120" s="19">
        <f t="shared" si="35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32"/>
        <v>375.84</v>
      </c>
      <c r="J121" s="18">
        <f t="shared" si="33"/>
        <v>0</v>
      </c>
      <c r="K121" s="18">
        <f t="shared" si="34"/>
        <v>0</v>
      </c>
      <c r="L121" s="19">
        <f t="shared" si="35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32"/>
        <v>517.33000000000004</v>
      </c>
      <c r="J122" s="18">
        <f t="shared" si="33"/>
        <v>0</v>
      </c>
      <c r="K122" s="18">
        <f t="shared" si="34"/>
        <v>0</v>
      </c>
      <c r="L122" s="19">
        <f t="shared" si="35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36">ROUND(F126*E126,2)</f>
        <v>450.88</v>
      </c>
      <c r="J126" s="18">
        <f t="shared" ref="J126:J132" si="37">ROUND(G126*E126,2)</f>
        <v>0</v>
      </c>
      <c r="K126" s="18">
        <f t="shared" ref="K126:K132" si="38">ROUND(H126*E126,2)</f>
        <v>0</v>
      </c>
      <c r="L126" s="19">
        <f t="shared" ref="L126:L132" si="39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36"/>
        <v>277.5</v>
      </c>
      <c r="J127" s="18">
        <f t="shared" si="37"/>
        <v>0</v>
      </c>
      <c r="K127" s="18">
        <f t="shared" si="38"/>
        <v>0</v>
      </c>
      <c r="L127" s="19">
        <f t="shared" si="39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36"/>
        <v>8.48</v>
      </c>
      <c r="J128" s="18">
        <f t="shared" si="37"/>
        <v>0</v>
      </c>
      <c r="K128" s="18">
        <f t="shared" si="38"/>
        <v>0</v>
      </c>
      <c r="L128" s="19">
        <f t="shared" si="39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36"/>
        <v>29.04</v>
      </c>
      <c r="J129" s="18">
        <f t="shared" si="37"/>
        <v>0</v>
      </c>
      <c r="K129" s="18">
        <f t="shared" si="38"/>
        <v>0</v>
      </c>
      <c r="L129" s="19">
        <f t="shared" si="39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36"/>
        <v>23.64</v>
      </c>
      <c r="J130" s="18">
        <f t="shared" si="37"/>
        <v>0</v>
      </c>
      <c r="K130" s="18">
        <f t="shared" si="38"/>
        <v>0</v>
      </c>
      <c r="L130" s="19">
        <f t="shared" si="39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36"/>
        <v>15.62</v>
      </c>
      <c r="J131" s="18">
        <f t="shared" si="37"/>
        <v>0</v>
      </c>
      <c r="K131" s="18">
        <f t="shared" si="38"/>
        <v>0</v>
      </c>
      <c r="L131" s="19">
        <f t="shared" si="39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36"/>
        <v>18.149999999999999</v>
      </c>
      <c r="J132" s="18">
        <f t="shared" si="37"/>
        <v>0</v>
      </c>
      <c r="K132" s="18">
        <f t="shared" si="38"/>
        <v>0</v>
      </c>
      <c r="L132" s="19">
        <f t="shared" si="39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0">ROUND(F134*E134,2)</f>
        <v>297.82</v>
      </c>
      <c r="J134" s="18">
        <f t="shared" ref="J134:J141" si="41">ROUND(G134*E134,2)</f>
        <v>0</v>
      </c>
      <c r="K134" s="18">
        <f t="shared" ref="K134:K141" si="42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0"/>
        <v>145.68</v>
      </c>
      <c r="J135" s="18">
        <f t="shared" si="41"/>
        <v>0</v>
      </c>
      <c r="K135" s="18">
        <f t="shared" si="42"/>
        <v>0</v>
      </c>
      <c r="L135" s="19">
        <f t="shared" ref="L135:L142" si="43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0"/>
        <v>182.14</v>
      </c>
      <c r="J136" s="18">
        <f t="shared" si="41"/>
        <v>0</v>
      </c>
      <c r="K136" s="18">
        <f t="shared" si="42"/>
        <v>0</v>
      </c>
      <c r="L136" s="19">
        <f t="shared" si="43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0"/>
        <v>325.86</v>
      </c>
      <c r="J137" s="18">
        <f t="shared" si="41"/>
        <v>0</v>
      </c>
      <c r="K137" s="18">
        <f t="shared" si="42"/>
        <v>0</v>
      </c>
      <c r="L137" s="19">
        <f t="shared" si="43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0"/>
        <v>414.77</v>
      </c>
      <c r="J138" s="18">
        <f t="shared" si="41"/>
        <v>0</v>
      </c>
      <c r="K138" s="18">
        <f t="shared" si="42"/>
        <v>0</v>
      </c>
      <c r="L138" s="19">
        <f t="shared" si="43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0"/>
        <v>134.96</v>
      </c>
      <c r="J139" s="18">
        <f t="shared" si="41"/>
        <v>0</v>
      </c>
      <c r="K139" s="18">
        <f t="shared" si="42"/>
        <v>0</v>
      </c>
      <c r="L139" s="19">
        <f t="shared" si="43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0"/>
        <v>265.02999999999997</v>
      </c>
      <c r="J140" s="18">
        <f t="shared" si="41"/>
        <v>0</v>
      </c>
      <c r="K140" s="18">
        <f t="shared" si="42"/>
        <v>0</v>
      </c>
      <c r="L140" s="19">
        <f t="shared" si="43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0"/>
        <v>11.63</v>
      </c>
      <c r="J141" s="18">
        <f t="shared" si="41"/>
        <v>0</v>
      </c>
      <c r="K141" s="18">
        <f t="shared" si="42"/>
        <v>0</v>
      </c>
      <c r="L141" s="19">
        <f t="shared" si="43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43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44">ROUND(F144*E144,2)</f>
        <v>2337.08</v>
      </c>
      <c r="J144" s="18">
        <f t="shared" ref="J144:J149" si="45">ROUND(G144*E144,2)</f>
        <v>0</v>
      </c>
      <c r="K144" s="18">
        <f t="shared" ref="K144:K149" si="46">ROUND(H144*E144,2)</f>
        <v>0</v>
      </c>
      <c r="L144" s="19">
        <f t="shared" ref="L144:L149" si="47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44"/>
        <v>169.75</v>
      </c>
      <c r="J145" s="18">
        <f t="shared" si="45"/>
        <v>0</v>
      </c>
      <c r="K145" s="18">
        <f t="shared" si="46"/>
        <v>0</v>
      </c>
      <c r="L145" s="19">
        <f t="shared" si="47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44"/>
        <v>275.10000000000002</v>
      </c>
      <c r="J146" s="18">
        <f t="shared" si="45"/>
        <v>0</v>
      </c>
      <c r="K146" s="18">
        <f t="shared" si="46"/>
        <v>0</v>
      </c>
      <c r="L146" s="19">
        <f t="shared" si="47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44"/>
        <v>319.5</v>
      </c>
      <c r="J147" s="18">
        <f t="shared" si="45"/>
        <v>0</v>
      </c>
      <c r="K147" s="18">
        <f t="shared" si="46"/>
        <v>0</v>
      </c>
      <c r="L147" s="19">
        <f t="shared" si="47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44"/>
        <v>82.53</v>
      </c>
      <c r="J148" s="18">
        <f t="shared" si="45"/>
        <v>0</v>
      </c>
      <c r="K148" s="18">
        <f t="shared" si="46"/>
        <v>0</v>
      </c>
      <c r="L148" s="19">
        <f t="shared" si="47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44"/>
        <v>1524.92</v>
      </c>
      <c r="J149" s="18">
        <f t="shared" si="45"/>
        <v>0</v>
      </c>
      <c r="K149" s="18">
        <f t="shared" si="46"/>
        <v>0</v>
      </c>
      <c r="L149" s="19">
        <f t="shared" si="47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>
        <f>'MEM_CAL BM12'!L38</f>
        <v>110</v>
      </c>
      <c r="H151" s="15">
        <v>0</v>
      </c>
      <c r="I151" s="18">
        <f>ROUND(F151*E151,2)</f>
        <v>804</v>
      </c>
      <c r="J151" s="18">
        <f>ROUND(G151*E151,2)</f>
        <v>589.6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48">ROUND(F152*E152,2)</f>
        <v>1656.6</v>
      </c>
      <c r="J152" s="18">
        <f t="shared" ref="J152:J183" si="49">ROUND(G152*E152,2)</f>
        <v>0</v>
      </c>
      <c r="K152" s="18">
        <f t="shared" ref="K152:K183" si="50">ROUND(H152*E152,2)</f>
        <v>0</v>
      </c>
      <c r="L152" s="19">
        <f t="shared" ref="L152:L183" si="51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48"/>
        <v>221.25</v>
      </c>
      <c r="J153" s="18">
        <f t="shared" si="49"/>
        <v>0</v>
      </c>
      <c r="K153" s="18">
        <f t="shared" si="50"/>
        <v>0</v>
      </c>
      <c r="L153" s="19">
        <f t="shared" si="51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>
        <f>'MEM_CAL BM12'!L43</f>
        <v>18</v>
      </c>
      <c r="H154" s="15">
        <v>0</v>
      </c>
      <c r="I154" s="18">
        <f t="shared" si="48"/>
        <v>269.01</v>
      </c>
      <c r="J154" s="18">
        <f t="shared" si="49"/>
        <v>230.58</v>
      </c>
      <c r="K154" s="18">
        <f t="shared" si="50"/>
        <v>0</v>
      </c>
      <c r="L154" s="19">
        <f t="shared" si="51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>
        <f>'MEM_CAL BM12'!L47</f>
        <v>6</v>
      </c>
      <c r="H155" s="15">
        <v>0</v>
      </c>
      <c r="I155" s="18">
        <f t="shared" si="48"/>
        <v>82.81</v>
      </c>
      <c r="J155" s="18">
        <f t="shared" si="49"/>
        <v>70.98</v>
      </c>
      <c r="K155" s="18">
        <f t="shared" si="50"/>
        <v>0</v>
      </c>
      <c r="L155" s="19">
        <f t="shared" si="51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>
        <f>'MEM_CAL BM12'!L51</f>
        <v>25</v>
      </c>
      <c r="H156" s="15">
        <v>0</v>
      </c>
      <c r="I156" s="18">
        <f t="shared" si="48"/>
        <v>549</v>
      </c>
      <c r="J156" s="18">
        <f t="shared" si="49"/>
        <v>305</v>
      </c>
      <c r="K156" s="18">
        <f t="shared" si="50"/>
        <v>0</v>
      </c>
      <c r="L156" s="19">
        <f t="shared" si="51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48"/>
        <v>253.76</v>
      </c>
      <c r="J157" s="18">
        <f t="shared" si="49"/>
        <v>0</v>
      </c>
      <c r="K157" s="18">
        <f t="shared" si="50"/>
        <v>0</v>
      </c>
      <c r="L157" s="19">
        <f t="shared" si="51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48"/>
        <v>350.72</v>
      </c>
      <c r="J158" s="18">
        <f t="shared" si="49"/>
        <v>0</v>
      </c>
      <c r="K158" s="18">
        <f t="shared" si="50"/>
        <v>197.28</v>
      </c>
      <c r="L158" s="19">
        <f t="shared" si="51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48"/>
        <v>90.9</v>
      </c>
      <c r="J159" s="18">
        <f t="shared" si="49"/>
        <v>0</v>
      </c>
      <c r="K159" s="18">
        <f t="shared" si="50"/>
        <v>0</v>
      </c>
      <c r="L159" s="19">
        <f t="shared" si="51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>
        <f>'MEM_CAL BM12'!L55</f>
        <v>200</v>
      </c>
      <c r="H160" s="15">
        <f>G160</f>
        <v>200</v>
      </c>
      <c r="I160" s="18">
        <f t="shared" si="48"/>
        <v>3192</v>
      </c>
      <c r="J160" s="18">
        <f t="shared" si="49"/>
        <v>608</v>
      </c>
      <c r="K160" s="18">
        <f t="shared" si="50"/>
        <v>608</v>
      </c>
      <c r="L160" s="19">
        <f t="shared" si="51"/>
        <v>0.19047619047619047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>
        <f>'MEM_CAL BM12'!L59</f>
        <v>300</v>
      </c>
      <c r="H161" s="15">
        <v>0</v>
      </c>
      <c r="I161" s="18">
        <f t="shared" si="48"/>
        <v>3412.5</v>
      </c>
      <c r="J161" s="18">
        <f t="shared" si="49"/>
        <v>1365</v>
      </c>
      <c r="K161" s="18">
        <f t="shared" si="50"/>
        <v>0</v>
      </c>
      <c r="L161" s="19">
        <f t="shared" si="51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48"/>
        <v>3415.5</v>
      </c>
      <c r="J162" s="18">
        <f t="shared" si="49"/>
        <v>0</v>
      </c>
      <c r="K162" s="18">
        <f t="shared" si="50"/>
        <v>0</v>
      </c>
      <c r="L162" s="19">
        <f t="shared" si="51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48"/>
        <v>3166.5</v>
      </c>
      <c r="J163" s="18">
        <f t="shared" si="49"/>
        <v>0</v>
      </c>
      <c r="K163" s="18">
        <f t="shared" si="50"/>
        <v>0</v>
      </c>
      <c r="L163" s="19">
        <f t="shared" si="51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48"/>
        <v>117.65</v>
      </c>
      <c r="J164" s="18">
        <f t="shared" si="49"/>
        <v>0</v>
      </c>
      <c r="K164" s="18">
        <f t="shared" si="50"/>
        <v>0</v>
      </c>
      <c r="L164" s="19">
        <f t="shared" si="51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48"/>
        <v>74.599999999999994</v>
      </c>
      <c r="J165" s="18">
        <f t="shared" si="49"/>
        <v>0</v>
      </c>
      <c r="K165" s="18">
        <f t="shared" si="50"/>
        <v>0</v>
      </c>
      <c r="L165" s="19">
        <f t="shared" si="51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48"/>
        <v>51.05</v>
      </c>
      <c r="J166" s="18">
        <f t="shared" si="49"/>
        <v>0</v>
      </c>
      <c r="K166" s="18">
        <f t="shared" si="50"/>
        <v>0</v>
      </c>
      <c r="L166" s="19">
        <f t="shared" si="51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48"/>
        <v>96.28</v>
      </c>
      <c r="J167" s="18">
        <f t="shared" si="49"/>
        <v>0</v>
      </c>
      <c r="K167" s="18">
        <f t="shared" si="50"/>
        <v>0</v>
      </c>
      <c r="L167" s="19">
        <f t="shared" si="51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48"/>
        <v>648.44000000000005</v>
      </c>
      <c r="J168" s="18">
        <f t="shared" si="49"/>
        <v>0</v>
      </c>
      <c r="K168" s="18">
        <f t="shared" si="50"/>
        <v>0</v>
      </c>
      <c r="L168" s="19">
        <f t="shared" si="51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48"/>
        <v>224.58</v>
      </c>
      <c r="J169" s="18">
        <f t="shared" si="49"/>
        <v>0</v>
      </c>
      <c r="K169" s="18">
        <f t="shared" si="50"/>
        <v>0</v>
      </c>
      <c r="L169" s="19">
        <f t="shared" si="51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48"/>
        <v>5677.92</v>
      </c>
      <c r="J170" s="18">
        <f t="shared" si="49"/>
        <v>0</v>
      </c>
      <c r="K170" s="18">
        <f t="shared" si="50"/>
        <v>0</v>
      </c>
      <c r="L170" s="19">
        <f t="shared" si="51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48"/>
        <v>2488.7199999999998</v>
      </c>
      <c r="J171" s="18">
        <f t="shared" si="49"/>
        <v>0</v>
      </c>
      <c r="K171" s="18">
        <f t="shared" si="50"/>
        <v>0</v>
      </c>
      <c r="L171" s="19">
        <f t="shared" si="51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48"/>
        <v>4988.88</v>
      </c>
      <c r="J172" s="18">
        <f t="shared" si="49"/>
        <v>0</v>
      </c>
      <c r="K172" s="18">
        <f t="shared" si="50"/>
        <v>0</v>
      </c>
      <c r="L172" s="19">
        <f t="shared" si="51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48"/>
        <v>2297.12</v>
      </c>
      <c r="J173" s="18">
        <f t="shared" si="49"/>
        <v>0</v>
      </c>
      <c r="K173" s="18">
        <f t="shared" si="50"/>
        <v>0</v>
      </c>
      <c r="L173" s="19">
        <f t="shared" si="51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48"/>
        <v>450.24</v>
      </c>
      <c r="J174" s="18">
        <f t="shared" si="49"/>
        <v>0</v>
      </c>
      <c r="K174" s="18">
        <f t="shared" si="50"/>
        <v>0</v>
      </c>
      <c r="L174" s="19">
        <f t="shared" si="51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48"/>
        <v>6457.6</v>
      </c>
      <c r="J175" s="18">
        <f t="shared" si="49"/>
        <v>0</v>
      </c>
      <c r="K175" s="18">
        <f t="shared" si="50"/>
        <v>0</v>
      </c>
      <c r="L175" s="19">
        <f t="shared" si="51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48"/>
        <v>11732.29</v>
      </c>
      <c r="J176" s="18">
        <f t="shared" si="49"/>
        <v>0</v>
      </c>
      <c r="K176" s="18">
        <f t="shared" si="50"/>
        <v>0</v>
      </c>
      <c r="L176" s="19">
        <f t="shared" si="51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48"/>
        <v>31.98</v>
      </c>
      <c r="J177" s="18">
        <f t="shared" si="49"/>
        <v>0</v>
      </c>
      <c r="K177" s="18">
        <f t="shared" si="50"/>
        <v>0</v>
      </c>
      <c r="L177" s="19">
        <f t="shared" si="51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48"/>
        <v>33.42</v>
      </c>
      <c r="J178" s="18">
        <f t="shared" si="49"/>
        <v>0</v>
      </c>
      <c r="K178" s="18">
        <f t="shared" si="50"/>
        <v>0</v>
      </c>
      <c r="L178" s="19">
        <f t="shared" si="51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48"/>
        <v>24.18</v>
      </c>
      <c r="J179" s="18">
        <f t="shared" si="49"/>
        <v>0</v>
      </c>
      <c r="K179" s="18">
        <f t="shared" si="50"/>
        <v>0</v>
      </c>
      <c r="L179" s="19">
        <f t="shared" si="51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48"/>
        <v>66.05</v>
      </c>
      <c r="J180" s="18">
        <f t="shared" si="49"/>
        <v>0</v>
      </c>
      <c r="K180" s="18">
        <f t="shared" si="50"/>
        <v>0</v>
      </c>
      <c r="L180" s="19">
        <f t="shared" si="51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48"/>
        <v>385.5</v>
      </c>
      <c r="J181" s="18">
        <f t="shared" si="49"/>
        <v>0</v>
      </c>
      <c r="K181" s="18">
        <f t="shared" si="50"/>
        <v>0</v>
      </c>
      <c r="L181" s="19">
        <f t="shared" si="51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48"/>
        <v>1111.74</v>
      </c>
      <c r="J182" s="18">
        <f t="shared" si="49"/>
        <v>0</v>
      </c>
      <c r="K182" s="18">
        <f t="shared" si="50"/>
        <v>0</v>
      </c>
      <c r="L182" s="19">
        <f t="shared" si="51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48"/>
        <v>1052.3399999999999</v>
      </c>
      <c r="J183" s="18">
        <f t="shared" si="49"/>
        <v>0</v>
      </c>
      <c r="K183" s="18">
        <f t="shared" si="50"/>
        <v>0</v>
      </c>
      <c r="L183" s="19">
        <f t="shared" si="51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52">ROUND(F184*E184,2)</f>
        <v>1503</v>
      </c>
      <c r="J184" s="18">
        <f t="shared" ref="J184:J189" si="53">ROUND(G184*E184,2)</f>
        <v>0</v>
      </c>
      <c r="K184" s="18">
        <f t="shared" ref="K184:K189" si="54">ROUND(H184*E184,2)</f>
        <v>0</v>
      </c>
      <c r="L184" s="19">
        <f t="shared" ref="L184:L189" si="55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52"/>
        <v>423.9</v>
      </c>
      <c r="J185" s="18">
        <f t="shared" si="53"/>
        <v>0</v>
      </c>
      <c r="K185" s="18">
        <f t="shared" si="54"/>
        <v>0</v>
      </c>
      <c r="L185" s="19">
        <f t="shared" si="55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52"/>
        <v>140.66999999999999</v>
      </c>
      <c r="J186" s="18">
        <f t="shared" si="53"/>
        <v>0</v>
      </c>
      <c r="K186" s="18">
        <f t="shared" si="54"/>
        <v>0</v>
      </c>
      <c r="L186" s="19">
        <f t="shared" si="55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52"/>
        <v>246.51</v>
      </c>
      <c r="J187" s="18">
        <f t="shared" si="53"/>
        <v>0</v>
      </c>
      <c r="K187" s="18">
        <f t="shared" si="54"/>
        <v>0</v>
      </c>
      <c r="L187" s="19">
        <f t="shared" si="55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52"/>
        <v>43.25</v>
      </c>
      <c r="J188" s="18">
        <f t="shared" si="53"/>
        <v>0</v>
      </c>
      <c r="K188" s="18">
        <f t="shared" si="54"/>
        <v>0</v>
      </c>
      <c r="L188" s="19">
        <f t="shared" si="55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52"/>
        <v>14.4</v>
      </c>
      <c r="J189" s="18">
        <f t="shared" si="53"/>
        <v>0</v>
      </c>
      <c r="K189" s="18">
        <f t="shared" si="54"/>
        <v>0</v>
      </c>
      <c r="L189" s="19">
        <f t="shared" si="55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56">ROUND(F192*E192,2)</f>
        <v>443.02</v>
      </c>
      <c r="J192" s="18">
        <f t="shared" ref="J192:J220" si="57">ROUND(G192*E192,2)</f>
        <v>0</v>
      </c>
      <c r="K192" s="18">
        <f t="shared" ref="K192:K220" si="58">ROUND(H192*E192,2)</f>
        <v>0</v>
      </c>
      <c r="L192" s="19">
        <f t="shared" ref="L192:L220" si="59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56"/>
        <v>2582.7600000000002</v>
      </c>
      <c r="J193" s="18">
        <f t="shared" si="57"/>
        <v>0</v>
      </c>
      <c r="K193" s="18">
        <f t="shared" si="58"/>
        <v>0</v>
      </c>
      <c r="L193" s="19">
        <f t="shared" si="59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56"/>
        <v>1393</v>
      </c>
      <c r="J194" s="18">
        <f t="shared" si="57"/>
        <v>0</v>
      </c>
      <c r="K194" s="18">
        <f t="shared" si="58"/>
        <v>0</v>
      </c>
      <c r="L194" s="19">
        <f t="shared" si="59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56"/>
        <v>590.24</v>
      </c>
      <c r="J195" s="18">
        <f t="shared" si="57"/>
        <v>0</v>
      </c>
      <c r="K195" s="18">
        <f t="shared" si="58"/>
        <v>0</v>
      </c>
      <c r="L195" s="19">
        <f t="shared" si="59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56"/>
        <v>366.35</v>
      </c>
      <c r="J196" s="18">
        <f t="shared" si="57"/>
        <v>0</v>
      </c>
      <c r="K196" s="18">
        <f t="shared" si="58"/>
        <v>0</v>
      </c>
      <c r="L196" s="19">
        <f t="shared" si="59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56"/>
        <v>1443.36</v>
      </c>
      <c r="J197" s="18">
        <f t="shared" si="57"/>
        <v>0</v>
      </c>
      <c r="K197" s="18">
        <f t="shared" si="58"/>
        <v>0</v>
      </c>
      <c r="L197" s="19">
        <f t="shared" si="59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56"/>
        <v>63.42</v>
      </c>
      <c r="J198" s="18">
        <f t="shared" si="57"/>
        <v>0</v>
      </c>
      <c r="K198" s="18">
        <f t="shared" si="58"/>
        <v>0</v>
      </c>
      <c r="L198" s="19">
        <f t="shared" si="59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56"/>
        <v>2877.04</v>
      </c>
      <c r="J199" s="18">
        <f t="shared" si="57"/>
        <v>0</v>
      </c>
      <c r="K199" s="18">
        <f t="shared" si="58"/>
        <v>0</v>
      </c>
      <c r="L199" s="19">
        <f t="shared" si="59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56"/>
        <v>4410.88</v>
      </c>
      <c r="J200" s="18">
        <f t="shared" si="57"/>
        <v>0</v>
      </c>
      <c r="K200" s="18">
        <f t="shared" si="58"/>
        <v>0</v>
      </c>
      <c r="L200" s="19">
        <f t="shared" si="59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56"/>
        <v>1166.52</v>
      </c>
      <c r="J201" s="18">
        <f t="shared" si="57"/>
        <v>0</v>
      </c>
      <c r="K201" s="18">
        <f t="shared" si="58"/>
        <v>0</v>
      </c>
      <c r="L201" s="19">
        <f t="shared" si="59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56"/>
        <v>94.56</v>
      </c>
      <c r="J202" s="18">
        <f t="shared" si="57"/>
        <v>0</v>
      </c>
      <c r="K202" s="18">
        <f t="shared" si="58"/>
        <v>0</v>
      </c>
      <c r="L202" s="19">
        <f t="shared" si="59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56"/>
        <v>1241.6500000000001</v>
      </c>
      <c r="J203" s="18">
        <f t="shared" si="57"/>
        <v>0</v>
      </c>
      <c r="K203" s="18">
        <f t="shared" si="58"/>
        <v>0</v>
      </c>
      <c r="L203" s="19">
        <f t="shared" si="59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56"/>
        <v>235.19</v>
      </c>
      <c r="J204" s="18">
        <f t="shared" si="57"/>
        <v>0</v>
      </c>
      <c r="K204" s="18">
        <f t="shared" si="58"/>
        <v>0</v>
      </c>
      <c r="L204" s="19">
        <f t="shared" si="59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56"/>
        <v>340.6</v>
      </c>
      <c r="J205" s="18">
        <f t="shared" si="57"/>
        <v>0</v>
      </c>
      <c r="K205" s="18">
        <f t="shared" si="58"/>
        <v>0</v>
      </c>
      <c r="L205" s="19">
        <f t="shared" si="59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56"/>
        <v>520.32000000000005</v>
      </c>
      <c r="J206" s="18">
        <f t="shared" si="57"/>
        <v>0</v>
      </c>
      <c r="K206" s="18">
        <f t="shared" si="58"/>
        <v>0</v>
      </c>
      <c r="L206" s="19">
        <f t="shared" si="59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56"/>
        <v>13933.04</v>
      </c>
      <c r="J207" s="18">
        <f t="shared" si="57"/>
        <v>0</v>
      </c>
      <c r="K207" s="18">
        <f t="shared" si="58"/>
        <v>0</v>
      </c>
      <c r="L207" s="19">
        <f t="shared" si="59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56"/>
        <v>2393</v>
      </c>
      <c r="J208" s="18">
        <f t="shared" si="57"/>
        <v>0</v>
      </c>
      <c r="K208" s="18">
        <f t="shared" si="58"/>
        <v>0</v>
      </c>
      <c r="L208" s="19">
        <f t="shared" si="59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56"/>
        <v>141.22</v>
      </c>
      <c r="J209" s="18">
        <f t="shared" si="57"/>
        <v>0</v>
      </c>
      <c r="K209" s="18">
        <f t="shared" si="58"/>
        <v>0</v>
      </c>
      <c r="L209" s="19">
        <f t="shared" si="59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56"/>
        <v>241.39</v>
      </c>
      <c r="J210" s="18">
        <f t="shared" si="57"/>
        <v>0</v>
      </c>
      <c r="K210" s="18">
        <f t="shared" si="58"/>
        <v>0</v>
      </c>
      <c r="L210" s="19">
        <f t="shared" si="59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56"/>
        <v>209.97</v>
      </c>
      <c r="J211" s="18">
        <f t="shared" si="57"/>
        <v>0</v>
      </c>
      <c r="K211" s="18">
        <f t="shared" si="58"/>
        <v>0</v>
      </c>
      <c r="L211" s="19">
        <f t="shared" si="59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56"/>
        <v>1764.25</v>
      </c>
      <c r="J212" s="18">
        <f t="shared" si="57"/>
        <v>0</v>
      </c>
      <c r="K212" s="18">
        <f t="shared" si="58"/>
        <v>0</v>
      </c>
      <c r="L212" s="19">
        <f t="shared" si="59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56"/>
        <v>329.38</v>
      </c>
      <c r="J213" s="18">
        <f t="shared" si="57"/>
        <v>0</v>
      </c>
      <c r="K213" s="18">
        <f t="shared" si="58"/>
        <v>0</v>
      </c>
      <c r="L213" s="19">
        <f t="shared" si="59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56"/>
        <v>530.9</v>
      </c>
      <c r="J214" s="18">
        <f t="shared" si="57"/>
        <v>0</v>
      </c>
      <c r="K214" s="18">
        <f t="shared" si="58"/>
        <v>0</v>
      </c>
      <c r="L214" s="19">
        <f t="shared" si="59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56"/>
        <v>1959</v>
      </c>
      <c r="J215" s="18">
        <f t="shared" si="57"/>
        <v>0</v>
      </c>
      <c r="K215" s="18">
        <f t="shared" si="58"/>
        <v>0</v>
      </c>
      <c r="L215" s="19">
        <f t="shared" si="59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56"/>
        <v>3126.42</v>
      </c>
      <c r="J216" s="18">
        <f t="shared" si="57"/>
        <v>0</v>
      </c>
      <c r="K216" s="18">
        <f t="shared" si="58"/>
        <v>0</v>
      </c>
      <c r="L216" s="19">
        <f t="shared" si="59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56"/>
        <v>1464.16</v>
      </c>
      <c r="J217" s="18">
        <f t="shared" si="57"/>
        <v>0</v>
      </c>
      <c r="K217" s="18">
        <f t="shared" si="58"/>
        <v>0</v>
      </c>
      <c r="L217" s="19">
        <f t="shared" si="59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56"/>
        <v>2456.64</v>
      </c>
      <c r="J218" s="18">
        <f t="shared" si="57"/>
        <v>0</v>
      </c>
      <c r="K218" s="18">
        <f t="shared" si="58"/>
        <v>0</v>
      </c>
      <c r="L218" s="19">
        <f t="shared" si="59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56"/>
        <v>25848</v>
      </c>
      <c r="J219" s="18">
        <f t="shared" si="57"/>
        <v>0</v>
      </c>
      <c r="K219" s="18">
        <f t="shared" si="58"/>
        <v>0</v>
      </c>
      <c r="L219" s="19">
        <f t="shared" si="59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56"/>
        <v>563.04999999999995</v>
      </c>
      <c r="J220" s="18">
        <f t="shared" si="57"/>
        <v>0</v>
      </c>
      <c r="K220" s="18">
        <f t="shared" si="58"/>
        <v>0</v>
      </c>
      <c r="L220" s="19">
        <f t="shared" si="59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0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1">ROUND(F224*E224,2)</f>
        <v>4115.84</v>
      </c>
      <c r="J224" s="18">
        <f t="shared" ref="J224:J230" si="62">ROUND(G224*E224,2)</f>
        <v>0</v>
      </c>
      <c r="K224" s="18">
        <f t="shared" ref="K224:K230" si="63">ROUND(H224*E224,2)</f>
        <v>0</v>
      </c>
      <c r="L224" s="19">
        <f t="shared" si="60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1"/>
        <v>2188.64</v>
      </c>
      <c r="J225" s="18">
        <f t="shared" si="62"/>
        <v>0</v>
      </c>
      <c r="K225" s="18">
        <f t="shared" si="63"/>
        <v>0</v>
      </c>
      <c r="L225" s="19">
        <f t="shared" si="60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1"/>
        <v>531.04</v>
      </c>
      <c r="J226" s="18">
        <f t="shared" si="62"/>
        <v>0</v>
      </c>
      <c r="K226" s="18">
        <f t="shared" si="63"/>
        <v>0</v>
      </c>
      <c r="L226" s="19">
        <f t="shared" si="60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1"/>
        <v>8487.7199999999993</v>
      </c>
      <c r="J227" s="18">
        <f t="shared" si="62"/>
        <v>0</v>
      </c>
      <c r="K227" s="18">
        <f t="shared" si="63"/>
        <v>0</v>
      </c>
      <c r="L227" s="19">
        <f t="shared" si="60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1"/>
        <v>1547.42</v>
      </c>
      <c r="J228" s="18">
        <f t="shared" si="62"/>
        <v>0</v>
      </c>
      <c r="K228" s="18">
        <f t="shared" si="63"/>
        <v>0</v>
      </c>
      <c r="L228" s="19">
        <f t="shared" si="60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1"/>
        <v>492.07</v>
      </c>
      <c r="J229" s="18">
        <f t="shared" si="62"/>
        <v>0</v>
      </c>
      <c r="K229" s="18">
        <f t="shared" si="63"/>
        <v>0</v>
      </c>
      <c r="L229" s="19">
        <f t="shared" si="60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1"/>
        <v>836.93</v>
      </c>
      <c r="J230" s="18">
        <f t="shared" si="62"/>
        <v>0</v>
      </c>
      <c r="K230" s="18">
        <f t="shared" si="63"/>
        <v>0</v>
      </c>
      <c r="L230" s="19">
        <f t="shared" si="60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>
        <f>'MEM_CAL BM12'!L130</f>
        <v>37.5505</v>
      </c>
      <c r="H232" s="15">
        <f>G232</f>
        <v>37.5505</v>
      </c>
      <c r="I232" s="18">
        <f>ROUND(F232*E232,2)</f>
        <v>142201.57</v>
      </c>
      <c r="J232" s="18">
        <f>ROUND(G232*E232,2)</f>
        <v>58281.38</v>
      </c>
      <c r="K232" s="18">
        <f>ROUND(H232*E232,2)</f>
        <v>58281.38</v>
      </c>
      <c r="L232" s="19">
        <f>K232/I232</f>
        <v>0.40985046789567792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64">ROUND(F235*E235,2)</f>
        <v>370.65</v>
      </c>
      <c r="J235" s="18">
        <f t="shared" ref="J235:J248" si="65">ROUND(G235*E235,2)</f>
        <v>0</v>
      </c>
      <c r="K235" s="18">
        <f t="shared" ref="K235:K248" si="66">ROUND(H235*E235,2)</f>
        <v>0</v>
      </c>
      <c r="L235" s="19">
        <f t="shared" ref="L235:L248" si="67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64"/>
        <v>435.69</v>
      </c>
      <c r="J236" s="18">
        <f t="shared" si="65"/>
        <v>0</v>
      </c>
      <c r="K236" s="18">
        <f t="shared" si="66"/>
        <v>0</v>
      </c>
      <c r="L236" s="19">
        <f t="shared" si="67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64"/>
        <v>1521.18</v>
      </c>
      <c r="J237" s="18">
        <f t="shared" si="65"/>
        <v>0</v>
      </c>
      <c r="K237" s="18">
        <f t="shared" si="66"/>
        <v>0</v>
      </c>
      <c r="L237" s="19">
        <f t="shared" si="67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64"/>
        <v>144.72999999999999</v>
      </c>
      <c r="J238" s="18">
        <f t="shared" si="65"/>
        <v>0</v>
      </c>
      <c r="K238" s="18">
        <f t="shared" si="66"/>
        <v>0</v>
      </c>
      <c r="L238" s="19">
        <f t="shared" si="67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64"/>
        <v>40.99</v>
      </c>
      <c r="J239" s="18">
        <f t="shared" si="65"/>
        <v>0</v>
      </c>
      <c r="K239" s="18">
        <f t="shared" si="66"/>
        <v>0</v>
      </c>
      <c r="L239" s="19">
        <f t="shared" si="67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64"/>
        <v>89.16</v>
      </c>
      <c r="J240" s="18">
        <f t="shared" si="65"/>
        <v>0</v>
      </c>
      <c r="K240" s="18">
        <f t="shared" si="66"/>
        <v>0</v>
      </c>
      <c r="L240" s="19">
        <f t="shared" si="67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64"/>
        <v>987.26</v>
      </c>
      <c r="J241" s="18">
        <f t="shared" si="65"/>
        <v>0</v>
      </c>
      <c r="K241" s="18">
        <f t="shared" si="66"/>
        <v>0</v>
      </c>
      <c r="L241" s="19">
        <f t="shared" si="67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64"/>
        <v>379.42</v>
      </c>
      <c r="J242" s="18">
        <f t="shared" si="65"/>
        <v>0</v>
      </c>
      <c r="K242" s="18">
        <f t="shared" si="66"/>
        <v>0</v>
      </c>
      <c r="L242" s="19">
        <f t="shared" si="67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64"/>
        <v>1187.1600000000001</v>
      </c>
      <c r="J243" s="18">
        <f t="shared" si="65"/>
        <v>0</v>
      </c>
      <c r="K243" s="18">
        <f t="shared" si="66"/>
        <v>0</v>
      </c>
      <c r="L243" s="19">
        <f t="shared" si="67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64"/>
        <v>526.98</v>
      </c>
      <c r="J244" s="18">
        <f t="shared" si="65"/>
        <v>0</v>
      </c>
      <c r="K244" s="18">
        <f t="shared" si="66"/>
        <v>0</v>
      </c>
      <c r="L244" s="19">
        <f t="shared" si="67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64"/>
        <v>224.96</v>
      </c>
      <c r="J245" s="18">
        <f t="shared" si="65"/>
        <v>0</v>
      </c>
      <c r="K245" s="18">
        <f t="shared" si="66"/>
        <v>0</v>
      </c>
      <c r="L245" s="19">
        <f t="shared" si="67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64"/>
        <v>232.92</v>
      </c>
      <c r="J246" s="18">
        <f t="shared" si="65"/>
        <v>0</v>
      </c>
      <c r="K246" s="18">
        <f t="shared" si="66"/>
        <v>0</v>
      </c>
      <c r="L246" s="19">
        <f t="shared" si="67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64"/>
        <v>63.22</v>
      </c>
      <c r="J247" s="18">
        <f t="shared" si="65"/>
        <v>0</v>
      </c>
      <c r="K247" s="18">
        <f t="shared" si="66"/>
        <v>0</v>
      </c>
      <c r="L247" s="19">
        <f t="shared" si="67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64"/>
        <v>1121.6199999999999</v>
      </c>
      <c r="J248" s="18">
        <f t="shared" si="65"/>
        <v>0</v>
      </c>
      <c r="K248" s="18">
        <f t="shared" si="66"/>
        <v>0</v>
      </c>
      <c r="L248" s="19">
        <f t="shared" si="67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68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69">ROUND(F252*E252,2)</f>
        <v>9373.2900000000009</v>
      </c>
      <c r="J252" s="18">
        <f t="shared" ref="J252:J257" si="70">ROUND(G252*E252,2)</f>
        <v>0</v>
      </c>
      <c r="K252" s="18">
        <f t="shared" ref="K252:K257" si="71">ROUND(H252*E252,2)</f>
        <v>0</v>
      </c>
      <c r="L252" s="19">
        <f t="shared" si="68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69"/>
        <v>9252.9</v>
      </c>
      <c r="J253" s="18">
        <f t="shared" si="70"/>
        <v>0</v>
      </c>
      <c r="K253" s="18">
        <f t="shared" si="71"/>
        <v>0</v>
      </c>
      <c r="L253" s="19">
        <f t="shared" si="68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69"/>
        <v>1507.51</v>
      </c>
      <c r="J254" s="18">
        <f t="shared" si="70"/>
        <v>0</v>
      </c>
      <c r="K254" s="18">
        <f t="shared" si="71"/>
        <v>0</v>
      </c>
      <c r="L254" s="19">
        <f t="shared" si="68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69"/>
        <v>130.6</v>
      </c>
      <c r="J255" s="18">
        <f t="shared" si="70"/>
        <v>0</v>
      </c>
      <c r="K255" s="18">
        <f t="shared" si="71"/>
        <v>0</v>
      </c>
      <c r="L255" s="19">
        <f t="shared" si="68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69"/>
        <v>184.82</v>
      </c>
      <c r="J256" s="18">
        <f t="shared" si="70"/>
        <v>0</v>
      </c>
      <c r="K256" s="18">
        <f t="shared" si="71"/>
        <v>0</v>
      </c>
      <c r="L256" s="19">
        <f t="shared" si="68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69"/>
        <v>964.04</v>
      </c>
      <c r="J257" s="18">
        <f t="shared" si="70"/>
        <v>0</v>
      </c>
      <c r="K257" s="18">
        <f t="shared" si="71"/>
        <v>0</v>
      </c>
      <c r="L257" s="19">
        <f t="shared" si="68"/>
        <v>0</v>
      </c>
      <c r="Q257" s="64"/>
    </row>
    <row r="258" spans="1:17" s="11" customFormat="1" x14ac:dyDescent="0.2">
      <c r="A258" s="120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2"/>
      <c r="M258" s="10"/>
      <c r="N258" s="10"/>
      <c r="O258" s="10"/>
      <c r="P258" s="10"/>
      <c r="Q258" s="10"/>
    </row>
    <row r="259" spans="1:17" s="11" customFormat="1" ht="16.5" customHeight="1" x14ac:dyDescent="0.2">
      <c r="A259" s="112" t="s">
        <v>548</v>
      </c>
      <c r="B259" s="113"/>
      <c r="C259" s="113"/>
      <c r="D259" s="113"/>
      <c r="E259" s="113"/>
      <c r="F259" s="113"/>
      <c r="G259" s="113"/>
      <c r="H259" s="113"/>
      <c r="I259" s="57">
        <f>SUM(I19:I257)+1</f>
        <v>1251009.4799999997</v>
      </c>
      <c r="J259" s="57">
        <f>SUM(J19:J257)</f>
        <v>75633.239999999991</v>
      </c>
      <c r="K259" s="57">
        <f>'medições totais'!B20</f>
        <v>688397.02000000014</v>
      </c>
      <c r="L259" s="56">
        <f>K259/G13</f>
        <v>0.57924688760313403</v>
      </c>
      <c r="M259" s="10"/>
      <c r="N259" s="10"/>
      <c r="O259" s="10"/>
      <c r="P259" s="10"/>
      <c r="Q259" s="10"/>
    </row>
    <row r="260" spans="1:17" x14ac:dyDescent="0.2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</row>
    <row r="262" spans="1:17" x14ac:dyDescent="0.2">
      <c r="B262" s="61"/>
      <c r="K262" s="64"/>
    </row>
    <row r="263" spans="1:17" x14ac:dyDescent="0.2">
      <c r="A263" s="69" t="s">
        <v>567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5"/>
  <sheetViews>
    <sheetView tabSelected="1" zoomScaleNormal="100" workbookViewId="0">
      <selection activeCell="M60" sqref="A1:M60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163"/>
      <c r="B1" s="164"/>
      <c r="C1" s="169" t="s">
        <v>476</v>
      </c>
      <c r="D1" s="170"/>
      <c r="E1" s="170"/>
      <c r="F1" s="170"/>
      <c r="G1" s="170"/>
      <c r="H1" s="170"/>
      <c r="I1" s="170"/>
      <c r="J1" s="170"/>
      <c r="K1" s="170"/>
      <c r="L1" s="170"/>
      <c r="M1" s="171"/>
    </row>
    <row r="2" spans="1:13" x14ac:dyDescent="0.2">
      <c r="A2" s="165"/>
      <c r="B2" s="166"/>
      <c r="C2" s="172" t="s">
        <v>477</v>
      </c>
      <c r="D2" s="173"/>
      <c r="E2" s="173"/>
      <c r="F2" s="173"/>
      <c r="G2" s="174"/>
      <c r="H2" s="172" t="s">
        <v>478</v>
      </c>
      <c r="I2" s="173"/>
      <c r="J2" s="173"/>
      <c r="K2" s="173"/>
      <c r="L2" s="173"/>
      <c r="M2" s="174"/>
    </row>
    <row r="3" spans="1:13" ht="15" customHeight="1" thickBot="1" x14ac:dyDescent="0.25">
      <c r="A3" s="165"/>
      <c r="B3" s="166"/>
      <c r="C3" s="175" t="s">
        <v>479</v>
      </c>
      <c r="D3" s="176"/>
      <c r="E3" s="176"/>
      <c r="F3" s="176"/>
      <c r="G3" s="177"/>
      <c r="H3" s="178" t="s">
        <v>480</v>
      </c>
      <c r="I3" s="176"/>
      <c r="J3" s="176"/>
      <c r="K3" s="176"/>
      <c r="L3" s="176"/>
      <c r="M3" s="177"/>
    </row>
    <row r="4" spans="1:13" x14ac:dyDescent="0.2">
      <c r="A4" s="165"/>
      <c r="B4" s="166"/>
      <c r="C4" s="172" t="s">
        <v>481</v>
      </c>
      <c r="D4" s="173"/>
      <c r="E4" s="173"/>
      <c r="F4" s="173"/>
      <c r="G4" s="174"/>
      <c r="H4" s="179" t="s">
        <v>482</v>
      </c>
      <c r="I4" s="180"/>
      <c r="J4" s="180"/>
      <c r="K4" s="181"/>
      <c r="L4" s="78"/>
      <c r="M4" s="79"/>
    </row>
    <row r="5" spans="1:13" ht="15" customHeight="1" thickBot="1" x14ac:dyDescent="0.25">
      <c r="A5" s="167"/>
      <c r="B5" s="168"/>
      <c r="C5" s="182" t="s">
        <v>483</v>
      </c>
      <c r="D5" s="183"/>
      <c r="E5" s="183"/>
      <c r="F5" s="183"/>
      <c r="G5" s="184"/>
      <c r="H5" s="185"/>
      <c r="I5" s="186"/>
      <c r="J5" s="186"/>
      <c r="K5" s="187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157" t="s">
        <v>484</v>
      </c>
      <c r="B7" s="159" t="s">
        <v>485</v>
      </c>
      <c r="C7" s="160"/>
      <c r="D7" s="150" t="s">
        <v>486</v>
      </c>
      <c r="E7" s="152" t="s">
        <v>487</v>
      </c>
      <c r="F7" s="153"/>
      <c r="G7" s="153"/>
      <c r="H7" s="153"/>
      <c r="I7" s="153"/>
      <c r="J7" s="154"/>
      <c r="K7" s="152" t="s">
        <v>488</v>
      </c>
      <c r="L7" s="154"/>
      <c r="M7" s="155" t="s">
        <v>489</v>
      </c>
    </row>
    <row r="8" spans="1:13" ht="15" thickBot="1" x14ac:dyDescent="0.25">
      <c r="A8" s="158"/>
      <c r="B8" s="161"/>
      <c r="C8" s="162"/>
      <c r="D8" s="151"/>
      <c r="E8" s="77" t="s">
        <v>490</v>
      </c>
      <c r="F8" s="77" t="s">
        <v>491</v>
      </c>
      <c r="G8" s="77" t="s">
        <v>492</v>
      </c>
      <c r="H8" s="77" t="s">
        <v>493</v>
      </c>
      <c r="I8" s="77" t="s">
        <v>494</v>
      </c>
      <c r="J8" s="77" t="s">
        <v>495</v>
      </c>
      <c r="K8" s="77" t="s">
        <v>496</v>
      </c>
      <c r="L8" s="77" t="s">
        <v>497</v>
      </c>
      <c r="M8" s="156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ht="14.25" customHeight="1" x14ac:dyDescent="0.2">
      <c r="A10" s="75">
        <v>6</v>
      </c>
      <c r="B10" s="148" t="s">
        <v>446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</row>
    <row r="11" spans="1:13" ht="14.25" customHeight="1" x14ac:dyDescent="0.2">
      <c r="A11" s="73"/>
      <c r="B11" s="85"/>
      <c r="C11" s="86"/>
      <c r="D11" s="86"/>
      <c r="E11" s="86"/>
      <c r="F11" s="89"/>
      <c r="G11" s="89"/>
      <c r="H11" s="89"/>
      <c r="I11" s="89"/>
      <c r="J11" s="89"/>
      <c r="K11" s="89"/>
      <c r="L11" s="89"/>
      <c r="M11" s="73"/>
    </row>
    <row r="12" spans="1:13" ht="27" customHeight="1" x14ac:dyDescent="0.2">
      <c r="A12" s="76" t="s">
        <v>540</v>
      </c>
      <c r="B12" s="149" t="str">
        <f>'BM12'!B92</f>
        <v>EXECUÇÃO DE PÁTIO/ESTACIONAMENTO EM PISO INTERTRAVADO, COM BLOCO RETANGULAR COR NATURAL DE 20 X 10 CM, ESPESSURA 8 CM. AF_12/2015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</row>
    <row r="13" spans="1:13" ht="14.25" customHeight="1" x14ac:dyDescent="0.25">
      <c r="A13" s="90"/>
      <c r="B13" s="188"/>
      <c r="C13" s="189"/>
      <c r="D13" s="92"/>
      <c r="E13" s="92"/>
      <c r="F13" s="92"/>
      <c r="G13" s="92"/>
      <c r="H13" s="92"/>
      <c r="I13" s="92"/>
      <c r="J13" s="92"/>
      <c r="K13" s="99" t="s">
        <v>497</v>
      </c>
      <c r="L13" s="100">
        <f>L16+L17</f>
        <v>306.91800000000001</v>
      </c>
      <c r="M13" s="91"/>
    </row>
    <row r="14" spans="1:13" ht="14.25" customHeight="1" x14ac:dyDescent="0.2">
      <c r="A14" s="90"/>
      <c r="B14" s="96"/>
      <c r="C14" s="97"/>
      <c r="D14" s="92"/>
      <c r="E14" s="92"/>
      <c r="F14" s="92"/>
      <c r="G14" s="92"/>
      <c r="H14" s="92"/>
      <c r="I14" s="92"/>
      <c r="J14" s="92"/>
      <c r="K14" s="105" t="s">
        <v>539</v>
      </c>
      <c r="L14" s="106">
        <v>204</v>
      </c>
      <c r="M14" s="91"/>
    </row>
    <row r="15" spans="1:13" ht="14.25" customHeight="1" x14ac:dyDescent="0.2">
      <c r="A15" s="90"/>
      <c r="B15" s="96"/>
      <c r="C15" s="97"/>
      <c r="D15" s="92"/>
      <c r="E15" s="92"/>
      <c r="F15" s="92"/>
      <c r="G15" s="92"/>
      <c r="H15" s="92"/>
      <c r="I15" s="92"/>
      <c r="J15" s="92"/>
      <c r="K15" s="87" t="s">
        <v>543</v>
      </c>
      <c r="L15" s="88">
        <f>L13-L14</f>
        <v>102.91800000000001</v>
      </c>
      <c r="M15" s="91"/>
    </row>
    <row r="16" spans="1:13" ht="14.25" customHeight="1" x14ac:dyDescent="0.2">
      <c r="A16" s="73"/>
      <c r="B16" s="188" t="s">
        <v>541</v>
      </c>
      <c r="C16" s="189"/>
      <c r="D16" s="92">
        <v>1</v>
      </c>
      <c r="E16" s="92">
        <v>4.9000000000000004</v>
      </c>
      <c r="F16" s="92">
        <v>24.9</v>
      </c>
      <c r="G16" s="92"/>
      <c r="H16" s="92"/>
      <c r="I16" s="92"/>
      <c r="J16" s="92"/>
      <c r="K16" s="93">
        <f>F16*E16</f>
        <v>122.01</v>
      </c>
      <c r="L16" s="92">
        <f>K16*D16</f>
        <v>122.01</v>
      </c>
      <c r="M16" s="73"/>
    </row>
    <row r="17" spans="1:13" ht="14.25" customHeight="1" x14ac:dyDescent="0.2">
      <c r="A17" s="73"/>
      <c r="B17" s="188" t="s">
        <v>541</v>
      </c>
      <c r="C17" s="189"/>
      <c r="D17" s="92">
        <v>1</v>
      </c>
      <c r="E17" s="92">
        <v>7.6</v>
      </c>
      <c r="F17" s="92">
        <v>24.33</v>
      </c>
      <c r="G17" s="92"/>
      <c r="H17" s="92"/>
      <c r="I17" s="92"/>
      <c r="J17" s="92"/>
      <c r="K17" s="93">
        <f>F17*E17</f>
        <v>184.90799999999999</v>
      </c>
      <c r="L17" s="92">
        <f>K17*D17</f>
        <v>184.90799999999999</v>
      </c>
      <c r="M17" s="73"/>
    </row>
    <row r="18" spans="1:13" ht="14.25" customHeight="1" x14ac:dyDescent="0.2">
      <c r="A18" s="73"/>
      <c r="B18" s="96"/>
      <c r="C18" s="97"/>
      <c r="D18" s="94"/>
      <c r="E18" s="94"/>
      <c r="F18" s="94"/>
      <c r="G18" s="94"/>
      <c r="H18" s="95"/>
      <c r="I18" s="95"/>
      <c r="J18" s="95"/>
      <c r="K18" s="87"/>
      <c r="L18" s="88"/>
      <c r="M18" s="73"/>
    </row>
    <row r="19" spans="1:13" ht="23.25" customHeight="1" x14ac:dyDescent="0.2"/>
    <row r="20" spans="1:13" ht="18.75" customHeight="1" x14ac:dyDescent="0.2">
      <c r="A20" s="76" t="str">
        <f>'BM12'!A99</f>
        <v>6.2.6</v>
      </c>
      <c r="B20" s="149" t="str">
        <f>'BM12'!B99</f>
        <v>RODAPÉ CERÂMICO DE 7CM DE ALTURA COM PLACAS TIPO ESMALTADA EXTRA DE DIMENSÕES 60X60CM. AF_06/2014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</row>
    <row r="21" spans="1:13" ht="14.25" customHeight="1" x14ac:dyDescent="0.2"/>
    <row r="22" spans="1:13" ht="14.25" customHeight="1" x14ac:dyDescent="0.2">
      <c r="B22" s="74" t="s">
        <v>546</v>
      </c>
      <c r="C22" s="74"/>
      <c r="D22" s="74"/>
      <c r="E22" s="74"/>
      <c r="F22" s="74"/>
      <c r="G22" s="74"/>
      <c r="H22" s="74"/>
      <c r="I22" s="74"/>
      <c r="J22" s="74"/>
      <c r="K22" s="87" t="s">
        <v>543</v>
      </c>
      <c r="L22" s="88">
        <f>SUM(L23:L24)</f>
        <v>39.78</v>
      </c>
    </row>
    <row r="23" spans="1:13" ht="14.25" customHeight="1" x14ac:dyDescent="0.2">
      <c r="B23" s="146" t="s">
        <v>544</v>
      </c>
      <c r="C23" s="146"/>
      <c r="D23" s="102">
        <v>1</v>
      </c>
      <c r="E23" s="102">
        <v>19</v>
      </c>
      <c r="F23" s="102">
        <v>3.05</v>
      </c>
      <c r="G23" s="102">
        <v>3.05</v>
      </c>
      <c r="H23" s="102"/>
      <c r="I23" s="102"/>
      <c r="J23" s="102"/>
      <c r="K23" s="102">
        <f>G23+F23+E23</f>
        <v>25.1</v>
      </c>
      <c r="L23" s="102">
        <f>K23*D23</f>
        <v>25.1</v>
      </c>
    </row>
    <row r="24" spans="1:13" ht="13.9" customHeight="1" x14ac:dyDescent="0.2">
      <c r="B24" s="146" t="s">
        <v>545</v>
      </c>
      <c r="C24" s="146"/>
      <c r="D24" s="102">
        <v>2</v>
      </c>
      <c r="E24" s="102">
        <v>1.67</v>
      </c>
      <c r="F24" s="102">
        <v>2</v>
      </c>
      <c r="G24" s="102">
        <v>2</v>
      </c>
      <c r="H24" s="102">
        <v>1.67</v>
      </c>
      <c r="I24" s="102"/>
      <c r="J24" s="102"/>
      <c r="K24" s="102">
        <f>H24+G24+F24+E24</f>
        <v>7.34</v>
      </c>
      <c r="L24" s="102">
        <f t="shared" ref="L24" si="0">K24*D24</f>
        <v>14.68</v>
      </c>
    </row>
    <row r="25" spans="1:13" ht="13.9" customHeight="1" x14ac:dyDescent="0.2">
      <c r="B25" s="190"/>
      <c r="C25" s="190"/>
      <c r="D25" s="191"/>
      <c r="E25" s="191"/>
      <c r="F25" s="191"/>
      <c r="G25" s="191"/>
      <c r="H25" s="191"/>
      <c r="I25" s="191"/>
      <c r="J25" s="191"/>
      <c r="K25" s="191"/>
      <c r="L25" s="191"/>
    </row>
    <row r="26" spans="1:13" ht="15.75" customHeight="1" x14ac:dyDescent="0.2">
      <c r="A26" s="75">
        <v>7</v>
      </c>
      <c r="B26" s="148" t="s">
        <v>552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ht="13.9" customHeight="1" x14ac:dyDescent="0.2">
      <c r="B27" s="190"/>
      <c r="C27" s="190"/>
      <c r="D27" s="191"/>
      <c r="E27" s="191"/>
      <c r="F27" s="191"/>
      <c r="G27" s="191"/>
      <c r="H27" s="191"/>
      <c r="I27" s="191"/>
      <c r="J27" s="191"/>
      <c r="K27" s="191"/>
      <c r="L27" s="191"/>
    </row>
    <row r="28" spans="1:13" ht="13.9" customHeight="1" x14ac:dyDescent="0.2">
      <c r="A28" s="76" t="str">
        <f>'BM12'!A109</f>
        <v>7.6</v>
      </c>
      <c r="B28" s="149" t="str">
        <f>'BM12'!B109</f>
        <v>Revestimento cerâmico para piso ou parede, 61 x 61 cm, c/ piso porcelanato merano branco, INCEPA ou similar, PEI 5, aplicado com argamassa industrializada ac-iii, rejuntado, exclusive regularização de base ou emboço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</row>
    <row r="29" spans="1:13" ht="13.9" customHeight="1" x14ac:dyDescent="0.2"/>
    <row r="30" spans="1:13" ht="13.9" customHeight="1" x14ac:dyDescent="0.2">
      <c r="A30" s="74"/>
      <c r="B30" s="74" t="s">
        <v>546</v>
      </c>
      <c r="C30" s="74"/>
      <c r="D30" s="74"/>
      <c r="E30" s="74"/>
      <c r="F30" s="74"/>
      <c r="G30" s="74"/>
      <c r="H30" s="74"/>
      <c r="I30" s="74"/>
      <c r="J30" s="74"/>
      <c r="K30" s="87" t="s">
        <v>543</v>
      </c>
      <c r="L30" s="101">
        <f>SUM(L31:L32)</f>
        <v>74.119</v>
      </c>
    </row>
    <row r="31" spans="1:13" ht="13.9" customHeight="1" x14ac:dyDescent="0.2">
      <c r="A31" s="74"/>
      <c r="B31" s="146" t="s">
        <v>544</v>
      </c>
      <c r="C31" s="146"/>
      <c r="D31" s="102">
        <v>1</v>
      </c>
      <c r="E31" s="102">
        <v>3.4</v>
      </c>
      <c r="F31" s="102"/>
      <c r="G31" s="102">
        <v>19</v>
      </c>
      <c r="H31" s="102"/>
      <c r="I31" s="102"/>
      <c r="J31" s="102"/>
      <c r="K31" s="102">
        <f>E31*G31</f>
        <v>64.599999999999994</v>
      </c>
      <c r="L31" s="102">
        <f>K31*D31</f>
        <v>64.599999999999994</v>
      </c>
    </row>
    <row r="32" spans="1:13" ht="13.9" customHeight="1" x14ac:dyDescent="0.2">
      <c r="A32" s="74"/>
      <c r="B32" s="146" t="s">
        <v>545</v>
      </c>
      <c r="C32" s="146"/>
      <c r="D32" s="102">
        <v>2</v>
      </c>
      <c r="E32" s="102">
        <v>1.67</v>
      </c>
      <c r="F32" s="102"/>
      <c r="G32" s="102">
        <v>2.85</v>
      </c>
      <c r="H32" s="102"/>
      <c r="I32" s="102"/>
      <c r="J32" s="102"/>
      <c r="K32" s="102">
        <f t="shared" ref="K32" si="1">E32*G32</f>
        <v>4.7595000000000001</v>
      </c>
      <c r="L32" s="102">
        <f t="shared" ref="L32" si="2">K32*D32</f>
        <v>9.5190000000000001</v>
      </c>
    </row>
    <row r="33" spans="1:13" ht="13.9" customHeight="1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3" ht="13.9" customHeight="1" x14ac:dyDescent="0.2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</row>
    <row r="35" spans="1:13" ht="13.9" customHeight="1" x14ac:dyDescent="0.2">
      <c r="A35" s="75">
        <f>'BM12'!A150</f>
        <v>10</v>
      </c>
      <c r="B35" s="148" t="str">
        <f>'BM12'!B150</f>
        <v>INSTALAÇÕES ELÉTRICAS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</row>
    <row r="36" spans="1:13" ht="13.9" customHeight="1" x14ac:dyDescent="0.2">
      <c r="A36" s="73"/>
      <c r="B36" s="85"/>
      <c r="C36" s="86"/>
      <c r="D36" s="86"/>
      <c r="E36" s="86"/>
      <c r="F36" s="98"/>
      <c r="G36" s="98"/>
      <c r="H36" s="98"/>
      <c r="I36" s="98"/>
      <c r="J36" s="98"/>
      <c r="K36" s="98"/>
      <c r="L36" s="98"/>
      <c r="M36" s="73"/>
    </row>
    <row r="37" spans="1:13" ht="32.25" customHeight="1" x14ac:dyDescent="0.2">
      <c r="A37" s="76" t="s">
        <v>557</v>
      </c>
      <c r="B37" s="149" t="s">
        <v>556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</row>
    <row r="38" spans="1:13" ht="13.9" customHeight="1" x14ac:dyDescent="0.2">
      <c r="K38" s="87" t="s">
        <v>543</v>
      </c>
      <c r="L38" s="88">
        <f>SUM(L39:L40)</f>
        <v>110</v>
      </c>
    </row>
    <row r="39" spans="1:13" ht="13.9" customHeight="1" x14ac:dyDescent="0.2">
      <c r="B39" s="193" t="s">
        <v>553</v>
      </c>
      <c r="C39" s="193"/>
      <c r="D39" s="194">
        <v>1</v>
      </c>
      <c r="E39" s="194">
        <v>100</v>
      </c>
      <c r="L39" s="194">
        <f>D39*E39</f>
        <v>100</v>
      </c>
    </row>
    <row r="40" spans="1:13" ht="13.9" customHeight="1" x14ac:dyDescent="0.2">
      <c r="B40" s="193" t="s">
        <v>554</v>
      </c>
      <c r="C40" s="193"/>
      <c r="D40" s="194">
        <v>1</v>
      </c>
      <c r="E40" s="194">
        <v>10</v>
      </c>
      <c r="L40" s="194">
        <f>D40*E40</f>
        <v>10</v>
      </c>
    </row>
    <row r="41" spans="1:13" ht="13.9" customHeight="1" x14ac:dyDescent="0.2"/>
    <row r="42" spans="1:13" ht="13.9" customHeight="1" x14ac:dyDescent="0.2">
      <c r="A42" s="76" t="s">
        <v>559</v>
      </c>
      <c r="B42" s="149" t="s">
        <v>558</v>
      </c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3" ht="13.9" customHeight="1" x14ac:dyDescent="0.2">
      <c r="K43" s="87" t="s">
        <v>543</v>
      </c>
      <c r="L43" s="88">
        <f>SUM(L44)</f>
        <v>18</v>
      </c>
    </row>
    <row r="44" spans="1:13" ht="13.9" customHeight="1" x14ac:dyDescent="0.2">
      <c r="B44" s="193" t="s">
        <v>553</v>
      </c>
      <c r="C44" s="193"/>
      <c r="D44" s="194">
        <v>1</v>
      </c>
      <c r="E44" s="194">
        <v>18</v>
      </c>
      <c r="L44" s="194">
        <f>D44*E44</f>
        <v>18</v>
      </c>
    </row>
    <row r="45" spans="1:13" ht="13.9" customHeight="1" x14ac:dyDescent="0.2"/>
    <row r="46" spans="1:13" ht="13.9" customHeight="1" x14ac:dyDescent="0.2">
      <c r="A46" s="76" t="s">
        <v>566</v>
      </c>
      <c r="B46" s="149" t="s">
        <v>560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ht="13.9" customHeight="1" x14ac:dyDescent="0.2">
      <c r="K47" s="87" t="s">
        <v>543</v>
      </c>
      <c r="L47" s="88">
        <f>SUM(L48)</f>
        <v>6</v>
      </c>
    </row>
    <row r="48" spans="1:13" ht="13.9" customHeight="1" x14ac:dyDescent="0.2">
      <c r="B48" s="193" t="s">
        <v>553</v>
      </c>
      <c r="C48" s="193"/>
      <c r="D48" s="194">
        <v>1</v>
      </c>
      <c r="E48" s="194">
        <v>6</v>
      </c>
      <c r="L48" s="194">
        <f>D48*E48</f>
        <v>6</v>
      </c>
    </row>
    <row r="49" spans="1:13" ht="13.9" customHeight="1" x14ac:dyDescent="0.2"/>
    <row r="50" spans="1:13" ht="13.9" customHeight="1" x14ac:dyDescent="0.2">
      <c r="A50" s="76" t="s">
        <v>555</v>
      </c>
      <c r="B50" s="149" t="s">
        <v>561</v>
      </c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</row>
    <row r="51" spans="1:13" ht="13.9" customHeight="1" x14ac:dyDescent="0.2">
      <c r="K51" s="87" t="s">
        <v>543</v>
      </c>
      <c r="L51" s="88">
        <f>SUM(L52)</f>
        <v>25</v>
      </c>
    </row>
    <row r="52" spans="1:13" ht="13.9" customHeight="1" x14ac:dyDescent="0.2">
      <c r="B52" s="193"/>
      <c r="C52" s="193"/>
      <c r="D52" s="194">
        <v>1</v>
      </c>
      <c r="E52" s="194">
        <v>25</v>
      </c>
      <c r="L52" s="194">
        <f>D52*E52</f>
        <v>25</v>
      </c>
    </row>
    <row r="53" spans="1:13" ht="13.9" customHeight="1" x14ac:dyDescent="0.2"/>
    <row r="54" spans="1:13" ht="13.9" customHeight="1" x14ac:dyDescent="0.2">
      <c r="A54" s="76" t="s">
        <v>565</v>
      </c>
      <c r="B54" s="149" t="s">
        <v>562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</row>
    <row r="55" spans="1:13" ht="13.9" customHeight="1" x14ac:dyDescent="0.2">
      <c r="K55" s="87" t="s">
        <v>543</v>
      </c>
      <c r="L55" s="88">
        <f>SUM(L56)</f>
        <v>200</v>
      </c>
    </row>
    <row r="56" spans="1:13" ht="13.9" customHeight="1" x14ac:dyDescent="0.2">
      <c r="B56" s="193" t="s">
        <v>553</v>
      </c>
      <c r="C56" s="193"/>
      <c r="D56" s="194">
        <v>1</v>
      </c>
      <c r="E56" s="194">
        <v>200</v>
      </c>
      <c r="L56" s="194">
        <f>D56*E56</f>
        <v>200</v>
      </c>
    </row>
    <row r="57" spans="1:13" ht="13.9" customHeight="1" x14ac:dyDescent="0.2"/>
    <row r="58" spans="1:13" ht="13.9" customHeight="1" x14ac:dyDescent="0.2">
      <c r="A58" s="76" t="s">
        <v>564</v>
      </c>
      <c r="B58" s="149" t="s">
        <v>563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</row>
    <row r="59" spans="1:13" ht="13.9" customHeight="1" x14ac:dyDescent="0.2">
      <c r="K59" s="87" t="s">
        <v>543</v>
      </c>
      <c r="L59" s="88">
        <f>SUM(L60)</f>
        <v>300</v>
      </c>
    </row>
    <row r="60" spans="1:13" ht="13.9" customHeight="1" x14ac:dyDescent="0.2">
      <c r="B60" s="193" t="s">
        <v>553</v>
      </c>
      <c r="C60" s="193"/>
      <c r="D60" s="194">
        <v>1</v>
      </c>
      <c r="E60" s="194">
        <v>300</v>
      </c>
      <c r="L60" s="194">
        <f>D60*E60</f>
        <v>300</v>
      </c>
    </row>
    <row r="61" spans="1:13" ht="13.9" customHeight="1" x14ac:dyDescent="0.2"/>
    <row r="62" spans="1:13" ht="13.9" customHeight="1" x14ac:dyDescent="0.2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</row>
    <row r="63" spans="1:13" ht="13.9" customHeight="1" x14ac:dyDescent="0.2">
      <c r="A63" s="192"/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</row>
    <row r="64" spans="1:13" ht="13.9" customHeight="1" x14ac:dyDescent="0.2">
      <c r="A64" s="192"/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</row>
    <row r="65" spans="1:12" ht="13.9" customHeight="1" x14ac:dyDescent="0.2">
      <c r="A65" s="192"/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</row>
    <row r="66" spans="1:12" ht="13.9" customHeight="1" x14ac:dyDescent="0.2">
      <c r="A66" s="192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</row>
    <row r="67" spans="1:12" ht="13.9" customHeight="1" x14ac:dyDescent="0.2">
      <c r="A67" s="192"/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</row>
    <row r="68" spans="1:12" ht="13.9" customHeight="1" x14ac:dyDescent="0.2">
      <c r="A68" s="192"/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</row>
    <row r="69" spans="1:12" ht="13.9" customHeight="1" x14ac:dyDescent="0.2">
      <c r="A69" s="192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</row>
    <row r="70" spans="1:12" ht="13.9" customHeight="1" x14ac:dyDescent="0.2">
      <c r="A70" s="192"/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</row>
    <row r="71" spans="1:12" ht="13.9" customHeight="1" x14ac:dyDescent="0.2">
      <c r="A71" s="192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</row>
    <row r="72" spans="1:12" ht="13.9" customHeight="1" x14ac:dyDescent="0.2">
      <c r="A72" s="192"/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</row>
    <row r="73" spans="1:12" ht="13.9" customHeight="1" x14ac:dyDescent="0.2">
      <c r="A73" s="192"/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</row>
    <row r="74" spans="1:12" ht="13.9" customHeight="1" x14ac:dyDescent="0.2">
      <c r="A74" s="192"/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</row>
    <row r="75" spans="1:12" ht="13.9" customHeight="1" x14ac:dyDescent="0.2">
      <c r="A75" s="192"/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</row>
    <row r="76" spans="1:12" ht="13.9" customHeight="1" x14ac:dyDescent="0.2">
      <c r="A76" s="192"/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</row>
    <row r="77" spans="1:12" ht="13.9" customHeight="1" x14ac:dyDescent="0.2">
      <c r="A77" s="192"/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</row>
    <row r="78" spans="1:12" ht="13.9" customHeight="1" x14ac:dyDescent="0.2">
      <c r="A78" s="192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</row>
    <row r="79" spans="1:12" ht="13.9" customHeight="1" x14ac:dyDescent="0.2">
      <c r="A79" s="192"/>
      <c r="B79" s="192"/>
      <c r="C79" s="192"/>
      <c r="D79" s="192"/>
      <c r="E79" s="192"/>
      <c r="F79" s="192"/>
      <c r="G79" s="192"/>
      <c r="H79" s="192"/>
      <c r="I79" s="192"/>
      <c r="J79" s="192"/>
      <c r="K79" s="192"/>
      <c r="L79" s="192"/>
    </row>
    <row r="80" spans="1:12" ht="13.9" customHeight="1" x14ac:dyDescent="0.2">
      <c r="A80" s="192"/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</row>
    <row r="81" spans="1:12" ht="13.9" customHeight="1" x14ac:dyDescent="0.2">
      <c r="A81" s="192"/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</row>
    <row r="82" spans="1:12" ht="13.9" customHeight="1" x14ac:dyDescent="0.2">
      <c r="A82" s="192"/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</row>
    <row r="83" spans="1:12" ht="13.9" customHeight="1" x14ac:dyDescent="0.2">
      <c r="A83" s="192"/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</row>
    <row r="84" spans="1:12" ht="13.9" customHeight="1" x14ac:dyDescent="0.2">
      <c r="A84" s="192"/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</row>
    <row r="85" spans="1:12" ht="13.9" customHeight="1" x14ac:dyDescent="0.2">
      <c r="A85" s="192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</row>
    <row r="86" spans="1:12" ht="13.9" customHeight="1" x14ac:dyDescent="0.2">
      <c r="A86" s="192"/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</row>
    <row r="87" spans="1:12" ht="13.9" customHeight="1" x14ac:dyDescent="0.2">
      <c r="A87" s="192"/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</row>
    <row r="88" spans="1:12" ht="13.9" customHeight="1" x14ac:dyDescent="0.2">
      <c r="A88" s="192"/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</row>
    <row r="89" spans="1:12" ht="13.9" customHeight="1" x14ac:dyDescent="0.2">
      <c r="A89" s="19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</row>
    <row r="90" spans="1:12" ht="13.9" customHeight="1" x14ac:dyDescent="0.2">
      <c r="A90" s="192"/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</row>
    <row r="91" spans="1:12" ht="13.9" customHeight="1" x14ac:dyDescent="0.2">
      <c r="A91" s="192"/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</row>
    <row r="92" spans="1:12" ht="13.9" customHeight="1" x14ac:dyDescent="0.2">
      <c r="A92" s="192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</row>
    <row r="93" spans="1:12" ht="13.9" customHeight="1" x14ac:dyDescent="0.2">
      <c r="A93" s="192"/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</row>
    <row r="94" spans="1:12" ht="13.9" customHeight="1" x14ac:dyDescent="0.2">
      <c r="A94" s="192"/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</row>
    <row r="95" spans="1:12" ht="13.9" customHeight="1" x14ac:dyDescent="0.2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</row>
    <row r="96" spans="1:12" ht="13.9" customHeight="1" x14ac:dyDescent="0.2">
      <c r="A96" s="192"/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</row>
    <row r="97" spans="1:12" ht="13.9" customHeight="1" x14ac:dyDescent="0.2">
      <c r="A97" s="192"/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</row>
    <row r="98" spans="1:12" ht="13.9" customHeight="1" x14ac:dyDescent="0.2">
      <c r="A98" s="192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</row>
    <row r="99" spans="1:12" ht="13.9" customHeight="1" x14ac:dyDescent="0.2">
      <c r="A99" s="19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</row>
    <row r="100" spans="1:12" ht="13.9" customHeight="1" x14ac:dyDescent="0.2">
      <c r="A100" s="192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</row>
    <row r="101" spans="1:12" ht="13.9" customHeight="1" x14ac:dyDescent="0.2">
      <c r="A101" s="192"/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</row>
    <row r="102" spans="1:12" ht="13.9" customHeight="1" x14ac:dyDescent="0.2">
      <c r="A102" s="192"/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</row>
    <row r="103" spans="1:12" ht="13.9" customHeight="1" x14ac:dyDescent="0.2">
      <c r="A103" s="192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</row>
    <row r="104" spans="1:12" ht="13.9" customHeight="1" x14ac:dyDescent="0.2">
      <c r="A104" s="192"/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</row>
    <row r="105" spans="1:12" ht="13.9" customHeight="1" x14ac:dyDescent="0.2">
      <c r="A105" s="192"/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</row>
    <row r="106" spans="1:12" ht="13.9" customHeight="1" x14ac:dyDescent="0.2">
      <c r="A106" s="192"/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</row>
    <row r="107" spans="1:12" ht="13.9" customHeight="1" x14ac:dyDescent="0.2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</row>
    <row r="108" spans="1:12" ht="13.9" customHeight="1" x14ac:dyDescent="0.2">
      <c r="A108" s="19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</row>
    <row r="109" spans="1:12" ht="13.9" customHeight="1" x14ac:dyDescent="0.2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</row>
    <row r="110" spans="1:12" ht="13.9" customHeight="1" x14ac:dyDescent="0.2">
      <c r="A110" s="192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</row>
    <row r="111" spans="1:12" ht="13.9" customHeight="1" x14ac:dyDescent="0.2">
      <c r="A111" s="192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</row>
    <row r="112" spans="1:12" ht="13.9" customHeight="1" x14ac:dyDescent="0.2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</row>
    <row r="113" spans="1:13" ht="13.9" customHeight="1" x14ac:dyDescent="0.2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</row>
    <row r="114" spans="1:13" ht="13.9" customHeight="1" x14ac:dyDescent="0.2">
      <c r="A114" s="192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</row>
    <row r="115" spans="1:13" ht="13.9" customHeight="1" x14ac:dyDescent="0.2">
      <c r="A115" s="192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</row>
    <row r="116" spans="1:13" ht="13.9" customHeight="1" x14ac:dyDescent="0.2">
      <c r="A116" s="192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</row>
    <row r="117" spans="1:13" ht="13.9" customHeight="1" x14ac:dyDescent="0.2">
      <c r="A117" s="192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</row>
    <row r="118" spans="1:13" ht="13.9" customHeight="1" x14ac:dyDescent="0.2">
      <c r="A118" s="192"/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</row>
    <row r="119" spans="1:13" ht="13.9" customHeight="1" x14ac:dyDescent="0.2">
      <c r="A119" s="192"/>
      <c r="B119" s="192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</row>
    <row r="120" spans="1:13" ht="13.9" customHeight="1" x14ac:dyDescent="0.2">
      <c r="A120" s="192"/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  <c r="L120" s="192"/>
    </row>
    <row r="121" spans="1:13" ht="13.9" customHeight="1" x14ac:dyDescent="0.2">
      <c r="A121" s="192"/>
      <c r="B121" s="192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</row>
    <row r="122" spans="1:13" ht="13.9" customHeight="1" x14ac:dyDescent="0.2">
      <c r="A122" s="192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</row>
    <row r="123" spans="1:13" ht="13.9" customHeight="1" x14ac:dyDescent="0.2">
      <c r="A123" s="192"/>
      <c r="B123" s="192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</row>
    <row r="124" spans="1:13" ht="13.9" customHeight="1" x14ac:dyDescent="0.2">
      <c r="B124" s="190"/>
      <c r="C124" s="190"/>
      <c r="D124" s="191"/>
      <c r="E124" s="191"/>
      <c r="F124" s="191"/>
      <c r="G124" s="191"/>
      <c r="H124" s="191"/>
      <c r="I124" s="191"/>
      <c r="J124" s="191"/>
      <c r="K124" s="191"/>
      <c r="L124" s="191"/>
    </row>
    <row r="125" spans="1:13" ht="13.9" customHeight="1" x14ac:dyDescent="0.2">
      <c r="B125" s="190"/>
      <c r="C125" s="190"/>
      <c r="D125" s="191"/>
      <c r="E125" s="191"/>
      <c r="F125" s="191"/>
      <c r="G125" s="191"/>
      <c r="H125" s="191"/>
      <c r="I125" s="191"/>
      <c r="J125" s="191"/>
      <c r="K125" s="191"/>
      <c r="L125" s="191"/>
    </row>
    <row r="126" spans="1:13" ht="13.9" customHeight="1" x14ac:dyDescent="0.2">
      <c r="A126" s="75">
        <v>13</v>
      </c>
      <c r="B126" s="148" t="str">
        <f>'BM12'!B231</f>
        <v>FACHADA</v>
      </c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</row>
    <row r="127" spans="1:13" ht="13.9" customHeight="1" x14ac:dyDescent="0.2">
      <c r="A127" s="73"/>
      <c r="B127" s="85"/>
      <c r="C127" s="86"/>
      <c r="D127" s="86"/>
      <c r="E127" s="86"/>
      <c r="F127" s="98"/>
      <c r="G127" s="98"/>
      <c r="H127" s="98"/>
      <c r="I127" s="98"/>
      <c r="J127" s="98"/>
      <c r="K127" s="98"/>
      <c r="L127" s="98"/>
      <c r="M127" s="73"/>
    </row>
    <row r="128" spans="1:13" ht="13.9" customHeight="1" x14ac:dyDescent="0.2">
      <c r="A128" s="76" t="str">
        <f>'BM12'!A232</f>
        <v>13.1</v>
      </c>
      <c r="B128" s="149" t="str">
        <f>'BM12'!B232</f>
        <v>Fornecimento e instalação de fachada em pele de vidro, em vidro laminado 3+3 refletivo</v>
      </c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</row>
    <row r="129" spans="1:13" ht="13.9" customHeight="1" x14ac:dyDescent="0.2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M129" s="74"/>
    </row>
    <row r="130" spans="1:13" ht="15" x14ac:dyDescent="0.2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87" t="s">
        <v>543</v>
      </c>
      <c r="L130" s="104">
        <f>SUM(L131:L136)</f>
        <v>37.5505</v>
      </c>
      <c r="M130" s="74"/>
    </row>
    <row r="131" spans="1:13" x14ac:dyDescent="0.2">
      <c r="A131" s="74"/>
      <c r="B131" s="146" t="s">
        <v>544</v>
      </c>
      <c r="C131" s="146"/>
      <c r="D131" s="103">
        <v>1</v>
      </c>
      <c r="E131" s="103">
        <v>3.1</v>
      </c>
      <c r="F131" s="103"/>
      <c r="G131" s="103">
        <v>3.73</v>
      </c>
      <c r="H131" s="103"/>
      <c r="I131" s="103"/>
      <c r="J131" s="103"/>
      <c r="K131" s="103">
        <f>E131*G131</f>
        <v>11.563000000000001</v>
      </c>
      <c r="L131" s="103">
        <f>K131*D131</f>
        <v>11.563000000000001</v>
      </c>
      <c r="M131" s="74"/>
    </row>
    <row r="132" spans="1:13" x14ac:dyDescent="0.2">
      <c r="A132" s="74"/>
      <c r="B132" s="146"/>
      <c r="C132" s="146"/>
      <c r="D132" s="103">
        <v>1</v>
      </c>
      <c r="E132" s="103">
        <v>0.9</v>
      </c>
      <c r="F132" s="103"/>
      <c r="G132" s="103">
        <v>2.85</v>
      </c>
      <c r="H132" s="103"/>
      <c r="I132" s="103"/>
      <c r="J132" s="103"/>
      <c r="K132" s="103">
        <f t="shared" ref="K132:K136" si="3">E132*G132</f>
        <v>2.5649999999999999</v>
      </c>
      <c r="L132" s="103">
        <f t="shared" ref="L132:L136" si="4">K132*D132</f>
        <v>2.5649999999999999</v>
      </c>
      <c r="M132" s="74"/>
    </row>
    <row r="133" spans="1:13" x14ac:dyDescent="0.2">
      <c r="A133" s="74"/>
      <c r="B133" s="74"/>
      <c r="C133" s="74"/>
      <c r="D133" s="103">
        <v>1</v>
      </c>
      <c r="E133" s="103">
        <v>2.5499999999999998</v>
      </c>
      <c r="F133" s="103"/>
      <c r="G133" s="103">
        <v>2.15</v>
      </c>
      <c r="H133" s="103"/>
      <c r="I133" s="103"/>
      <c r="J133" s="103"/>
      <c r="K133" s="103">
        <f t="shared" si="3"/>
        <v>5.482499999999999</v>
      </c>
      <c r="L133" s="103">
        <f t="shared" si="4"/>
        <v>5.482499999999999</v>
      </c>
      <c r="M133" s="74"/>
    </row>
    <row r="134" spans="1:13" x14ac:dyDescent="0.2">
      <c r="A134" s="74"/>
      <c r="B134" s="74"/>
      <c r="C134" s="74"/>
      <c r="D134" s="103">
        <v>1</v>
      </c>
      <c r="E134" s="103">
        <v>3</v>
      </c>
      <c r="F134" s="103"/>
      <c r="G134" s="103">
        <v>3.73</v>
      </c>
      <c r="H134" s="103"/>
      <c r="I134" s="103"/>
      <c r="J134" s="103"/>
      <c r="K134" s="103">
        <f t="shared" si="3"/>
        <v>11.19</v>
      </c>
      <c r="L134" s="103">
        <f t="shared" si="4"/>
        <v>11.19</v>
      </c>
      <c r="M134" s="74"/>
    </row>
    <row r="135" spans="1:13" ht="14.45" customHeight="1" x14ac:dyDescent="0.2">
      <c r="A135" s="74"/>
      <c r="B135" s="74"/>
      <c r="C135" s="74"/>
      <c r="D135" s="103"/>
      <c r="E135" s="103"/>
      <c r="F135" s="103"/>
      <c r="G135" s="103"/>
      <c r="H135" s="103"/>
      <c r="I135" s="103"/>
      <c r="J135" s="103"/>
      <c r="K135" s="103"/>
      <c r="L135" s="103"/>
      <c r="M135" s="74"/>
    </row>
    <row r="136" spans="1:13" ht="14.25" customHeight="1" x14ac:dyDescent="0.2">
      <c r="A136" s="74"/>
      <c r="B136" s="147" t="s">
        <v>547</v>
      </c>
      <c r="C136" s="147"/>
      <c r="D136" s="103">
        <v>9</v>
      </c>
      <c r="E136" s="103">
        <v>0.2</v>
      </c>
      <c r="F136" s="103"/>
      <c r="G136" s="103">
        <v>3.75</v>
      </c>
      <c r="H136" s="103"/>
      <c r="I136" s="103"/>
      <c r="J136" s="103"/>
      <c r="K136" s="103">
        <f t="shared" si="3"/>
        <v>0.75</v>
      </c>
      <c r="L136" s="103">
        <f t="shared" si="4"/>
        <v>6.75</v>
      </c>
      <c r="M136" s="74"/>
    </row>
    <row r="137" spans="1:13" ht="14.25" customHeight="1" x14ac:dyDescent="0.2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38" spans="1:13" ht="14.25" customHeight="1" x14ac:dyDescent="0.2"/>
    <row r="141" spans="1:13" ht="22.5" customHeight="1" x14ac:dyDescent="0.2"/>
    <row r="148" ht="14.25" customHeight="1" x14ac:dyDescent="0.2"/>
    <row r="153" ht="30.75" customHeight="1" x14ac:dyDescent="0.2"/>
    <row r="154" ht="14.25" customHeight="1" x14ac:dyDescent="0.2"/>
    <row r="155" ht="27.75" customHeight="1" x14ac:dyDescent="0.2"/>
    <row r="158" ht="28.15" customHeight="1" x14ac:dyDescent="0.2"/>
    <row r="165" ht="31.5" customHeight="1" x14ac:dyDescent="0.2"/>
    <row r="172" ht="14.25" customHeight="1" x14ac:dyDescent="0.2"/>
    <row r="177" ht="33" customHeight="1" x14ac:dyDescent="0.2"/>
    <row r="179" ht="14.25" customHeight="1" x14ac:dyDescent="0.2"/>
    <row r="188" ht="27.6" customHeight="1" x14ac:dyDescent="0.2"/>
    <row r="190" ht="13.9" customHeight="1" x14ac:dyDescent="0.2"/>
    <row r="195" ht="14.25" customHeight="1" x14ac:dyDescent="0.2"/>
    <row r="197" ht="14.25" customHeight="1" x14ac:dyDescent="0.2"/>
    <row r="201" ht="13.9" customHeight="1" x14ac:dyDescent="0.2"/>
    <row r="215" ht="43.5" customHeight="1" x14ac:dyDescent="0.2"/>
    <row r="216" ht="28.15" customHeight="1" x14ac:dyDescent="0.2"/>
    <row r="218" ht="13.9" customHeight="1" x14ac:dyDescent="0.2"/>
    <row r="225" ht="14.25" customHeight="1" x14ac:dyDescent="0.2"/>
    <row r="229" ht="13.9" customHeight="1" x14ac:dyDescent="0.2"/>
    <row r="235" ht="25.5" customHeight="1" x14ac:dyDescent="0.2"/>
    <row r="241" ht="14.25" customHeight="1" x14ac:dyDescent="0.2"/>
    <row r="247" ht="24" customHeight="1" x14ac:dyDescent="0.2"/>
    <row r="248" ht="37.9" customHeight="1" x14ac:dyDescent="0.2"/>
    <row r="258" ht="14.25" customHeight="1" x14ac:dyDescent="0.2"/>
    <row r="267" ht="23.45" customHeight="1" x14ac:dyDescent="0.2"/>
    <row r="270" ht="31.5" customHeight="1" x14ac:dyDescent="0.2"/>
    <row r="271" ht="30" customHeight="1" x14ac:dyDescent="0.2"/>
    <row r="272" ht="28.5" customHeight="1" x14ac:dyDescent="0.2"/>
    <row r="273" ht="30" customHeight="1" x14ac:dyDescent="0.2"/>
    <row r="274" ht="26.25" customHeight="1" x14ac:dyDescent="0.2"/>
    <row r="275" ht="23.25" customHeight="1" x14ac:dyDescent="0.2"/>
    <row r="276" ht="23.25" customHeight="1" x14ac:dyDescent="0.2"/>
    <row r="277" ht="24.75" customHeight="1" x14ac:dyDescent="0.2"/>
    <row r="278" ht="27" customHeight="1" x14ac:dyDescent="0.2"/>
    <row r="279" ht="28.5" customHeight="1" x14ac:dyDescent="0.2"/>
    <row r="280" ht="25.5" customHeight="1" x14ac:dyDescent="0.2"/>
    <row r="281" ht="25.5" customHeight="1" x14ac:dyDescent="0.2"/>
    <row r="291" ht="28.15" customHeight="1" x14ac:dyDescent="0.2"/>
    <row r="294" ht="29.25" customHeight="1" x14ac:dyDescent="0.2"/>
    <row r="295" ht="30" customHeight="1" x14ac:dyDescent="0.2"/>
    <row r="296" ht="25.5" customHeight="1" x14ac:dyDescent="0.2"/>
    <row r="297" ht="29.25" customHeight="1" x14ac:dyDescent="0.2"/>
    <row r="298" ht="27" customHeight="1" x14ac:dyDescent="0.2"/>
    <row r="299" ht="30.75" customHeight="1" x14ac:dyDescent="0.2"/>
    <row r="300" ht="24" customHeight="1" x14ac:dyDescent="0.2"/>
    <row r="301" ht="28.5" customHeight="1" x14ac:dyDescent="0.2"/>
    <row r="302" ht="27.75" customHeight="1" x14ac:dyDescent="0.2"/>
    <row r="303" ht="24" customHeight="1" x14ac:dyDescent="0.2"/>
    <row r="304" ht="25.5" customHeight="1" x14ac:dyDescent="0.2"/>
    <row r="305" ht="25.5" customHeight="1" x14ac:dyDescent="0.2"/>
  </sheetData>
  <protectedRanges>
    <protectedRange sqref="L7" name="Intervalo1_1_2"/>
    <protectedRange sqref="L16:L17 L12" name="Intervalo1_1_1_3"/>
    <protectedRange sqref="L28 L20" name="Intervalo1_1_1"/>
    <protectedRange sqref="L128" name="Intervalo1_1_1_1"/>
    <protectedRange sqref="L37 L42 L46 L50 L58 L54" name="Intervalo1_1_1_2"/>
  </protectedRanges>
  <mergeCells count="47">
    <mergeCell ref="B58:M58"/>
    <mergeCell ref="B60:C60"/>
    <mergeCell ref="B52:C52"/>
    <mergeCell ref="B54:M54"/>
    <mergeCell ref="B56:C56"/>
    <mergeCell ref="A7:A8"/>
    <mergeCell ref="B7:C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28:M28"/>
    <mergeCell ref="B31:C31"/>
    <mergeCell ref="B20:M20"/>
    <mergeCell ref="B23:C23"/>
    <mergeCell ref="D7:D8"/>
    <mergeCell ref="E7:J7"/>
    <mergeCell ref="K7:L7"/>
    <mergeCell ref="M7:M8"/>
    <mergeCell ref="B16:C16"/>
    <mergeCell ref="B17:C17"/>
    <mergeCell ref="B10:M10"/>
    <mergeCell ref="B12:M12"/>
    <mergeCell ref="B13:C13"/>
    <mergeCell ref="B26:M26"/>
    <mergeCell ref="B131:C131"/>
    <mergeCell ref="B132:C132"/>
    <mergeCell ref="B136:C136"/>
    <mergeCell ref="B24:C24"/>
    <mergeCell ref="B32:C32"/>
    <mergeCell ref="B126:M126"/>
    <mergeCell ref="B128:M128"/>
    <mergeCell ref="B35:M35"/>
    <mergeCell ref="B37:M37"/>
    <mergeCell ref="B39:C39"/>
    <mergeCell ref="B40:C40"/>
    <mergeCell ref="B42:M42"/>
    <mergeCell ref="B44:C44"/>
    <mergeCell ref="B46:M46"/>
    <mergeCell ref="B48:C48"/>
    <mergeCell ref="B50:M50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0"/>
  <sheetViews>
    <sheetView workbookViewId="0">
      <selection activeCell="B18" sqref="B18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535</v>
      </c>
      <c r="B14" s="70">
        <v>30673.279999999999</v>
      </c>
    </row>
    <row r="15" spans="1:6" x14ac:dyDescent="0.2">
      <c r="A15" s="62" t="s">
        <v>536</v>
      </c>
      <c r="B15" s="70">
        <v>49286.299999999996</v>
      </c>
    </row>
    <row r="16" spans="1:6" s="62" customFormat="1" x14ac:dyDescent="0.2">
      <c r="A16" s="62" t="s">
        <v>537</v>
      </c>
      <c r="B16" s="70">
        <v>60632.640000000007</v>
      </c>
    </row>
    <row r="17" spans="1:2" s="62" customFormat="1" x14ac:dyDescent="0.2">
      <c r="A17" s="62" t="s">
        <v>538</v>
      </c>
      <c r="B17" s="70">
        <v>18230.759999999998</v>
      </c>
    </row>
    <row r="18" spans="1:2" s="62" customFormat="1" x14ac:dyDescent="0.2">
      <c r="A18" s="62" t="s">
        <v>542</v>
      </c>
      <c r="B18" s="70">
        <f>'BM12'!J259</f>
        <v>75633.239999999991</v>
      </c>
    </row>
    <row r="20" spans="1:2" x14ac:dyDescent="0.2">
      <c r="B20" s="71">
        <f>SUM(B7:B18)</f>
        <v>688397.02000000014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BM12</vt:lpstr>
      <vt:lpstr>MEM_CAL BM12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2023-12-19T13:28:32Z</cp:lastPrinted>
  <dcterms:created xsi:type="dcterms:W3CDTF">2020-06-12T15:56:45Z</dcterms:created>
  <dcterms:modified xsi:type="dcterms:W3CDTF">2023-12-19T13:31:47Z</dcterms:modified>
</cp:coreProperties>
</file>