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60" windowWidth="20730" windowHeight="10395"/>
  </bookViews>
  <sheets>
    <sheet name="BM14" sheetId="11" r:id="rId1"/>
    <sheet name="MEM_CAL BM14" sheetId="20" r:id="rId2"/>
    <sheet name="medições totais" sheetId="21" r:id="rId3"/>
    <sheet name="Plan1" sheetId="22" r:id="rId4"/>
  </sheets>
  <externalReferences>
    <externalReference r:id="rId5"/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E85" i="20" l="1"/>
  <c r="K85" i="20" s="1"/>
  <c r="L85" i="20" s="1"/>
  <c r="K84" i="20"/>
  <c r="K66" i="20"/>
  <c r="L66" i="20" s="1"/>
  <c r="K62" i="20"/>
  <c r="L62" i="20" s="1"/>
  <c r="B82" i="20"/>
  <c r="K106" i="11" l="1"/>
  <c r="K80" i="20"/>
  <c r="L80" i="20" s="1"/>
  <c r="K79" i="20"/>
  <c r="L79" i="20" s="1"/>
  <c r="E78" i="20"/>
  <c r="K78" i="20" s="1"/>
  <c r="L78" i="20" s="1"/>
  <c r="K77" i="20"/>
  <c r="L77" i="20" s="1"/>
  <c r="K76" i="20"/>
  <c r="L76" i="20" s="1"/>
  <c r="K75" i="20"/>
  <c r="L75" i="20" s="1"/>
  <c r="E74" i="20"/>
  <c r="K74" i="20" s="1"/>
  <c r="L74" i="20" s="1"/>
  <c r="K73" i="20"/>
  <c r="L73" i="20" s="1"/>
  <c r="K72" i="20"/>
  <c r="L72" i="20" s="1"/>
  <c r="E71" i="20"/>
  <c r="K71" i="20" s="1"/>
  <c r="L71" i="20" s="1"/>
  <c r="K70" i="20"/>
  <c r="L70" i="20" s="1"/>
  <c r="L69" i="20" s="1"/>
  <c r="G114" i="11" s="1"/>
  <c r="H114" i="11" s="1"/>
  <c r="B68" i="20"/>
  <c r="E63" i="20"/>
  <c r="K63" i="20" s="1"/>
  <c r="L63" i="20" s="1"/>
  <c r="K60" i="20"/>
  <c r="L60" i="20" s="1"/>
  <c r="K59" i="20"/>
  <c r="L59" i="20" s="1"/>
  <c r="E58" i="20"/>
  <c r="K58" i="20" s="1"/>
  <c r="L58" i="20" s="1"/>
  <c r="E55" i="20"/>
  <c r="K55" i="20" s="1"/>
  <c r="L55" i="20" s="1"/>
  <c r="K56" i="20"/>
  <c r="L56" i="20" s="1"/>
  <c r="K57" i="20"/>
  <c r="L57" i="20" s="1"/>
  <c r="K61" i="20"/>
  <c r="L61" i="20" s="1"/>
  <c r="K64" i="20"/>
  <c r="L64" i="20" s="1"/>
  <c r="K65" i="20"/>
  <c r="L65" i="20" s="1"/>
  <c r="K54" i="20"/>
  <c r="B52" i="20" l="1"/>
  <c r="L54" i="20"/>
  <c r="L53" i="20" s="1"/>
  <c r="G112" i="11" s="1"/>
  <c r="H112" i="11" s="1"/>
  <c r="K112" i="11" s="1"/>
  <c r="B50" i="20"/>
  <c r="K46" i="20"/>
  <c r="B44" i="20"/>
  <c r="B42" i="20"/>
  <c r="E23" i="20"/>
  <c r="K23" i="20" s="1"/>
  <c r="L23" i="20" s="1"/>
  <c r="K22" i="20"/>
  <c r="L22" i="20" s="1"/>
  <c r="K20" i="20"/>
  <c r="L20" i="20" s="1"/>
  <c r="K37" i="20" l="1"/>
  <c r="L37" i="20" s="1"/>
  <c r="K38" i="20"/>
  <c r="L38" i="20" s="1"/>
  <c r="K36" i="20"/>
  <c r="K40" i="20" l="1"/>
  <c r="L40" i="20" s="1"/>
  <c r="B34" i="20"/>
  <c r="K29" i="20"/>
  <c r="L29" i="20" s="1"/>
  <c r="K30" i="20"/>
  <c r="L30" i="20" s="1"/>
  <c r="K28" i="20"/>
  <c r="L28" i="20" s="1"/>
  <c r="B25" i="20"/>
  <c r="K18" i="20"/>
  <c r="L18" i="20" s="1"/>
  <c r="K17" i="20"/>
  <c r="L17" i="20" s="1"/>
  <c r="K16" i="20"/>
  <c r="L16" i="20" s="1"/>
  <c r="K15" i="20"/>
  <c r="L15" i="20" s="1"/>
  <c r="B13" i="20"/>
  <c r="L26" i="20" l="1"/>
  <c r="G86" i="11" s="1"/>
  <c r="B12" i="22"/>
  <c r="K190" i="22"/>
  <c r="L190" i="22" s="1"/>
  <c r="K188" i="22"/>
  <c r="L188" i="22" s="1"/>
  <c r="K187" i="22"/>
  <c r="L187" i="22" s="1"/>
  <c r="K186" i="22"/>
  <c r="L186" i="22" s="1"/>
  <c r="K185" i="22"/>
  <c r="L185" i="22" s="1"/>
  <c r="L184" i="22" s="1"/>
  <c r="B182" i="22"/>
  <c r="A182" i="22"/>
  <c r="B180" i="22"/>
  <c r="K144" i="22"/>
  <c r="L144" i="22" s="1"/>
  <c r="K142" i="22"/>
  <c r="L142" i="22" s="1"/>
  <c r="G141" i="22"/>
  <c r="K141" i="22" s="1"/>
  <c r="L141" i="22" s="1"/>
  <c r="L140" i="22"/>
  <c r="K140" i="22"/>
  <c r="K139" i="22"/>
  <c r="L139" i="22" s="1"/>
  <c r="L138" i="22"/>
  <c r="K138" i="22"/>
  <c r="K136" i="22"/>
  <c r="L136" i="22" s="1"/>
  <c r="L134" i="22"/>
  <c r="K134" i="22"/>
  <c r="K133" i="22"/>
  <c r="L133" i="22" s="1"/>
  <c r="L132" i="22"/>
  <c r="K132" i="22"/>
  <c r="K131" i="22"/>
  <c r="L131" i="22" s="1"/>
  <c r="B127" i="22"/>
  <c r="A127" i="22"/>
  <c r="B125" i="22"/>
  <c r="K116" i="22"/>
  <c r="L116" i="22" s="1"/>
  <c r="K115" i="22"/>
  <c r="L115" i="22" s="1"/>
  <c r="L114" i="22" s="1"/>
  <c r="B112" i="22"/>
  <c r="A112" i="22"/>
  <c r="L107" i="22"/>
  <c r="K107" i="22"/>
  <c r="K105" i="22"/>
  <c r="L105" i="22" s="1"/>
  <c r="L104" i="22"/>
  <c r="K104" i="22"/>
  <c r="K103" i="22"/>
  <c r="L103" i="22" s="1"/>
  <c r="L102" i="22"/>
  <c r="K102" i="22"/>
  <c r="K101" i="22"/>
  <c r="L101" i="22" s="1"/>
  <c r="L100" i="22"/>
  <c r="K100" i="22"/>
  <c r="K99" i="22"/>
  <c r="L99" i="22" s="1"/>
  <c r="L98" i="22"/>
  <c r="K98" i="22"/>
  <c r="K97" i="22"/>
  <c r="L97" i="22" s="1"/>
  <c r="L96" i="22"/>
  <c r="K96" i="22"/>
  <c r="K95" i="22"/>
  <c r="L95" i="22" s="1"/>
  <c r="L94" i="22"/>
  <c r="K94" i="22"/>
  <c r="K93" i="22"/>
  <c r="L93" i="22" s="1"/>
  <c r="B88" i="22"/>
  <c r="K85" i="22"/>
  <c r="L85" i="22" s="1"/>
  <c r="L84" i="22" s="1"/>
  <c r="B83" i="22"/>
  <c r="A83" i="22"/>
  <c r="L81" i="22"/>
  <c r="K81" i="22"/>
  <c r="K79" i="22"/>
  <c r="L79" i="22" s="1"/>
  <c r="L78" i="22"/>
  <c r="K78" i="22"/>
  <c r="K77" i="22"/>
  <c r="L77" i="22" s="1"/>
  <c r="L76" i="22"/>
  <c r="K76" i="22"/>
  <c r="K75" i="22"/>
  <c r="L75" i="22" s="1"/>
  <c r="L74" i="22"/>
  <c r="K74" i="22"/>
  <c r="K73" i="22"/>
  <c r="L73" i="22" s="1"/>
  <c r="B70" i="22"/>
  <c r="A70" i="22"/>
  <c r="K68" i="22"/>
  <c r="L68" i="22" s="1"/>
  <c r="K67" i="22"/>
  <c r="L67" i="22" s="1"/>
  <c r="L65" i="22" s="1"/>
  <c r="B64" i="22"/>
  <c r="A64" i="22"/>
  <c r="K62" i="22"/>
  <c r="L62" i="22" s="1"/>
  <c r="L61" i="22"/>
  <c r="K61" i="22"/>
  <c r="K60" i="22"/>
  <c r="L60" i="22" s="1"/>
  <c r="E59" i="22"/>
  <c r="K59" i="22" s="1"/>
  <c r="L59" i="22" s="1"/>
  <c r="K58" i="22"/>
  <c r="L58" i="22" s="1"/>
  <c r="E58" i="22"/>
  <c r="E57" i="22"/>
  <c r="K57" i="22" s="1"/>
  <c r="L57" i="22" s="1"/>
  <c r="K56" i="22"/>
  <c r="L56" i="22" s="1"/>
  <c r="K55" i="22"/>
  <c r="L55" i="22" s="1"/>
  <c r="K54" i="22"/>
  <c r="L54" i="22" s="1"/>
  <c r="K53" i="22"/>
  <c r="L53" i="22" s="1"/>
  <c r="K52" i="22"/>
  <c r="L52" i="22" s="1"/>
  <c r="K51" i="22"/>
  <c r="L51" i="22" s="1"/>
  <c r="K50" i="22"/>
  <c r="L50" i="22" s="1"/>
  <c r="B46" i="22"/>
  <c r="A46" i="22"/>
  <c r="K44" i="22"/>
  <c r="L44" i="22" s="1"/>
  <c r="K43" i="22"/>
  <c r="L43" i="22" s="1"/>
  <c r="K42" i="22"/>
  <c r="L42" i="22" s="1"/>
  <c r="L41" i="22" s="1"/>
  <c r="B40" i="22"/>
  <c r="A40" i="22"/>
  <c r="L38" i="22"/>
  <c r="K38" i="22"/>
  <c r="K37" i="22"/>
  <c r="L37" i="22" s="1"/>
  <c r="L36" i="22"/>
  <c r="K36" i="22"/>
  <c r="K35" i="22"/>
  <c r="L35" i="22" s="1"/>
  <c r="L34" i="22" s="1"/>
  <c r="B33" i="22"/>
  <c r="A33" i="22"/>
  <c r="K29" i="22"/>
  <c r="L29" i="22" s="1"/>
  <c r="K28" i="22"/>
  <c r="L28" i="22" s="1"/>
  <c r="K27" i="22"/>
  <c r="L27" i="22" s="1"/>
  <c r="K26" i="22"/>
  <c r="L26" i="22" s="1"/>
  <c r="B23" i="22"/>
  <c r="A23" i="22"/>
  <c r="A21" i="22"/>
  <c r="K19" i="22"/>
  <c r="L19" i="22" s="1"/>
  <c r="K18" i="22"/>
  <c r="L18" i="22" s="1"/>
  <c r="K17" i="22"/>
  <c r="L17" i="22" s="1"/>
  <c r="K16" i="22"/>
  <c r="L16" i="22" s="1"/>
  <c r="K15" i="22"/>
  <c r="L15" i="22" s="1"/>
  <c r="A12" i="22"/>
  <c r="B10" i="22"/>
  <c r="L47" i="22" l="1"/>
  <c r="L49" i="22" s="1"/>
  <c r="L13" i="22"/>
  <c r="L24" i="22"/>
  <c r="L71" i="22"/>
  <c r="L89" i="22"/>
  <c r="L92" i="22" s="1"/>
  <c r="L128" i="22"/>
  <c r="L130" i="22" s="1"/>
  <c r="H60" i="11"/>
  <c r="H70" i="11"/>
  <c r="H88" i="11"/>
  <c r="H92" i="11"/>
  <c r="H232" i="11"/>
  <c r="N89" i="11" l="1"/>
  <c r="L84" i="20"/>
  <c r="L83" i="20" s="1"/>
  <c r="G115" i="11" s="1"/>
  <c r="K48" i="20"/>
  <c r="L48" i="20" s="1"/>
  <c r="K47" i="20"/>
  <c r="L47" i="20" s="1"/>
  <c r="H83" i="11"/>
  <c r="H85" i="11"/>
  <c r="H86" i="11"/>
  <c r="H87" i="11"/>
  <c r="L46" i="20" l="1"/>
  <c r="L45" i="20" s="1"/>
  <c r="G109" i="11" s="1"/>
  <c r="H109" i="11" s="1"/>
  <c r="K39" i="20"/>
  <c r="L39" i="20" s="1"/>
  <c r="L36" i="20"/>
  <c r="A34" i="20"/>
  <c r="K21" i="20"/>
  <c r="L21" i="20" s="1"/>
  <c r="K19" i="20"/>
  <c r="L19" i="20" s="1"/>
  <c r="L35" i="20" l="1"/>
  <c r="G98" i="11" s="1"/>
  <c r="L14" i="20"/>
  <c r="G84" i="11" s="1"/>
  <c r="H84" i="11" s="1"/>
  <c r="H98" i="11" l="1"/>
  <c r="L71" i="11" l="1"/>
  <c r="J92" i="11" l="1"/>
  <c r="H74" i="11"/>
  <c r="H185" i="11" l="1"/>
  <c r="H184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9" i="11" l="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259" i="11" l="1"/>
  <c r="B20" i="21" s="1"/>
  <c r="J40" i="11"/>
  <c r="J38" i="11"/>
  <c r="J35" i="11"/>
  <c r="J32" i="11"/>
  <c r="J21" i="11"/>
  <c r="J20" i="11"/>
  <c r="J33" i="11"/>
  <c r="J28" i="11"/>
  <c r="J27" i="11"/>
  <c r="J25" i="11"/>
  <c r="J22" i="11"/>
  <c r="B21" i="21" l="1"/>
  <c r="K259" i="11" s="1"/>
  <c r="J48" i="1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L49" i="11"/>
  <c r="I13" i="11" l="1"/>
  <c r="L259" i="11" l="1"/>
</calcChain>
</file>

<file path=xl/sharedStrings.xml><?xml version="1.0" encoding="utf-8"?>
<sst xmlns="http://schemas.openxmlformats.org/spreadsheetml/2006/main" count="919" uniqueCount="619">
  <si>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</si>
  <si>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</si>
  <si>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</si>
  <si>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</si>
  <si>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</si>
  <si>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</si>
  <si>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</si>
  <si>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</si>
  <si>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</si>
  <si>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</si>
  <si>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</si>
  <si>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</si>
  <si>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</si>
  <si>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</si>
  <si>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</si>
  <si>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</si>
  <si>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</si>
  <si>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</si>
  <si>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</si>
  <si>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</si>
  <si>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</si>
  <si>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</si>
  <si>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</si>
  <si>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</si>
  <si>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</si>
  <si>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</si>
  <si>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</si>
  <si>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</si>
  <si>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</si>
  <si>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</si>
  <si>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</si>
  <si>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</si>
  <si>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</si>
  <si>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</si>
  <si>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</si>
  <si>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</si>
  <si>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</si>
  <si>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</si>
  <si>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</si>
  <si>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</si>
  <si>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</si>
  <si>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</si>
  <si>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</si>
  <si>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</si>
  <si>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</si>
  <si>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</si>
  <si>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</si>
  <si>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</si>
  <si>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</si>
  <si>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</si>
  <si>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</si>
  <si>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</si>
  <si>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</si>
  <si>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</si>
  <si>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</si>
  <si>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</si>
  <si>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</si>
  <si>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</si>
  <si>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</si>
  <si>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</si>
  <si>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</si>
  <si>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</si>
  <si>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</si>
  <si>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</si>
  <si>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</si>
  <si>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</si>
  <si>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</si>
  <si>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</si>
  <si>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</si>
  <si>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</si>
  <si>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</si>
  <si>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</si>
  <si>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</si>
  <si>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</si>
  <si>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</si>
  <si>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</si>
  <si>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</si>
  <si>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</si>
  <si>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</si>
  <si>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</si>
  <si>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</si>
  <si>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</si>
  <si>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</si>
  <si>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</si>
  <si>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</si>
  <si>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</si>
  <si>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</si>
  <si>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</si>
  <si>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</si>
  <si>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</si>
  <si>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</si>
  <si>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</si>
  <si>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</si>
  <si>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</si>
  <si>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</si>
  <si>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</si>
  <si>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</si>
  <si>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</si>
  <si>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</si>
  <si>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</si>
  <si>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</si>
  <si>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</si>
  <si>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</si>
  <si>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</si>
  <si>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</si>
  <si>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</si>
  <si>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</si>
  <si>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</si>
  <si>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</si>
  <si>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</si>
  <si>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</si>
  <si>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</si>
  <si>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</si>
  <si>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</si>
  <si>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</si>
  <si>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</si>
  <si>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</si>
  <si>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</si>
  <si>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</si>
  <si>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</si>
  <si>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</si>
  <si>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</si>
  <si>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</si>
  <si>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</si>
  <si>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</si>
  <si>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</si>
  <si>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</si>
  <si>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</si>
  <si>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</si>
  <si>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</si>
  <si>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</si>
  <si>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</si>
  <si>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</si>
  <si>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</si>
  <si>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</si>
  <si>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</si>
  <si>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</si>
  <si>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</si>
  <si>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</si>
  <si>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</si>
  <si>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</si>
  <si>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</si>
  <si>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</si>
  <si>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</si>
  <si>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</si>
  <si>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</si>
  <si>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</si>
  <si>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</si>
  <si>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</si>
  <si>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</si>
  <si>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</si>
  <si>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</si>
  <si>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</si>
  <si>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</si>
  <si>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</si>
  <si>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</si>
  <si>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</si>
  <si>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</si>
  <si>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</si>
  <si>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</si>
  <si>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</si>
  <si>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</si>
  <si>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</si>
  <si>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</si>
  <si>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</si>
  <si>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</si>
  <si>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</si>
  <si>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</si>
  <si>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</si>
  <si>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</si>
  <si>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</si>
  <si>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</si>
  <si>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</si>
  <si>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</si>
  <si>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</si>
  <si>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</si>
  <si>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</si>
  <si>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</si>
  <si>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</si>
  <si>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</si>
  <si>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</si>
  <si>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</si>
  <si>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</si>
  <si>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</si>
  <si>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</si>
  <si>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</si>
  <si>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</si>
  <si>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</si>
  <si>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</si>
  <si>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</si>
  <si>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</si>
  <si>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</si>
  <si>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</si>
  <si>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</si>
  <si>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</si>
  <si>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</si>
  <si>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</si>
  <si>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</si>
  <si>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</si>
  <si>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</si>
  <si>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</si>
  <si>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</si>
  <si>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</si>
  <si>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</si>
  <si>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</si>
  <si>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</si>
  <si>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</si>
  <si>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</si>
  <si>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</si>
  <si>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</si>
  <si>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</si>
  <si>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</si>
  <si>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</si>
  <si>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</si>
  <si>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</si>
  <si>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</si>
  <si>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</si>
  <si>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</si>
  <si>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</si>
  <si>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</si>
  <si>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</si>
  <si>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</si>
  <si>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</si>
  <si>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</si>
  <si>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</si>
  <si>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</si>
  <si>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</si>
  <si>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</si>
  <si>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</si>
  <si>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</si>
  <si>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</si>
  <si>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</si>
  <si>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</si>
  <si>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</si>
  <si>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</si>
  <si>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</si>
  <si>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</si>
  <si>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</si>
  <si>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</si>
  <si>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</si>
  <si>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</si>
  <si>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</si>
  <si>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</si>
  <si>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</si>
  <si>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</si>
  <si>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</si>
  <si>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</si>
  <si>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</si>
  <si>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</si>
  <si>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</si>
  <si>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</si>
  <si>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</si>
  <si>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</si>
  <si>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</si>
  <si>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</si>
  <si>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</si>
  <si>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</si>
  <si>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</si>
  <si>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</si>
  <si>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</si>
  <si>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</si>
  <si>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</si>
  <si>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</si>
  <si>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</si>
  <si>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</si>
  <si>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</si>
  <si>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</si>
  <si>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</si>
  <si>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</si>
  <si>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</si>
  <si>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</si>
  <si>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</si>
  <si>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</si>
  <si>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</si>
  <si>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</si>
  <si>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</si>
  <si>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</si>
  <si>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</si>
  <si>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</si>
  <si>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</si>
  <si>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</si>
  <si>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</si>
  <si>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</si>
  <si>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</si>
  <si>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</si>
  <si>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</si>
  <si>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</si>
  <si>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</si>
  <si>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</si>
  <si>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</si>
  <si>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</si>
  <si>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</si>
  <si>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</si>
  <si>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</si>
  <si>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</si>
  <si>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</si>
  <si>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</si>
  <si>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</si>
  <si>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</si>
  <si>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</si>
  <si>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</si>
  <si>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</si>
  <si>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</si>
  <si>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</si>
  <si>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</si>
  <si>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</si>
  <si>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</si>
  <si>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</si>
  <si>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</si>
  <si>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</si>
  <si>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</si>
  <si>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</si>
  <si>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</si>
  <si>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</si>
  <si>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</si>
  <si>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</si>
  <si>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</si>
  <si>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</si>
  <si>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</si>
  <si>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</si>
  <si>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</si>
  <si>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</si>
  <si>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</si>
  <si>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</si>
  <si>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</si>
  <si>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</si>
  <si>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</si>
  <si>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</si>
  <si>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</si>
  <si>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</si>
  <si>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</si>
  <si>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</si>
  <si>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</si>
  <si>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</si>
  <si>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</si>
  <si>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</si>
  <si>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</si>
  <si>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</si>
  <si>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</si>
  <si>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</si>
  <si>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</si>
  <si>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</si>
  <si>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</si>
  <si>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</si>
  <si>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</si>
  <si>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</si>
  <si>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</si>
  <si>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</si>
  <si>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</si>
  <si>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</si>
  <si>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</si>
  <si>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</si>
  <si>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</si>
  <si>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</si>
  <si>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</si>
  <si>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</si>
  <si>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</si>
  <si>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</si>
  <si>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</si>
  <si>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</si>
  <si>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</si>
  <si>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</si>
  <si>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</si>
  <si>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</si>
  <si>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</si>
  <si>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</si>
  <si>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</si>
  <si>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</si>
  <si>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</si>
  <si>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</si>
  <si>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</si>
  <si>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</si>
  <si>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</si>
  <si>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</si>
  <si>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</si>
  <si>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</si>
  <si>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</si>
  <si>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</si>
  <si>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</si>
  <si>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</si>
  <si>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</si>
  <si>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</si>
  <si>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</si>
  <si>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</si>
  <si>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</si>
  <si>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</si>
  <si>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</si>
  <si>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</si>
  <si>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</si>
  <si>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</si>
  <si>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</si>
  <si>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</si>
  <si>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</si>
  <si>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</si>
  <si>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</si>
  <si>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</si>
  <si>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</si>
  <si>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</si>
  <si>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</si>
  <si>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</si>
  <si>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</si>
  <si>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</si>
  <si>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</si>
  <si>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</si>
  <si>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</si>
  <si>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</si>
  <si>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</si>
  <si>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</si>
  <si>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</si>
  <si>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</si>
  <si>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</si>
  <si>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</si>
  <si>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</si>
  <si>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</si>
  <si>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</si>
  <si>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</si>
  <si>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</si>
  <si>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</si>
  <si>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</si>
  <si>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</si>
  <si>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</si>
  <si>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</si>
  <si>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</si>
  <si>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</si>
  <si>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</si>
  <si>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</si>
  <si>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</si>
  <si>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</si>
  <si>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</si>
  <si>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</si>
  <si>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</si>
  <si>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</si>
  <si>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</si>
  <si>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</si>
  <si>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</si>
  <si>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</si>
  <si>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</si>
  <si>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</si>
  <si>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</si>
  <si>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</si>
  <si>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</si>
  <si>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</si>
  <si>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</si>
  <si>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</si>
  <si>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</si>
  <si>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</si>
  <si>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</si>
  <si>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</si>
  <si>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</si>
  <si>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</si>
  <si>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</si>
  <si>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</si>
  <si>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</si>
  <si>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</si>
  <si>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</si>
  <si>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</si>
  <si>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</si>
  <si>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</si>
  <si>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</si>
  <si>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</si>
  <si>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</si>
  <si>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</si>
  <si>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</si>
  <si>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</si>
  <si>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</si>
  <si>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</si>
  <si>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</si>
  <si>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</si>
  <si>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</si>
  <si>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</si>
  <si>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</si>
  <si>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</si>
  <si>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</si>
  <si>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</si>
  <si>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</si>
  <si>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</si>
  <si>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</si>
  <si>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</si>
  <si>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</si>
  <si>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</si>
  <si>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</si>
  <si>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</si>
  <si>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</si>
  <si>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</si>
  <si>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</si>
  <si>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</si>
  <si>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</si>
  <si>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</si>
  <si>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</si>
  <si>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</si>
  <si>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</si>
  <si>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</si>
  <si>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</si>
  <si>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</si>
  <si>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</si>
  <si>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</si>
  <si>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</si>
  <si>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</si>
  <si>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</si>
  <si>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</si>
  <si>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</si>
  <si>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</si>
  <si>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</si>
  <si>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</si>
  <si>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</si>
  <si>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</si>
  <si>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</si>
  <si>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</si>
  <si>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</si>
  <si>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</si>
  <si>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</si>
  <si>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</si>
  <si>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</si>
  <si>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</si>
  <si>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</si>
  <si>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</si>
  <si>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</si>
  <si>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</si>
  <si>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</si>
  <si>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</si>
  <si>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</si>
  <si>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</si>
  <si>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</si>
  <si>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</si>
  <si>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</si>
  <si>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</si>
  <si>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</si>
  <si>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</si>
  <si>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</si>
  <si>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</si>
  <si>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</si>
  <si>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</si>
  <si>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</si>
  <si>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</si>
  <si>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</si>
  <si>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</si>
  <si>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</si>
  <si>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BM_10</t>
  </si>
  <si>
    <t>BM_11</t>
  </si>
  <si>
    <t>BM11</t>
  </si>
  <si>
    <t>6.1.12</t>
  </si>
  <si>
    <t>Estacionamento lateral onibus</t>
  </si>
  <si>
    <t>BM_12</t>
  </si>
  <si>
    <t>BM12</t>
  </si>
  <si>
    <t>Hall de entrada</t>
  </si>
  <si>
    <t>DEPOSITOS</t>
  </si>
  <si>
    <t>Secretaria de educação</t>
  </si>
  <si>
    <t>Lateral auditorio</t>
  </si>
  <si>
    <t>REVESTIMENTO</t>
  </si>
  <si>
    <t>BM13</t>
  </si>
  <si>
    <t>RECEPÇAO</t>
  </si>
  <si>
    <t>AO LADO PELE DE VIDRO</t>
  </si>
  <si>
    <t>DEPOSITO</t>
  </si>
  <si>
    <t>Auditorio</t>
  </si>
  <si>
    <t>Estacionamento Motos</t>
  </si>
  <si>
    <t>Circulação Jardineira</t>
  </si>
  <si>
    <t>Desconto Jardineira</t>
  </si>
  <si>
    <t>Circulação Frete auditório</t>
  </si>
  <si>
    <t>BM_13</t>
  </si>
  <si>
    <t>Calçada jardineira</t>
  </si>
  <si>
    <t>Calçada Lateral Auditório</t>
  </si>
  <si>
    <t>Aditivo</t>
  </si>
  <si>
    <t>Estacionamento Moto</t>
  </si>
  <si>
    <t>Estacionamento Moto/jardim</t>
  </si>
  <si>
    <t>Acesso rampa deficiente LD</t>
  </si>
  <si>
    <t>Jardim rampa deficiente LD</t>
  </si>
  <si>
    <t>Estacionamento Carros</t>
  </si>
  <si>
    <t>Jardim rampa deficiente LE</t>
  </si>
  <si>
    <t>Jardim LD auditório</t>
  </si>
  <si>
    <t>Jardim Frente  auditório</t>
  </si>
  <si>
    <t>Calçada Frontal Auditório</t>
  </si>
  <si>
    <t>Calçada Entrada Entrada onibus</t>
  </si>
  <si>
    <t>BM05</t>
  </si>
  <si>
    <t>Lastro concreto vigas garagem</t>
  </si>
  <si>
    <t>Rampa acesso ônibus</t>
  </si>
  <si>
    <t>Rampa estacionamento</t>
  </si>
  <si>
    <t>Garagem onibus Nova</t>
  </si>
  <si>
    <t>Estacionamento Frente Secret</t>
  </si>
  <si>
    <t>TOTAL</t>
  </si>
  <si>
    <t>Janela lateral</t>
  </si>
  <si>
    <t>Recepção Auditório</t>
  </si>
  <si>
    <t>Rampa acesso a calçada</t>
  </si>
  <si>
    <t>Lateral fachada secretaria</t>
  </si>
  <si>
    <t>Lateral DEPOSITO</t>
  </si>
  <si>
    <t>BM_14</t>
  </si>
  <si>
    <t>14</t>
  </si>
  <si>
    <t>BM14</t>
  </si>
  <si>
    <t>6.1.4</t>
  </si>
  <si>
    <t>6.1.8</t>
  </si>
  <si>
    <t>Calçada Frontal</t>
  </si>
  <si>
    <t>Calçada lateral</t>
  </si>
  <si>
    <t>Parede Bwc Masc</t>
  </si>
  <si>
    <t>Parede Bwc Feminino</t>
  </si>
  <si>
    <t>Parede Copa</t>
  </si>
  <si>
    <t>Desconto Portas</t>
  </si>
  <si>
    <t>Desconto Janelas</t>
  </si>
  <si>
    <t>Calçada Frente Sec Educação</t>
  </si>
  <si>
    <t>Calçada Frente Auditório</t>
  </si>
  <si>
    <t>Desconto piso tátil</t>
  </si>
  <si>
    <t>Bwc masc</t>
  </si>
  <si>
    <t>Bwc feminino</t>
  </si>
  <si>
    <t>Copa</t>
  </si>
  <si>
    <t>7.6</t>
  </si>
  <si>
    <t>8.1</t>
  </si>
  <si>
    <t>Lateral oeste auditório</t>
  </si>
  <si>
    <t>vigal lateral oeste auditório</t>
  </si>
  <si>
    <t>Fachada auditório Sul</t>
  </si>
  <si>
    <t>Fachada secretaria Sul</t>
  </si>
  <si>
    <t>Fachada Viga secretaria Sul</t>
  </si>
  <si>
    <t>8.3</t>
  </si>
  <si>
    <t xml:space="preserve">Fachada Posterior Auditorio </t>
  </si>
  <si>
    <t>Deposito fundos secretaria</t>
  </si>
  <si>
    <t>Recepção Secretaria</t>
  </si>
  <si>
    <t>recepção auditório</t>
  </si>
  <si>
    <t>8.4</t>
  </si>
  <si>
    <t>TOTAL DESTA MEDIÇÃO - BM 14</t>
  </si>
  <si>
    <t>VALOR POR EXTENSO: TRINTA E TRÊS MIL, OITOCENTOS E QUARENTA E CINCO REAIS E TREZE CENTAVOS</t>
  </si>
  <si>
    <t>BM 14  - Boletim de Medição</t>
  </si>
  <si>
    <t>18/03/2024 a 16/05/2024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</si>
</sst>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0.0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43" fontId="2" fillId="0" borderId="0" applyFont="0" applyFill="0" applyBorder="0" applyAlignment="0" applyProtection="0"/>
  </cellStyleXfs>
  <cellXfs count="245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8" fillId="0" borderId="6" xfId="0" applyFont="1" applyBorder="1" applyAlignment="1">
      <alignment vertical="distributed"/>
    </xf>
    <xf numFmtId="0" fontId="8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center" vertical="center" wrapText="1"/>
    </xf>
    <xf numFmtId="4" fontId="9" fillId="0" borderId="18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vertical="distributed" wrapText="1"/>
    </xf>
    <xf numFmtId="4" fontId="7" fillId="2" borderId="1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5" xfId="0" applyFont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right" indent="1"/>
    </xf>
    <xf numFmtId="4" fontId="13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0" borderId="19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0" fontId="0" fillId="0" borderId="0" xfId="0"/>
    <xf numFmtId="0" fontId="8" fillId="0" borderId="15" xfId="1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distributed" wrapText="1"/>
    </xf>
    <xf numFmtId="4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vertical="distributed" wrapText="1"/>
    </xf>
    <xf numFmtId="0" fontId="8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43" fontId="16" fillId="0" borderId="0" xfId="7" applyFont="1" applyFill="1" applyBorder="1" applyAlignment="1">
      <alignment horizontal="center" vertical="center"/>
    </xf>
    <xf numFmtId="0" fontId="15" fillId="0" borderId="1" xfId="8" applyBorder="1"/>
    <xf numFmtId="0" fontId="0" fillId="0" borderId="1" xfId="0" applyBorder="1"/>
    <xf numFmtId="0" fontId="16" fillId="4" borderId="1" xfId="7" applyNumberFormat="1" applyFont="1" applyFill="1" applyBorder="1" applyAlignment="1">
      <alignment horizontal="center" vertical="center"/>
    </xf>
    <xf numFmtId="43" fontId="17" fillId="6" borderId="1" xfId="7" applyFont="1" applyFill="1" applyBorder="1" applyAlignment="1">
      <alignment horizontal="center" vertical="center"/>
    </xf>
    <xf numFmtId="43" fontId="16" fillId="0" borderId="42" xfId="7" applyFont="1" applyFill="1" applyBorder="1" applyAlignment="1">
      <alignment horizontal="center" vertical="center"/>
    </xf>
    <xf numFmtId="43" fontId="20" fillId="0" borderId="20" xfId="7" applyFont="1" applyBorder="1" applyAlignment="1">
      <alignment vertical="center"/>
    </xf>
    <xf numFmtId="43" fontId="20" fillId="0" borderId="21" xfId="7" applyFont="1" applyBorder="1" applyAlignment="1">
      <alignment vertical="center"/>
    </xf>
    <xf numFmtId="43" fontId="20" fillId="5" borderId="28" xfId="7" applyFont="1" applyFill="1" applyBorder="1" applyAlignment="1">
      <alignment vertical="center"/>
    </xf>
    <xf numFmtId="43" fontId="20" fillId="5" borderId="30" xfId="7" applyFont="1" applyFill="1" applyBorder="1" applyAlignment="1">
      <alignment vertical="center"/>
    </xf>
    <xf numFmtId="43" fontId="18" fillId="0" borderId="25" xfId="7" applyFont="1" applyBorder="1" applyAlignment="1">
      <alignment horizontal="left"/>
    </xf>
    <xf numFmtId="43" fontId="18" fillId="0" borderId="0" xfId="7" applyFont="1" applyBorder="1" applyAlignment="1">
      <alignment horizontal="left"/>
    </xf>
    <xf numFmtId="43" fontId="18" fillId="0" borderId="26" xfId="7" applyFont="1" applyBorder="1" applyAlignment="1">
      <alignment horizontal="left"/>
    </xf>
    <xf numFmtId="0" fontId="21" fillId="0" borderId="1" xfId="8" applyFont="1" applyBorder="1" applyAlignment="1">
      <alignment vertical="center"/>
    </xf>
    <xf numFmtId="2" fontId="21" fillId="0" borderId="1" xfId="8" applyNumberFormat="1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2" fontId="22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43" fontId="17" fillId="0" borderId="1" xfId="7" applyFont="1" applyFill="1" applyBorder="1" applyAlignment="1">
      <alignment horizontal="center" vertical="center"/>
    </xf>
    <xf numFmtId="43" fontId="17" fillId="0" borderId="1" xfId="7" applyFont="1" applyFill="1" applyBorder="1" applyAlignment="1">
      <alignment horizontal="left" vertical="center" wrapText="1"/>
    </xf>
    <xf numFmtId="43" fontId="23" fillId="0" borderId="1" xfId="7" applyFont="1" applyFill="1" applyBorder="1" applyAlignment="1">
      <alignment horizontal="left" vertical="center" wrapText="1"/>
    </xf>
    <xf numFmtId="0" fontId="21" fillId="0" borderId="1" xfId="8" applyFont="1" applyBorder="1" applyAlignment="1">
      <alignment horizontal="center" vertical="center"/>
    </xf>
    <xf numFmtId="0" fontId="24" fillId="0" borderId="1" xfId="0" applyFont="1" applyBorder="1"/>
    <xf numFmtId="43" fontId="24" fillId="0" borderId="1" xfId="0" applyNumberFormat="1" applyFont="1" applyBorder="1"/>
    <xf numFmtId="2" fontId="22" fillId="0" borderId="7" xfId="8" applyNumberFormat="1" applyFont="1" applyBorder="1" applyAlignment="1">
      <alignment horizontal="center" vertical="center"/>
    </xf>
    <xf numFmtId="43" fontId="0" fillId="0" borderId="1" xfId="5" applyFont="1" applyBorder="1" applyAlignment="1">
      <alignment horizontal="center" vertical="center"/>
    </xf>
    <xf numFmtId="2" fontId="0" fillId="0" borderId="1" xfId="0" applyNumberFormat="1" applyBorder="1"/>
    <xf numFmtId="2" fontId="22" fillId="0" borderId="1" xfId="0" applyNumberFormat="1" applyFont="1" applyBorder="1"/>
    <xf numFmtId="0" fontId="24" fillId="0" borderId="1" xfId="8" applyFont="1" applyBorder="1" applyAlignment="1">
      <alignment horizontal="center" vertical="center"/>
    </xf>
    <xf numFmtId="2" fontId="24" fillId="0" borderId="1" xfId="8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3" fontId="0" fillId="0" borderId="0" xfId="5" applyFont="1" applyBorder="1" applyAlignment="1">
      <alignment horizontal="center" vertical="center"/>
    </xf>
    <xf numFmtId="0" fontId="0" fillId="0" borderId="0" xfId="0" applyBorder="1"/>
    <xf numFmtId="43" fontId="17" fillId="0" borderId="2" xfId="7" applyFont="1" applyFill="1" applyBorder="1" applyAlignment="1">
      <alignment horizontal="center" vertical="center" wrapText="1"/>
    </xf>
    <xf numFmtId="43" fontId="17" fillId="0" borderId="4" xfId="7" applyFont="1" applyFill="1" applyBorder="1" applyAlignment="1">
      <alignment horizontal="center" vertical="center" wrapText="1"/>
    </xf>
    <xf numFmtId="43" fontId="17" fillId="0" borderId="1" xfId="7" applyFont="1" applyFill="1" applyBorder="1" applyAlignment="1">
      <alignment horizontal="center" vertical="center" wrapText="1"/>
    </xf>
    <xf numFmtId="0" fontId="17" fillId="0" borderId="1" xfId="9" applyFont="1" applyBorder="1"/>
    <xf numFmtId="43" fontId="17" fillId="0" borderId="1" xfId="10" applyFont="1" applyBorder="1"/>
    <xf numFmtId="43" fontId="17" fillId="0" borderId="1" xfId="10" applyFont="1" applyFill="1" applyBorder="1"/>
    <xf numFmtId="0" fontId="17" fillId="4" borderId="1" xfId="7" applyNumberFormat="1" applyFont="1" applyFill="1" applyBorder="1" applyAlignment="1">
      <alignment horizontal="center" vertical="center"/>
    </xf>
    <xf numFmtId="0" fontId="17" fillId="0" borderId="1" xfId="8" applyFont="1" applyBorder="1"/>
    <xf numFmtId="0" fontId="17" fillId="0" borderId="1" xfId="8" applyFont="1" applyBorder="1" applyAlignment="1">
      <alignment vertical="center"/>
    </xf>
    <xf numFmtId="2" fontId="17" fillId="0" borderId="1" xfId="8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1" xfId="0" applyFont="1" applyBorder="1"/>
    <xf numFmtId="43" fontId="17" fillId="0" borderId="1" xfId="5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25" fillId="0" borderId="1" xfId="9" applyFont="1" applyBorder="1"/>
    <xf numFmtId="43" fontId="25" fillId="0" borderId="1" xfId="7" applyFont="1" applyFill="1" applyBorder="1" applyAlignment="1">
      <alignment horizontal="center" vertical="center"/>
    </xf>
    <xf numFmtId="43" fontId="25" fillId="0" borderId="1" xfId="10" applyFont="1" applyFill="1" applyBorder="1"/>
    <xf numFmtId="0" fontId="25" fillId="0" borderId="1" xfId="8" applyFont="1" applyBorder="1" applyAlignment="1">
      <alignment vertical="center"/>
    </xf>
    <xf numFmtId="2" fontId="25" fillId="0" borderId="1" xfId="8" applyNumberFormat="1" applyFont="1" applyBorder="1" applyAlignment="1">
      <alignment horizontal="center" vertical="center"/>
    </xf>
    <xf numFmtId="0" fontId="25" fillId="0" borderId="1" xfId="8" applyFont="1" applyBorder="1" applyAlignment="1">
      <alignment horizontal="center" vertical="center"/>
    </xf>
    <xf numFmtId="0" fontId="25" fillId="0" borderId="1" xfId="8" applyFont="1" applyBorder="1"/>
    <xf numFmtId="0" fontId="26" fillId="0" borderId="0" xfId="0" applyFont="1"/>
    <xf numFmtId="0" fontId="17" fillId="0" borderId="1" xfId="8" applyFont="1" applyBorder="1" applyAlignment="1">
      <alignment horizontal="left" vertical="center"/>
    </xf>
    <xf numFmtId="2" fontId="17" fillId="0" borderId="1" xfId="0" applyNumberFormat="1" applyFont="1" applyBorder="1"/>
    <xf numFmtId="2" fontId="0" fillId="0" borderId="1" xfId="0" applyNumberFormat="1" applyFill="1" applyBorder="1"/>
    <xf numFmtId="2" fontId="24" fillId="0" borderId="1" xfId="0" applyNumberFormat="1" applyFont="1" applyBorder="1"/>
    <xf numFmtId="0" fontId="17" fillId="0" borderId="1" xfId="8" applyFont="1" applyBorder="1" applyAlignment="1">
      <alignment horizontal="center" vertical="center"/>
    </xf>
    <xf numFmtId="0" fontId="17" fillId="0" borderId="1" xfId="8" applyFont="1" applyBorder="1" applyAlignment="1">
      <alignment horizontal="left" vertical="center"/>
    </xf>
    <xf numFmtId="43" fontId="16" fillId="0" borderId="42" xfId="7" applyFont="1" applyFill="1" applyBorder="1" applyAlignment="1">
      <alignment horizontal="center" vertical="center"/>
    </xf>
    <xf numFmtId="43" fontId="23" fillId="0" borderId="2" xfId="7" applyFont="1" applyFill="1" applyBorder="1" applyAlignment="1">
      <alignment horizontal="center" vertical="center" wrapText="1"/>
    </xf>
    <xf numFmtId="43" fontId="23" fillId="0" borderId="4" xfId="7" applyFont="1" applyFill="1" applyBorder="1" applyAlignment="1">
      <alignment horizontal="center" vertical="center" wrapText="1"/>
    </xf>
    <xf numFmtId="165" fontId="17" fillId="0" borderId="1" xfId="8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left" vertical="center"/>
    </xf>
    <xf numFmtId="0" fontId="17" fillId="0" borderId="1" xfId="8" applyFont="1" applyBorder="1" applyAlignment="1">
      <alignment horizontal="center" vertical="center"/>
    </xf>
    <xf numFmtId="0" fontId="17" fillId="4" borderId="4" xfId="7" applyNumberFormat="1" applyFont="1" applyFill="1" applyBorder="1" applyAlignment="1">
      <alignment horizontal="center" vertical="center"/>
    </xf>
    <xf numFmtId="0" fontId="17" fillId="0" borderId="0" xfId="8" applyFont="1" applyBorder="1"/>
    <xf numFmtId="0" fontId="17" fillId="0" borderId="0" xfId="8" applyFont="1" applyBorder="1" applyAlignment="1">
      <alignment horizontal="left" vertical="center"/>
    </xf>
    <xf numFmtId="2" fontId="17" fillId="0" borderId="0" xfId="8" applyNumberFormat="1" applyFont="1" applyBorder="1" applyAlignment="1">
      <alignment horizontal="center" vertical="center"/>
    </xf>
    <xf numFmtId="0" fontId="17" fillId="0" borderId="0" xfId="8" applyFont="1" applyBorder="1" applyAlignment="1">
      <alignment horizontal="center" vertical="center"/>
    </xf>
    <xf numFmtId="165" fontId="17" fillId="0" borderId="0" xfId="8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43" fontId="17" fillId="0" borderId="1" xfId="10" applyNumberFormat="1" applyFont="1" applyBorder="1"/>
    <xf numFmtId="43" fontId="17" fillId="0" borderId="1" xfId="10" applyNumberFormat="1" applyFont="1" applyFill="1" applyBorder="1"/>
    <xf numFmtId="43" fontId="17" fillId="0" borderId="1" xfId="0" applyNumberFormat="1" applyFont="1" applyBorder="1"/>
    <xf numFmtId="10" fontId="6" fillId="3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distributed"/>
    </xf>
    <xf numFmtId="49" fontId="8" fillId="0" borderId="5" xfId="0" applyNumberFormat="1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8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164" fontId="8" fillId="0" borderId="9" xfId="0" applyNumberFormat="1" applyFont="1" applyBorder="1" applyAlignment="1">
      <alignment horizontal="left" vertical="distributed"/>
    </xf>
    <xf numFmtId="164" fontId="8" fillId="0" borderId="12" xfId="0" applyNumberFormat="1" applyFont="1" applyBorder="1" applyAlignment="1">
      <alignment horizontal="left" vertical="distributed"/>
    </xf>
    <xf numFmtId="164" fontId="8" fillId="0" borderId="6" xfId="0" applyNumberFormat="1" applyFont="1" applyBorder="1" applyAlignment="1">
      <alignment horizontal="left" vertical="distributed"/>
    </xf>
    <xf numFmtId="164" fontId="8" fillId="0" borderId="13" xfId="0" applyNumberFormat="1" applyFont="1" applyBorder="1" applyAlignment="1">
      <alignment horizontal="left" vertical="distributed"/>
    </xf>
    <xf numFmtId="164" fontId="12" fillId="0" borderId="1" xfId="0" applyNumberFormat="1" applyFont="1" applyBorder="1" applyAlignment="1">
      <alignment horizontal="left" vertical="distributed"/>
    </xf>
    <xf numFmtId="0" fontId="8" fillId="0" borderId="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0" fontId="17" fillId="0" borderId="1" xfId="8" applyFont="1" applyBorder="1" applyAlignment="1">
      <alignment horizontal="left" vertical="center"/>
    </xf>
    <xf numFmtId="43" fontId="16" fillId="4" borderId="1" xfId="7" applyFont="1" applyFill="1" applyBorder="1" applyAlignment="1">
      <alignment horizontal="left" vertical="top"/>
    </xf>
    <xf numFmtId="43" fontId="17" fillId="6" borderId="1" xfId="7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3" fontId="16" fillId="0" borderId="34" xfId="7" applyFont="1" applyFill="1" applyBorder="1" applyAlignment="1">
      <alignment horizontal="center" vertical="center"/>
    </xf>
    <xf numFmtId="43" fontId="16" fillId="0" borderId="42" xfId="7" applyFont="1" applyFill="1" applyBorder="1" applyAlignment="1">
      <alignment horizontal="center" vertical="center"/>
    </xf>
    <xf numFmtId="43" fontId="16" fillId="0" borderId="35" xfId="7" applyFont="1" applyFill="1" applyBorder="1" applyAlignment="1">
      <alignment horizontal="center" vertical="center"/>
    </xf>
    <xf numFmtId="43" fontId="16" fillId="0" borderId="36" xfId="7" applyFont="1" applyFill="1" applyBorder="1" applyAlignment="1">
      <alignment horizontal="center" vertical="center"/>
    </xf>
    <xf numFmtId="43" fontId="16" fillId="0" borderId="37" xfId="7" applyFont="1" applyFill="1" applyBorder="1" applyAlignment="1">
      <alignment horizontal="center" vertical="center"/>
    </xf>
    <xf numFmtId="43" fontId="16" fillId="0" borderId="38" xfId="7" applyFont="1" applyFill="1" applyBorder="1" applyAlignment="1">
      <alignment horizontal="center" vertical="center"/>
    </xf>
    <xf numFmtId="43" fontId="16" fillId="0" borderId="43" xfId="7" applyFont="1" applyFill="1" applyBorder="1" applyAlignment="1">
      <alignment horizontal="center" vertical="center"/>
    </xf>
    <xf numFmtId="43" fontId="17" fillId="0" borderId="2" xfId="7" applyFont="1" applyFill="1" applyBorder="1" applyAlignment="1">
      <alignment horizontal="left" vertical="center" wrapText="1"/>
    </xf>
    <xf numFmtId="43" fontId="17" fillId="0" borderId="4" xfId="7" applyFont="1" applyFill="1" applyBorder="1" applyAlignment="1">
      <alignment horizontal="left" vertical="center" wrapText="1"/>
    </xf>
    <xf numFmtId="43" fontId="17" fillId="4" borderId="1" xfId="7" applyFont="1" applyFill="1" applyBorder="1" applyAlignment="1">
      <alignment horizontal="left" vertical="top"/>
    </xf>
    <xf numFmtId="43" fontId="23" fillId="0" borderId="2" xfId="7" applyFont="1" applyFill="1" applyBorder="1" applyAlignment="1">
      <alignment horizontal="center" vertical="center" wrapText="1"/>
    </xf>
    <xf numFmtId="43" fontId="23" fillId="0" borderId="4" xfId="7" applyFont="1" applyFill="1" applyBorder="1" applyAlignment="1">
      <alignment horizontal="center" vertical="center" wrapText="1"/>
    </xf>
    <xf numFmtId="0" fontId="17" fillId="0" borderId="1" xfId="8" applyFont="1" applyBorder="1" applyAlignment="1">
      <alignment horizontal="center" vertical="center"/>
    </xf>
    <xf numFmtId="43" fontId="16" fillId="0" borderId="31" xfId="7" applyFont="1" applyFill="1" applyBorder="1" applyAlignment="1">
      <alignment horizontal="center" vertical="center"/>
    </xf>
    <xf numFmtId="43" fontId="16" fillId="0" borderId="39" xfId="7" applyFont="1" applyFill="1" applyBorder="1" applyAlignment="1">
      <alignment horizontal="center" vertical="center"/>
    </xf>
    <xf numFmtId="43" fontId="16" fillId="0" borderId="32" xfId="7" applyFont="1" applyFill="1" applyBorder="1" applyAlignment="1">
      <alignment horizontal="center" vertical="center"/>
    </xf>
    <xf numFmtId="43" fontId="16" fillId="0" borderId="33" xfId="7" applyFont="1" applyFill="1" applyBorder="1" applyAlignment="1">
      <alignment horizontal="center" vertical="center"/>
    </xf>
    <xf numFmtId="43" fontId="16" fillId="0" borderId="40" xfId="7" applyFont="1" applyFill="1" applyBorder="1" applyAlignment="1">
      <alignment horizontal="center" vertical="center"/>
    </xf>
    <xf numFmtId="43" fontId="16" fillId="0" borderId="41" xfId="7" applyFont="1" applyFill="1" applyBorder="1" applyAlignment="1">
      <alignment horizontal="center" vertical="center"/>
    </xf>
    <xf numFmtId="43" fontId="18" fillId="0" borderId="20" xfId="7" applyFont="1" applyBorder="1" applyAlignment="1">
      <alignment horizontal="center"/>
    </xf>
    <xf numFmtId="43" fontId="18" fillId="0" borderId="21" xfId="7" applyFont="1" applyBorder="1" applyAlignment="1">
      <alignment horizontal="center"/>
    </xf>
    <xf numFmtId="43" fontId="18" fillId="0" borderId="25" xfId="7" applyFont="1" applyBorder="1" applyAlignment="1">
      <alignment horizontal="center"/>
    </xf>
    <xf numFmtId="43" fontId="18" fillId="0" borderId="26" xfId="7" applyFont="1" applyBorder="1" applyAlignment="1">
      <alignment horizontal="center"/>
    </xf>
    <xf numFmtId="43" fontId="18" fillId="0" borderId="28" xfId="7" applyFont="1" applyBorder="1" applyAlignment="1">
      <alignment horizontal="center"/>
    </xf>
    <xf numFmtId="43" fontId="18" fillId="0" borderId="30" xfId="7" applyFont="1" applyBorder="1" applyAlignment="1">
      <alignment horizontal="center"/>
    </xf>
    <xf numFmtId="43" fontId="19" fillId="0" borderId="22" xfId="7" applyFont="1" applyBorder="1" applyAlignment="1">
      <alignment horizontal="center" vertical="center" wrapText="1"/>
    </xf>
    <xf numFmtId="43" fontId="19" fillId="0" borderId="23" xfId="7" applyFont="1" applyBorder="1" applyAlignment="1">
      <alignment horizontal="center" vertical="center" wrapText="1"/>
    </xf>
    <xf numFmtId="43" fontId="19" fillId="0" borderId="24" xfId="7" applyFont="1" applyBorder="1" applyAlignment="1">
      <alignment horizontal="center" vertical="center" wrapText="1"/>
    </xf>
    <xf numFmtId="43" fontId="18" fillId="0" borderId="20" xfId="7" applyFont="1" applyBorder="1" applyAlignment="1">
      <alignment horizontal="left"/>
    </xf>
    <xf numFmtId="43" fontId="18" fillId="0" borderId="27" xfId="7" applyFont="1" applyBorder="1" applyAlignment="1">
      <alignment horizontal="left"/>
    </xf>
    <xf numFmtId="43" fontId="18" fillId="0" borderId="21" xfId="7" applyFont="1" applyBorder="1" applyAlignment="1">
      <alignment horizontal="left"/>
    </xf>
    <xf numFmtId="43" fontId="20" fillId="5" borderId="28" xfId="7" applyFont="1" applyFill="1" applyBorder="1" applyAlignment="1">
      <alignment horizontal="left" wrapText="1"/>
    </xf>
    <xf numFmtId="43" fontId="20" fillId="5" borderId="29" xfId="7" applyFont="1" applyFill="1" applyBorder="1" applyAlignment="1">
      <alignment horizontal="left"/>
    </xf>
    <xf numFmtId="43" fontId="20" fillId="5" borderId="30" xfId="7" applyFont="1" applyFill="1" applyBorder="1" applyAlignment="1">
      <alignment horizontal="left"/>
    </xf>
    <xf numFmtId="43" fontId="20" fillId="5" borderId="28" xfId="7" applyFont="1" applyFill="1" applyBorder="1" applyAlignment="1">
      <alignment horizontal="left"/>
    </xf>
    <xf numFmtId="43" fontId="18" fillId="0" borderId="20" xfId="7" applyFont="1" applyBorder="1" applyAlignment="1">
      <alignment horizontal="left" vertical="center"/>
    </xf>
    <xf numFmtId="43" fontId="18" fillId="0" borderId="27" xfId="7" applyFont="1" applyBorder="1" applyAlignment="1">
      <alignment horizontal="left" vertical="center"/>
    </xf>
    <xf numFmtId="43" fontId="18" fillId="0" borderId="21" xfId="7" applyFont="1" applyBorder="1" applyAlignment="1">
      <alignment horizontal="left" vertical="center"/>
    </xf>
    <xf numFmtId="43" fontId="20" fillId="5" borderId="28" xfId="7" applyFont="1" applyFill="1" applyBorder="1" applyAlignment="1">
      <alignment horizontal="left" vertical="top" wrapText="1"/>
    </xf>
    <xf numFmtId="43" fontId="20" fillId="5" borderId="29" xfId="7" applyFont="1" applyFill="1" applyBorder="1" applyAlignment="1">
      <alignment horizontal="left" vertical="top" wrapText="1"/>
    </xf>
    <xf numFmtId="43" fontId="20" fillId="5" borderId="30" xfId="7" applyFont="1" applyFill="1" applyBorder="1" applyAlignment="1">
      <alignment horizontal="left" vertical="top" wrapText="1"/>
    </xf>
    <xf numFmtId="43" fontId="20" fillId="5" borderId="28" xfId="7" applyFont="1" applyFill="1" applyBorder="1" applyAlignment="1">
      <alignment horizontal="left" vertical="center" wrapText="1"/>
    </xf>
    <xf numFmtId="43" fontId="20" fillId="5" borderId="29" xfId="7" applyFont="1" applyFill="1" applyBorder="1" applyAlignment="1">
      <alignment horizontal="left" vertical="center" wrapText="1"/>
    </xf>
    <xf numFmtId="43" fontId="20" fillId="5" borderId="30" xfId="7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43" fontId="16" fillId="4" borderId="2" xfId="7" applyFont="1" applyFill="1" applyBorder="1" applyAlignment="1">
      <alignment horizontal="left" vertical="top"/>
    </xf>
    <xf numFmtId="43" fontId="16" fillId="4" borderId="3" xfId="7" applyFont="1" applyFill="1" applyBorder="1" applyAlignment="1">
      <alignment horizontal="left" vertical="top"/>
    </xf>
    <xf numFmtId="43" fontId="16" fillId="4" borderId="4" xfId="7" applyFont="1" applyFill="1" applyBorder="1" applyAlignment="1">
      <alignment horizontal="left" vertical="top"/>
    </xf>
  </cellXfs>
  <cellStyles count="11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4" xfId="9"/>
    <cellStyle name="Normal 6" xfId="8"/>
    <cellStyle name="Vírgula" xfId="5" builtinId="3"/>
    <cellStyle name="Vírgula 2" xfId="10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13%20Secretaria%20empre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3"/>
      <sheetName val="MEM_CAL BM13"/>
      <sheetName val="Plan1"/>
    </sheetNames>
    <sheetDataSet>
      <sheetData sheetId="0">
        <row r="59">
          <cell r="B59" t="str">
            <v>PAREDES E FECHAMENTOS</v>
          </cell>
        </row>
        <row r="60">
          <cell r="A60" t="str">
            <v>4.1</v>
          </cell>
        </row>
        <row r="62">
          <cell r="A62">
            <v>5</v>
          </cell>
        </row>
        <row r="70">
          <cell r="A70" t="str">
            <v>5.8</v>
          </cell>
          <cell r="B70" t="str">
            <v>RUFO EXTERNO/INTERNO EM CHAPA DE AÇO GALVANIZADO NÚMERO 26, CORTE DE 33 CM, INCLUSO IÇAMENTO. AF_07/2019</v>
          </cell>
        </row>
        <row r="81">
          <cell r="A81" t="str">
            <v>6.1.1</v>
          </cell>
          <cell r="B81" t="str">
            <v>EXECUÇÃO DE PÁTIO/ESTACIONAMENTO EM PISO INTERTRAVADO, COM BLOCO RETANGULAR COLORIDO DE 20 X 10 CM, ESPESSURA 6 CM. AF_12/2015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abSelected="1" topLeftCell="A239" zoomScale="85" zoomScaleNormal="85" workbookViewId="0">
      <selection activeCell="C1" sqref="A1:L264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82" t="s">
        <v>617</v>
      </c>
      <c r="D1" s="182"/>
      <c r="E1" s="182"/>
      <c r="F1" s="182"/>
      <c r="G1" s="182"/>
      <c r="H1" s="182"/>
      <c r="I1" s="182"/>
      <c r="J1" s="182"/>
      <c r="K1" s="182"/>
      <c r="L1" s="183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82"/>
      <c r="D2" s="182"/>
      <c r="E2" s="182"/>
      <c r="F2" s="182"/>
      <c r="G2" s="182"/>
      <c r="H2" s="182"/>
      <c r="I2" s="182"/>
      <c r="J2" s="182"/>
      <c r="K2" s="182"/>
      <c r="L2" s="183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82"/>
      <c r="D3" s="182"/>
      <c r="E3" s="182"/>
      <c r="F3" s="182"/>
      <c r="G3" s="182"/>
      <c r="H3" s="182"/>
      <c r="I3" s="182"/>
      <c r="J3" s="182"/>
      <c r="K3" s="182"/>
      <c r="L3" s="183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82"/>
      <c r="D4" s="182"/>
      <c r="E4" s="182"/>
      <c r="F4" s="182"/>
      <c r="G4" s="182"/>
      <c r="H4" s="182"/>
      <c r="I4" s="182"/>
      <c r="J4" s="182"/>
      <c r="K4" s="182"/>
      <c r="L4" s="183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84"/>
      <c r="D5" s="184"/>
      <c r="E5" s="184"/>
      <c r="F5" s="184"/>
      <c r="G5" s="184"/>
      <c r="H5" s="184"/>
      <c r="I5" s="184"/>
      <c r="J5" s="184"/>
      <c r="K5" s="184"/>
      <c r="L5" s="185"/>
      <c r="M5" s="5"/>
      <c r="N5" s="5"/>
      <c r="O5" s="5"/>
      <c r="P5" s="5"/>
      <c r="Q5" s="5"/>
    </row>
    <row r="6" spans="1:17" s="6" customFormat="1" ht="25.5" x14ac:dyDescent="0.2">
      <c r="A6" s="166" t="s">
        <v>3</v>
      </c>
      <c r="B6" s="167"/>
      <c r="C6" s="167"/>
      <c r="D6" s="167"/>
      <c r="E6" s="167"/>
      <c r="F6" s="168"/>
      <c r="G6" s="186" t="s">
        <v>4</v>
      </c>
      <c r="H6" s="187"/>
      <c r="I6" s="187"/>
      <c r="J6" s="188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69" t="s">
        <v>462</v>
      </c>
      <c r="B7" s="170"/>
      <c r="C7" s="170"/>
      <c r="D7" s="170"/>
      <c r="E7" s="170"/>
      <c r="F7" s="171"/>
      <c r="G7" s="169" t="s">
        <v>7</v>
      </c>
      <c r="H7" s="170"/>
      <c r="I7" s="170"/>
      <c r="J7" s="171"/>
      <c r="K7" s="160">
        <v>45379</v>
      </c>
      <c r="L7" s="151" t="s">
        <v>585</v>
      </c>
      <c r="M7" s="5"/>
      <c r="N7" s="5"/>
      <c r="O7" s="5"/>
      <c r="P7" s="5"/>
      <c r="Q7" s="5"/>
    </row>
    <row r="8" spans="1:17" s="6" customFormat="1" x14ac:dyDescent="0.2">
      <c r="A8" s="172"/>
      <c r="B8" s="173"/>
      <c r="C8" s="173"/>
      <c r="D8" s="173"/>
      <c r="E8" s="173"/>
      <c r="F8" s="174"/>
      <c r="G8" s="172"/>
      <c r="H8" s="173"/>
      <c r="I8" s="173"/>
      <c r="J8" s="174"/>
      <c r="K8" s="160"/>
      <c r="L8" s="152"/>
      <c r="M8" s="5"/>
      <c r="N8" s="5"/>
      <c r="O8" s="5"/>
      <c r="P8" s="5"/>
      <c r="Q8" s="5"/>
    </row>
    <row r="9" spans="1:17" s="6" customFormat="1" x14ac:dyDescent="0.2">
      <c r="A9" s="166" t="s">
        <v>8</v>
      </c>
      <c r="B9" s="167"/>
      <c r="C9" s="167"/>
      <c r="D9" s="167"/>
      <c r="E9" s="167"/>
      <c r="F9" s="168"/>
      <c r="G9" s="153" t="s">
        <v>9</v>
      </c>
      <c r="H9" s="153"/>
      <c r="I9" s="153"/>
      <c r="J9" s="153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69" t="s">
        <v>464</v>
      </c>
      <c r="B10" s="170"/>
      <c r="C10" s="170"/>
      <c r="D10" s="170"/>
      <c r="E10" s="170"/>
      <c r="F10" s="171"/>
      <c r="G10" s="175" t="s">
        <v>463</v>
      </c>
      <c r="H10" s="175"/>
      <c r="I10" s="175"/>
      <c r="J10" s="175"/>
      <c r="K10" s="160">
        <v>44748</v>
      </c>
      <c r="L10" s="160">
        <v>45266</v>
      </c>
      <c r="M10" s="5"/>
      <c r="N10" s="5"/>
      <c r="O10" s="5"/>
      <c r="P10" s="5"/>
      <c r="Q10" s="5"/>
    </row>
    <row r="11" spans="1:17" s="6" customFormat="1" x14ac:dyDescent="0.2">
      <c r="A11" s="172"/>
      <c r="B11" s="173"/>
      <c r="C11" s="173"/>
      <c r="D11" s="173"/>
      <c r="E11" s="173"/>
      <c r="F11" s="174"/>
      <c r="G11" s="175"/>
      <c r="H11" s="175"/>
      <c r="I11" s="175"/>
      <c r="J11" s="175"/>
      <c r="K11" s="160"/>
      <c r="L11" s="160"/>
      <c r="M11" s="5"/>
      <c r="N11" s="5"/>
      <c r="O11" s="5"/>
      <c r="P11" s="5"/>
      <c r="Q11" s="5"/>
    </row>
    <row r="12" spans="1:17" s="6" customFormat="1" x14ac:dyDescent="0.2">
      <c r="A12" s="153" t="s">
        <v>12</v>
      </c>
      <c r="B12" s="153"/>
      <c r="C12" s="153" t="s">
        <v>13</v>
      </c>
      <c r="D12" s="153"/>
      <c r="E12" s="153"/>
      <c r="F12" s="153"/>
      <c r="G12" s="153" t="s">
        <v>14</v>
      </c>
      <c r="H12" s="153"/>
      <c r="I12" s="154" t="s">
        <v>15</v>
      </c>
      <c r="J12" s="154"/>
      <c r="K12" s="161" t="s">
        <v>16</v>
      </c>
      <c r="L12" s="161"/>
      <c r="M12" s="5"/>
      <c r="N12" s="5"/>
      <c r="O12" s="5"/>
      <c r="P12" s="5"/>
      <c r="Q12" s="5"/>
    </row>
    <row r="13" spans="1:17" s="6" customFormat="1" x14ac:dyDescent="0.2">
      <c r="A13" s="175" t="s">
        <v>465</v>
      </c>
      <c r="B13" s="175"/>
      <c r="C13" s="175" t="s">
        <v>466</v>
      </c>
      <c r="D13" s="175"/>
      <c r="E13" s="175"/>
      <c r="F13" s="175"/>
      <c r="G13" s="176">
        <v>1188434.56</v>
      </c>
      <c r="H13" s="177"/>
      <c r="I13" s="180">
        <f>J259</f>
        <v>33849.129999999997</v>
      </c>
      <c r="J13" s="180"/>
      <c r="K13" s="175" t="s">
        <v>618</v>
      </c>
      <c r="L13" s="175"/>
      <c r="M13" s="5"/>
      <c r="N13" s="5"/>
      <c r="O13" s="5"/>
      <c r="P13" s="5"/>
      <c r="Q13" s="5"/>
    </row>
    <row r="14" spans="1:17" s="6" customFormat="1" x14ac:dyDescent="0.2">
      <c r="A14" s="175"/>
      <c r="B14" s="175"/>
      <c r="C14" s="175"/>
      <c r="D14" s="175"/>
      <c r="E14" s="175"/>
      <c r="F14" s="175"/>
      <c r="G14" s="178"/>
      <c r="H14" s="179"/>
      <c r="I14" s="180"/>
      <c r="J14" s="180"/>
      <c r="K14" s="175"/>
      <c r="L14" s="175"/>
      <c r="M14" s="5"/>
      <c r="N14" s="5"/>
      <c r="O14" s="5"/>
      <c r="P14" s="5"/>
      <c r="Q14" s="5"/>
    </row>
    <row r="15" spans="1:17" s="6" customFormat="1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5"/>
      <c r="N15" s="5"/>
      <c r="O15" s="5"/>
      <c r="P15" s="5"/>
      <c r="Q15" s="5"/>
    </row>
    <row r="16" spans="1:17" s="11" customFormat="1" x14ac:dyDescent="0.2">
      <c r="A16" s="158" t="s">
        <v>17</v>
      </c>
      <c r="B16" s="157" t="s">
        <v>18</v>
      </c>
      <c r="C16" s="157" t="s">
        <v>1</v>
      </c>
      <c r="D16" s="157" t="s">
        <v>19</v>
      </c>
      <c r="E16" s="58"/>
      <c r="F16" s="158" t="s">
        <v>2</v>
      </c>
      <c r="G16" s="158"/>
      <c r="H16" s="158"/>
      <c r="I16" s="159" t="s">
        <v>20</v>
      </c>
      <c r="J16" s="159"/>
      <c r="K16" s="159"/>
      <c r="L16" s="150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58"/>
      <c r="B17" s="157"/>
      <c r="C17" s="157"/>
      <c r="D17" s="157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50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f>413.98+21.59</f>
        <v>435.57</v>
      </c>
      <c r="I60" s="18">
        <f>ROUND(F60*E60,2)</f>
        <v>39398.14</v>
      </c>
      <c r="J60" s="18">
        <f>ROUND(G60*E60,2)</f>
        <v>0</v>
      </c>
      <c r="K60" s="18">
        <f>ROUND(H60*E60,2)</f>
        <v>30637.99</v>
      </c>
      <c r="L60" s="19">
        <f>K60/I60</f>
        <v>0.77765067081847017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167.97</v>
      </c>
      <c r="I64" s="18">
        <f>ROUND(F64*E64,2)</f>
        <v>36096.699999999997</v>
      </c>
      <c r="J64" s="18">
        <f>ROUND(G64*E64,2)</f>
        <v>0</v>
      </c>
      <c r="K64" s="18">
        <f>ROUND(H64*E64,2)</f>
        <v>27091.88</v>
      </c>
      <c r="L64" s="19">
        <f t="shared" ref="L64:L73" si="16">K64/I64</f>
        <v>0.75053619859987208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58.59</v>
      </c>
      <c r="I66" s="18">
        <f t="shared" si="17"/>
        <v>1903.72</v>
      </c>
      <c r="J66" s="18">
        <f t="shared" si="18"/>
        <v>0</v>
      </c>
      <c r="K66" s="18">
        <f t="shared" si="19"/>
        <v>2122.13</v>
      </c>
      <c r="L66" s="19">
        <f t="shared" si="16"/>
        <v>1.114728006219402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24</v>
      </c>
      <c r="I68" s="18">
        <f t="shared" si="17"/>
        <v>2009.89</v>
      </c>
      <c r="J68" s="18">
        <f t="shared" si="18"/>
        <v>0</v>
      </c>
      <c r="K68" s="18">
        <f t="shared" si="19"/>
        <v>1828.56</v>
      </c>
      <c r="L68" s="19">
        <f t="shared" si="16"/>
        <v>0.90978113230077262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f>24.1+28.7</f>
        <v>52.8</v>
      </c>
      <c r="I70" s="18">
        <f t="shared" si="17"/>
        <v>629.92999999999995</v>
      </c>
      <c r="J70" s="18">
        <f t="shared" si="18"/>
        <v>0</v>
      </c>
      <c r="K70" s="18">
        <f t="shared" si="19"/>
        <v>3683.33</v>
      </c>
      <c r="L70" s="19">
        <f t="shared" si="16"/>
        <v>5.8472052450272258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>ROUND(F74*E74,2)</f>
        <v>3118.8</v>
      </c>
      <c r="J74" s="18">
        <f>ROUND(G74*E74,2)</f>
        <v>0</v>
      </c>
      <c r="K74" s="18">
        <f>ROUND(H74*E74,2)</f>
        <v>0</v>
      </c>
      <c r="L74" s="19">
        <f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/>
      <c r="H75" s="15">
        <v>515.55999999999995</v>
      </c>
      <c r="I75" s="18">
        <f>ROUND(F75*E75,2)</f>
        <v>59771.15</v>
      </c>
      <c r="J75" s="18">
        <f>ROUND(G75*E75,2)</f>
        <v>0</v>
      </c>
      <c r="K75" s="18">
        <f>ROUND(H75*E75,2)</f>
        <v>61444.44</v>
      </c>
      <c r="L75" s="19">
        <f>K75/I75</f>
        <v>1.0279949440490939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>ROUND(F76*E76,2)</f>
        <v>1569.3</v>
      </c>
      <c r="J76" s="18">
        <f>ROUND(G76*E76,2)</f>
        <v>0</v>
      </c>
      <c r="K76" s="18">
        <f>ROUND(H76*E76,2)</f>
        <v>0</v>
      </c>
      <c r="L76" s="19">
        <f>K76/I76</f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>ROUND(F77*E77,2)</f>
        <v>3016.72</v>
      </c>
      <c r="J77" s="18">
        <f>ROUND(G77*E77,2)</f>
        <v>0</v>
      </c>
      <c r="K77" s="18">
        <f>ROUND(H77*E77,2)</f>
        <v>0</v>
      </c>
      <c r="L77" s="19">
        <f>K77/I77</f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/>
      <c r="H78" s="15">
        <v>156.5</v>
      </c>
      <c r="I78" s="18">
        <f>ROUND(F78*E78,2)</f>
        <v>17090.28</v>
      </c>
      <c r="J78" s="18">
        <f>ROUND(G78*E78,2)</f>
        <v>0</v>
      </c>
      <c r="K78" s="18">
        <f>ROUND(H78*E78,2)</f>
        <v>30742.86</v>
      </c>
      <c r="L78" s="19">
        <f>K78/I78</f>
        <v>1.7988505747126438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56.12</v>
      </c>
      <c r="I81" s="18">
        <f>ROUND(F81*E81,2)</f>
        <v>3169.1</v>
      </c>
      <c r="J81" s="18">
        <f>ROUND(G81*E81,2)</f>
        <v>0</v>
      </c>
      <c r="K81" s="18">
        <f>ROUND(H81*E81,2)</f>
        <v>3169.1</v>
      </c>
      <c r="L81" s="19">
        <f>K81/I81</f>
        <v>1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58.9</v>
      </c>
      <c r="I82" s="18">
        <f t="shared" ref="I82:I91" si="20">ROUND(F82*E82,2)</f>
        <v>3065.35</v>
      </c>
      <c r="J82" s="18">
        <f t="shared" ref="J82:J91" si="21">ROUND(G82*E82,2)</f>
        <v>0</v>
      </c>
      <c r="K82" s="18">
        <f t="shared" ref="K82:K91" si="22">ROUND(H82*E82,2)</f>
        <v>2977.4</v>
      </c>
      <c r="L82" s="19">
        <f t="shared" ref="L82:L91" si="23">K82/I82</f>
        <v>0.97130833346926126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f t="shared" ref="H83:H87" si="24">G83</f>
        <v>0</v>
      </c>
      <c r="I83" s="18">
        <f t="shared" si="20"/>
        <v>0</v>
      </c>
      <c r="J83" s="18">
        <f t="shared" si="21"/>
        <v>0</v>
      </c>
      <c r="K83" s="18">
        <f t="shared" si="22"/>
        <v>0</v>
      </c>
      <c r="L83" s="19" t="e">
        <f t="shared" si="23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>
        <f>'MEM_CAL BM14'!L14</f>
        <v>104.89490000000001</v>
      </c>
      <c r="H84" s="15">
        <f t="shared" si="24"/>
        <v>104.89490000000001</v>
      </c>
      <c r="I84" s="18">
        <f t="shared" si="20"/>
        <v>18968.02</v>
      </c>
      <c r="J84" s="18">
        <f t="shared" si="21"/>
        <v>18565.349999999999</v>
      </c>
      <c r="K84" s="18">
        <f t="shared" si="22"/>
        <v>18565.349999999999</v>
      </c>
      <c r="L84" s="19">
        <f t="shared" si="23"/>
        <v>0.9787711105323591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f t="shared" si="24"/>
        <v>0</v>
      </c>
      <c r="I85" s="18">
        <f t="shared" si="20"/>
        <v>1416.24</v>
      </c>
      <c r="J85" s="18">
        <f t="shared" si="21"/>
        <v>0</v>
      </c>
      <c r="K85" s="18">
        <f t="shared" si="22"/>
        <v>0</v>
      </c>
      <c r="L85" s="19">
        <f t="shared" si="23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>
        <f>'MEM_CAL BM14'!L26</f>
        <v>44.387500000000003</v>
      </c>
      <c r="H86" s="15">
        <f t="shared" si="24"/>
        <v>44.387500000000003</v>
      </c>
      <c r="I86" s="18">
        <f t="shared" si="20"/>
        <v>4707.13</v>
      </c>
      <c r="J86" s="18">
        <f t="shared" si="21"/>
        <v>4538.18</v>
      </c>
      <c r="K86" s="18">
        <f t="shared" si="22"/>
        <v>4538.18</v>
      </c>
      <c r="L86" s="19">
        <f t="shared" si="23"/>
        <v>0.9641076409616901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f t="shared" si="24"/>
        <v>0</v>
      </c>
      <c r="I87" s="18">
        <f t="shared" si="20"/>
        <v>463.96</v>
      </c>
      <c r="J87" s="18">
        <f t="shared" si="21"/>
        <v>0</v>
      </c>
      <c r="K87" s="18">
        <f t="shared" si="22"/>
        <v>0</v>
      </c>
      <c r="L87" s="19">
        <f t="shared" si="23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f>34+84.53</f>
        <v>118.53</v>
      </c>
      <c r="I88" s="18">
        <f t="shared" si="20"/>
        <v>6931.63</v>
      </c>
      <c r="J88" s="18">
        <f t="shared" si="21"/>
        <v>0</v>
      </c>
      <c r="K88" s="18">
        <f t="shared" si="22"/>
        <v>6931.63</v>
      </c>
      <c r="L88" s="19">
        <f t="shared" si="23"/>
        <v>1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1.41</v>
      </c>
      <c r="I89" s="18">
        <f t="shared" si="20"/>
        <v>1011.31</v>
      </c>
      <c r="J89" s="18">
        <f t="shared" si="21"/>
        <v>0</v>
      </c>
      <c r="K89" s="18">
        <f t="shared" si="22"/>
        <v>1011.31</v>
      </c>
      <c r="L89" s="19">
        <f t="shared" si="23"/>
        <v>1</v>
      </c>
      <c r="N89" s="64">
        <f>F92-H92</f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101.75</v>
      </c>
      <c r="I90" s="18">
        <f t="shared" si="20"/>
        <v>2907.52</v>
      </c>
      <c r="J90" s="18">
        <f t="shared" si="21"/>
        <v>0</v>
      </c>
      <c r="K90" s="18">
        <f t="shared" si="22"/>
        <v>2760.48</v>
      </c>
      <c r="L90" s="19">
        <f t="shared" si="23"/>
        <v>0.94942769095311474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85.67</v>
      </c>
      <c r="I91" s="18">
        <f t="shared" si="20"/>
        <v>4719.7700000000004</v>
      </c>
      <c r="J91" s="18">
        <f t="shared" si="21"/>
        <v>0</v>
      </c>
      <c r="K91" s="18">
        <f t="shared" si="22"/>
        <v>3772.91</v>
      </c>
      <c r="L91" s="19">
        <f t="shared" si="23"/>
        <v>0.79938429203117933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f>204+102.92+284.99</f>
        <v>591.91000000000008</v>
      </c>
      <c r="I92" s="18">
        <f>ROUND(F92*E92,2)</f>
        <v>38077.57</v>
      </c>
      <c r="J92" s="18">
        <f>ROUND(G92*E92,2)</f>
        <v>0</v>
      </c>
      <c r="K92" s="18">
        <f>ROUND(H92*E92,2)</f>
        <v>38077.57</v>
      </c>
      <c r="L92" s="19">
        <f>K92/I92</f>
        <v>1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25">ROUND(F95*E95,2)</f>
        <v>12138.23</v>
      </c>
      <c r="J95" s="18">
        <f t="shared" ref="J95:J102" si="26">ROUND(G95*E95,2)</f>
        <v>0</v>
      </c>
      <c r="K95" s="18">
        <f t="shared" ref="K95:K102" si="27">ROUND(H95*E95,2)</f>
        <v>8318.6</v>
      </c>
      <c r="L95" s="19">
        <f t="shared" ref="L95:L102" si="28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25"/>
        <v>19703.939999999999</v>
      </c>
      <c r="J96" s="18">
        <f t="shared" si="26"/>
        <v>0</v>
      </c>
      <c r="K96" s="18">
        <f t="shared" si="27"/>
        <v>9027.76</v>
      </c>
      <c r="L96" s="19">
        <f t="shared" si="28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25"/>
        <v>14930.07</v>
      </c>
      <c r="J97" s="18">
        <f t="shared" si="26"/>
        <v>0</v>
      </c>
      <c r="K97" s="18">
        <f t="shared" si="27"/>
        <v>14187.92</v>
      </c>
      <c r="L97" s="19">
        <f t="shared" si="28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>
        <f>'MEM_CAL BM14'!L35</f>
        <v>46.609999999999985</v>
      </c>
      <c r="H98" s="15">
        <f>G98</f>
        <v>46.609999999999985</v>
      </c>
      <c r="I98" s="18">
        <f t="shared" si="25"/>
        <v>22616.59</v>
      </c>
      <c r="J98" s="18">
        <f t="shared" si="26"/>
        <v>3568.46</v>
      </c>
      <c r="K98" s="18">
        <f t="shared" si="27"/>
        <v>3568.46</v>
      </c>
      <c r="L98" s="19">
        <f t="shared" si="28"/>
        <v>0.157780638018375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39.78</v>
      </c>
      <c r="I99" s="18">
        <f t="shared" si="25"/>
        <v>1522.5</v>
      </c>
      <c r="J99" s="18">
        <f t="shared" si="26"/>
        <v>0</v>
      </c>
      <c r="K99" s="18">
        <f t="shared" si="27"/>
        <v>807.53</v>
      </c>
      <c r="L99" s="19">
        <f t="shared" si="28"/>
        <v>0.53039737274220033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25"/>
        <v>2103.0700000000002</v>
      </c>
      <c r="J100" s="18">
        <f t="shared" si="26"/>
        <v>0</v>
      </c>
      <c r="K100" s="18">
        <f t="shared" si="27"/>
        <v>0</v>
      </c>
      <c r="L100" s="19">
        <f t="shared" si="28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25"/>
        <v>3073.6</v>
      </c>
      <c r="J101" s="18">
        <f t="shared" si="26"/>
        <v>0</v>
      </c>
      <c r="K101" s="18">
        <f t="shared" si="27"/>
        <v>0</v>
      </c>
      <c r="L101" s="19">
        <f t="shared" si="28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25"/>
        <v>24801.01</v>
      </c>
      <c r="J102" s="18">
        <f t="shared" si="26"/>
        <v>0</v>
      </c>
      <c r="K102" s="18">
        <f t="shared" si="27"/>
        <v>0</v>
      </c>
      <c r="L102" s="19">
        <f t="shared" si="28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5">
        <v>817.54</v>
      </c>
      <c r="I104" s="18">
        <f>ROUND(F104*E104,2)</f>
        <v>4389.08</v>
      </c>
      <c r="J104" s="18">
        <f>ROUND(G104*E104,2)</f>
        <v>0</v>
      </c>
      <c r="K104" s="18">
        <f>ROUND(H104*E104,2)</f>
        <v>2926.79</v>
      </c>
      <c r="L104" s="19">
        <f>K104/I104</f>
        <v>0.66683450745942208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5">
        <v>838.13</v>
      </c>
      <c r="I105" s="18">
        <f t="shared" ref="I105:I110" si="29">ROUND(F105*E105,2)</f>
        <v>30910.99</v>
      </c>
      <c r="J105" s="18">
        <f t="shared" ref="J105:J110" si="30">ROUND(G105*E105,2)</f>
        <v>0</v>
      </c>
      <c r="K105" s="18">
        <f t="shared" ref="K105:K110" si="31">ROUND(H105*E105,2)</f>
        <v>25160.66</v>
      </c>
      <c r="L105" s="19">
        <f t="shared" ref="L105:L110" si="32">K105/I105</f>
        <v>0.81397134158433615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29"/>
        <v>8002.26</v>
      </c>
      <c r="J106" s="18">
        <f t="shared" si="30"/>
        <v>0</v>
      </c>
      <c r="K106" s="18">
        <f>ROUND(H106*E106,2)</f>
        <v>2331.62</v>
      </c>
      <c r="L106" s="19">
        <f t="shared" si="32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29"/>
        <v>1455.25</v>
      </c>
      <c r="J107" s="18">
        <f t="shared" si="30"/>
        <v>0</v>
      </c>
      <c r="K107" s="18">
        <f t="shared" si="31"/>
        <v>0</v>
      </c>
      <c r="L107" s="19">
        <f t="shared" si="32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29"/>
        <v>4127.75</v>
      </c>
      <c r="J108" s="18">
        <f t="shared" si="30"/>
        <v>0</v>
      </c>
      <c r="K108" s="18">
        <f t="shared" si="31"/>
        <v>0</v>
      </c>
      <c r="L108" s="19">
        <f t="shared" si="32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>
        <f>'MEM_CAL BM14'!L45</f>
        <v>8.8879999999999999</v>
      </c>
      <c r="H109" s="15">
        <f>74.12+G109</f>
        <v>83.00800000000001</v>
      </c>
      <c r="I109" s="18">
        <f t="shared" si="29"/>
        <v>24318.95</v>
      </c>
      <c r="J109" s="18">
        <f t="shared" si="30"/>
        <v>809.96</v>
      </c>
      <c r="K109" s="18">
        <f t="shared" si="31"/>
        <v>7564.52</v>
      </c>
      <c r="L109" s="19">
        <f t="shared" si="32"/>
        <v>0.31105454799652121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29"/>
        <v>36089.43</v>
      </c>
      <c r="J110" s="18">
        <f t="shared" si="30"/>
        <v>0</v>
      </c>
      <c r="K110" s="18">
        <f t="shared" si="31"/>
        <v>0</v>
      </c>
      <c r="L110" s="19">
        <f t="shared" si="32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>
        <f>'MEM_CAL BM14'!L53</f>
        <v>354.65999999999997</v>
      </c>
      <c r="H112" s="15">
        <f>G112</f>
        <v>354.65999999999997</v>
      </c>
      <c r="I112" s="18">
        <f>ROUND(F112*E112,2)</f>
        <v>2080.59</v>
      </c>
      <c r="J112" s="18">
        <f>ROUND(G112*E112,2)</f>
        <v>925.66</v>
      </c>
      <c r="K112" s="18">
        <f>ROUND(H112*E112,2)</f>
        <v>925.66</v>
      </c>
      <c r="L112" s="19">
        <f>K112/I112</f>
        <v>0.44490264780663175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33">ROUND(F113*E113,2)</f>
        <v>1005.91</v>
      </c>
      <c r="J113" s="18">
        <f t="shared" ref="J113:J122" si="34">ROUND(G113*E113,2)</f>
        <v>0</v>
      </c>
      <c r="K113" s="18">
        <f t="shared" ref="K113:K122" si="35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>
        <f>'MEM_CAL BM14'!L69</f>
        <v>258.76</v>
      </c>
      <c r="H114" s="15">
        <f>G114</f>
        <v>258.76</v>
      </c>
      <c r="I114" s="18">
        <f t="shared" si="33"/>
        <v>6676.86</v>
      </c>
      <c r="J114" s="18">
        <f t="shared" si="34"/>
        <v>4745.66</v>
      </c>
      <c r="K114" s="18">
        <f t="shared" si="35"/>
        <v>4745.66</v>
      </c>
      <c r="L114" s="19">
        <f t="shared" ref="L114:L122" si="36">K114/I114</f>
        <v>0.71076224452811654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>
        <f>'MEM_CAL BM14'!L83</f>
        <v>53.199999999999996</v>
      </c>
      <c r="H115" s="15">
        <v>0</v>
      </c>
      <c r="I115" s="18">
        <f t="shared" si="33"/>
        <v>5664.95</v>
      </c>
      <c r="J115" s="18">
        <f t="shared" si="34"/>
        <v>695.86</v>
      </c>
      <c r="K115" s="18">
        <f t="shared" si="35"/>
        <v>0</v>
      </c>
      <c r="L115" s="19">
        <f t="shared" si="36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33"/>
        <v>5903.37</v>
      </c>
      <c r="J116" s="18">
        <f t="shared" si="34"/>
        <v>0</v>
      </c>
      <c r="K116" s="18">
        <f t="shared" si="35"/>
        <v>0</v>
      </c>
      <c r="L116" s="19">
        <f t="shared" si="36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33"/>
        <v>5225.99</v>
      </c>
      <c r="J117" s="18">
        <f t="shared" si="34"/>
        <v>0</v>
      </c>
      <c r="K117" s="18">
        <f t="shared" si="35"/>
        <v>0</v>
      </c>
      <c r="L117" s="19">
        <f t="shared" si="36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33"/>
        <v>10976.89</v>
      </c>
      <c r="J118" s="18">
        <f t="shared" si="34"/>
        <v>0</v>
      </c>
      <c r="K118" s="18">
        <f t="shared" si="35"/>
        <v>0</v>
      </c>
      <c r="L118" s="19">
        <f t="shared" si="36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33"/>
        <v>155.28</v>
      </c>
      <c r="J119" s="18">
        <f t="shared" si="34"/>
        <v>0</v>
      </c>
      <c r="K119" s="18">
        <f t="shared" si="35"/>
        <v>0</v>
      </c>
      <c r="L119" s="19">
        <f t="shared" si="36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33"/>
        <v>520.26</v>
      </c>
      <c r="J120" s="18">
        <f t="shared" si="34"/>
        <v>0</v>
      </c>
      <c r="K120" s="18">
        <f t="shared" si="35"/>
        <v>0</v>
      </c>
      <c r="L120" s="19">
        <f t="shared" si="36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33"/>
        <v>375.84</v>
      </c>
      <c r="J121" s="18">
        <f t="shared" si="34"/>
        <v>0</v>
      </c>
      <c r="K121" s="18">
        <f t="shared" si="35"/>
        <v>0</v>
      </c>
      <c r="L121" s="19">
        <f t="shared" si="36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33"/>
        <v>517.33000000000004</v>
      </c>
      <c r="J122" s="18">
        <f t="shared" si="34"/>
        <v>0</v>
      </c>
      <c r="K122" s="18">
        <f t="shared" si="35"/>
        <v>0</v>
      </c>
      <c r="L122" s="19">
        <f t="shared" si="36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37">ROUND(F126*E126,2)</f>
        <v>450.88</v>
      </c>
      <c r="J126" s="18">
        <f t="shared" ref="J126:J132" si="38">ROUND(G126*E126,2)</f>
        <v>0</v>
      </c>
      <c r="K126" s="18">
        <f t="shared" ref="K126:K132" si="39">ROUND(H126*E126,2)</f>
        <v>0</v>
      </c>
      <c r="L126" s="19">
        <f t="shared" ref="L126:L132" si="40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37"/>
        <v>277.5</v>
      </c>
      <c r="J127" s="18">
        <f t="shared" si="38"/>
        <v>0</v>
      </c>
      <c r="K127" s="18">
        <f t="shared" si="39"/>
        <v>0</v>
      </c>
      <c r="L127" s="19">
        <f t="shared" si="40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37"/>
        <v>8.48</v>
      </c>
      <c r="J128" s="18">
        <f t="shared" si="38"/>
        <v>0</v>
      </c>
      <c r="K128" s="18">
        <f t="shared" si="39"/>
        <v>0</v>
      </c>
      <c r="L128" s="19">
        <f t="shared" si="40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37"/>
        <v>29.04</v>
      </c>
      <c r="J129" s="18">
        <f t="shared" si="38"/>
        <v>0</v>
      </c>
      <c r="K129" s="18">
        <f t="shared" si="39"/>
        <v>0</v>
      </c>
      <c r="L129" s="19">
        <f t="shared" si="40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37"/>
        <v>23.64</v>
      </c>
      <c r="J130" s="18">
        <f t="shared" si="38"/>
        <v>0</v>
      </c>
      <c r="K130" s="18">
        <f t="shared" si="39"/>
        <v>0</v>
      </c>
      <c r="L130" s="19">
        <f t="shared" si="40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37"/>
        <v>15.62</v>
      </c>
      <c r="J131" s="18">
        <f t="shared" si="38"/>
        <v>0</v>
      </c>
      <c r="K131" s="18">
        <f t="shared" si="39"/>
        <v>0</v>
      </c>
      <c r="L131" s="19">
        <f t="shared" si="40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37"/>
        <v>18.149999999999999</v>
      </c>
      <c r="J132" s="18">
        <f t="shared" si="38"/>
        <v>0</v>
      </c>
      <c r="K132" s="18">
        <f t="shared" si="39"/>
        <v>0</v>
      </c>
      <c r="L132" s="19">
        <f t="shared" si="40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1">ROUND(F134*E134,2)</f>
        <v>297.82</v>
      </c>
      <c r="J134" s="18">
        <f t="shared" ref="J134:J141" si="42">ROUND(G134*E134,2)</f>
        <v>0</v>
      </c>
      <c r="K134" s="18">
        <f t="shared" ref="K134:K141" si="43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1"/>
        <v>145.68</v>
      </c>
      <c r="J135" s="18">
        <f t="shared" si="42"/>
        <v>0</v>
      </c>
      <c r="K135" s="18">
        <f t="shared" si="43"/>
        <v>0</v>
      </c>
      <c r="L135" s="19">
        <f t="shared" ref="L135:L142" si="44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1"/>
        <v>182.14</v>
      </c>
      <c r="J136" s="18">
        <f t="shared" si="42"/>
        <v>0</v>
      </c>
      <c r="K136" s="18">
        <f t="shared" si="43"/>
        <v>0</v>
      </c>
      <c r="L136" s="19">
        <f t="shared" si="44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1"/>
        <v>325.86</v>
      </c>
      <c r="J137" s="18">
        <f t="shared" si="42"/>
        <v>0</v>
      </c>
      <c r="K137" s="18">
        <f t="shared" si="43"/>
        <v>0</v>
      </c>
      <c r="L137" s="19">
        <f t="shared" si="44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1"/>
        <v>414.77</v>
      </c>
      <c r="J138" s="18">
        <f t="shared" si="42"/>
        <v>0</v>
      </c>
      <c r="K138" s="18">
        <f t="shared" si="43"/>
        <v>0</v>
      </c>
      <c r="L138" s="19">
        <f t="shared" si="44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1"/>
        <v>134.96</v>
      </c>
      <c r="J139" s="18">
        <f t="shared" si="42"/>
        <v>0</v>
      </c>
      <c r="K139" s="18">
        <f t="shared" si="43"/>
        <v>0</v>
      </c>
      <c r="L139" s="19">
        <f t="shared" si="44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1"/>
        <v>265.02999999999997</v>
      </c>
      <c r="J140" s="18">
        <f t="shared" si="42"/>
        <v>0</v>
      </c>
      <c r="K140" s="18">
        <f t="shared" si="43"/>
        <v>0</v>
      </c>
      <c r="L140" s="19">
        <f t="shared" si="44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1"/>
        <v>11.63</v>
      </c>
      <c r="J141" s="18">
        <f t="shared" si="42"/>
        <v>0</v>
      </c>
      <c r="K141" s="18">
        <f t="shared" si="43"/>
        <v>0</v>
      </c>
      <c r="L141" s="19">
        <f t="shared" si="44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44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45">ROUND(F144*E144,2)</f>
        <v>2337.08</v>
      </c>
      <c r="J144" s="18">
        <f t="shared" ref="J144:J149" si="46">ROUND(G144*E144,2)</f>
        <v>0</v>
      </c>
      <c r="K144" s="18">
        <f t="shared" ref="K144:K149" si="47">ROUND(H144*E144,2)</f>
        <v>0</v>
      </c>
      <c r="L144" s="19">
        <f t="shared" ref="L144:L149" si="48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45"/>
        <v>169.75</v>
      </c>
      <c r="J145" s="18">
        <f t="shared" si="46"/>
        <v>0</v>
      </c>
      <c r="K145" s="18">
        <f t="shared" si="47"/>
        <v>0</v>
      </c>
      <c r="L145" s="19">
        <f t="shared" si="48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45"/>
        <v>275.10000000000002</v>
      </c>
      <c r="J146" s="18">
        <f t="shared" si="46"/>
        <v>0</v>
      </c>
      <c r="K146" s="18">
        <f t="shared" si="47"/>
        <v>0</v>
      </c>
      <c r="L146" s="19">
        <f t="shared" si="48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45"/>
        <v>319.5</v>
      </c>
      <c r="J147" s="18">
        <f t="shared" si="46"/>
        <v>0</v>
      </c>
      <c r="K147" s="18">
        <f t="shared" si="47"/>
        <v>0</v>
      </c>
      <c r="L147" s="19">
        <f t="shared" si="48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45"/>
        <v>82.53</v>
      </c>
      <c r="J148" s="18">
        <f t="shared" si="46"/>
        <v>0</v>
      </c>
      <c r="K148" s="18">
        <f t="shared" si="47"/>
        <v>0</v>
      </c>
      <c r="L148" s="19">
        <f t="shared" si="48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45"/>
        <v>1524.92</v>
      </c>
      <c r="J149" s="18">
        <f t="shared" si="46"/>
        <v>0</v>
      </c>
      <c r="K149" s="18">
        <f t="shared" si="47"/>
        <v>0</v>
      </c>
      <c r="L149" s="19">
        <f t="shared" si="48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110</v>
      </c>
      <c r="I151" s="18">
        <f>ROUND(F151*E151,2)</f>
        <v>804</v>
      </c>
      <c r="J151" s="18">
        <f>ROUND(G151*E151,2)</f>
        <v>0</v>
      </c>
      <c r="K151" s="18">
        <f>ROUND(H151*E151,2)</f>
        <v>589.6</v>
      </c>
      <c r="L151" s="19">
        <f>K151/I151</f>
        <v>0.73333333333333339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49">ROUND(F152*E152,2)</f>
        <v>1656.6</v>
      </c>
      <c r="J152" s="18">
        <f t="shared" ref="J152:J183" si="50">ROUND(G152*E152,2)</f>
        <v>0</v>
      </c>
      <c r="K152" s="18">
        <f t="shared" ref="K152:K183" si="51">ROUND(H152*E152,2)</f>
        <v>0</v>
      </c>
      <c r="L152" s="19">
        <f t="shared" ref="L152:L183" si="52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49"/>
        <v>221.25</v>
      </c>
      <c r="J153" s="18">
        <f t="shared" si="50"/>
        <v>0</v>
      </c>
      <c r="K153" s="18">
        <f t="shared" si="51"/>
        <v>0</v>
      </c>
      <c r="L153" s="19">
        <f t="shared" si="52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18</v>
      </c>
      <c r="I154" s="18">
        <f t="shared" si="49"/>
        <v>269.01</v>
      </c>
      <c r="J154" s="18">
        <f t="shared" si="50"/>
        <v>0</v>
      </c>
      <c r="K154" s="18">
        <f t="shared" si="51"/>
        <v>230.58</v>
      </c>
      <c r="L154" s="19">
        <f t="shared" si="52"/>
        <v>0.85714285714285721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6</v>
      </c>
      <c r="I155" s="18">
        <f t="shared" si="49"/>
        <v>82.81</v>
      </c>
      <c r="J155" s="18">
        <f t="shared" si="50"/>
        <v>0</v>
      </c>
      <c r="K155" s="18">
        <f t="shared" si="51"/>
        <v>70.98</v>
      </c>
      <c r="L155" s="19">
        <f t="shared" si="52"/>
        <v>0.85714285714285721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25</v>
      </c>
      <c r="I156" s="18">
        <f t="shared" si="49"/>
        <v>549</v>
      </c>
      <c r="J156" s="18">
        <f t="shared" si="50"/>
        <v>0</v>
      </c>
      <c r="K156" s="18">
        <f t="shared" si="51"/>
        <v>305</v>
      </c>
      <c r="L156" s="19">
        <f t="shared" si="52"/>
        <v>0.55555555555555558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49"/>
        <v>253.76</v>
      </c>
      <c r="J157" s="18">
        <f t="shared" si="50"/>
        <v>0</v>
      </c>
      <c r="K157" s="18">
        <f t="shared" si="51"/>
        <v>0</v>
      </c>
      <c r="L157" s="19">
        <f t="shared" si="52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49"/>
        <v>350.72</v>
      </c>
      <c r="J158" s="18">
        <f t="shared" si="50"/>
        <v>0</v>
      </c>
      <c r="K158" s="18">
        <f t="shared" si="51"/>
        <v>197.28</v>
      </c>
      <c r="L158" s="19">
        <f t="shared" si="52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49"/>
        <v>90.9</v>
      </c>
      <c r="J159" s="18">
        <f t="shared" si="50"/>
        <v>0</v>
      </c>
      <c r="K159" s="18">
        <f t="shared" si="51"/>
        <v>0</v>
      </c>
      <c r="L159" s="19">
        <f t="shared" si="52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v>200</v>
      </c>
      <c r="I160" s="18">
        <f t="shared" si="49"/>
        <v>3192</v>
      </c>
      <c r="J160" s="18">
        <f t="shared" si="50"/>
        <v>0</v>
      </c>
      <c r="K160" s="18">
        <f t="shared" si="51"/>
        <v>608</v>
      </c>
      <c r="L160" s="19">
        <f t="shared" si="52"/>
        <v>0.19047619047619047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300</v>
      </c>
      <c r="I161" s="18">
        <f t="shared" si="49"/>
        <v>3412.5</v>
      </c>
      <c r="J161" s="18">
        <f t="shared" si="50"/>
        <v>0</v>
      </c>
      <c r="K161" s="18">
        <f t="shared" si="51"/>
        <v>1365</v>
      </c>
      <c r="L161" s="19">
        <f t="shared" si="52"/>
        <v>0.4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49"/>
        <v>3415.5</v>
      </c>
      <c r="J162" s="18">
        <f t="shared" si="50"/>
        <v>0</v>
      </c>
      <c r="K162" s="18">
        <f t="shared" si="51"/>
        <v>0</v>
      </c>
      <c r="L162" s="19">
        <f t="shared" si="52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49"/>
        <v>3166.5</v>
      </c>
      <c r="J163" s="18">
        <f t="shared" si="50"/>
        <v>0</v>
      </c>
      <c r="K163" s="18">
        <f t="shared" si="51"/>
        <v>0</v>
      </c>
      <c r="L163" s="19">
        <f t="shared" si="52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49"/>
        <v>117.65</v>
      </c>
      <c r="J164" s="18">
        <f t="shared" si="50"/>
        <v>0</v>
      </c>
      <c r="K164" s="18">
        <f t="shared" si="51"/>
        <v>0</v>
      </c>
      <c r="L164" s="19">
        <f t="shared" si="52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49"/>
        <v>74.599999999999994</v>
      </c>
      <c r="J165" s="18">
        <f t="shared" si="50"/>
        <v>0</v>
      </c>
      <c r="K165" s="18">
        <f t="shared" si="51"/>
        <v>0</v>
      </c>
      <c r="L165" s="19">
        <f t="shared" si="52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49"/>
        <v>51.05</v>
      </c>
      <c r="J166" s="18">
        <f t="shared" si="50"/>
        <v>0</v>
      </c>
      <c r="K166" s="18">
        <f t="shared" si="51"/>
        <v>0</v>
      </c>
      <c r="L166" s="19">
        <f t="shared" si="52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49"/>
        <v>96.28</v>
      </c>
      <c r="J167" s="18">
        <f t="shared" si="50"/>
        <v>0</v>
      </c>
      <c r="K167" s="18">
        <f t="shared" si="51"/>
        <v>0</v>
      </c>
      <c r="L167" s="19">
        <f t="shared" si="52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49"/>
        <v>648.44000000000005</v>
      </c>
      <c r="J168" s="18">
        <f t="shared" si="50"/>
        <v>0</v>
      </c>
      <c r="K168" s="18">
        <f t="shared" si="51"/>
        <v>0</v>
      </c>
      <c r="L168" s="19">
        <f t="shared" si="52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49"/>
        <v>224.58</v>
      </c>
      <c r="J169" s="18">
        <f t="shared" si="50"/>
        <v>0</v>
      </c>
      <c r="K169" s="18">
        <f t="shared" si="51"/>
        <v>0</v>
      </c>
      <c r="L169" s="19">
        <f t="shared" si="52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49"/>
        <v>5677.92</v>
      </c>
      <c r="J170" s="18">
        <f t="shared" si="50"/>
        <v>0</v>
      </c>
      <c r="K170" s="18">
        <f t="shared" si="51"/>
        <v>0</v>
      </c>
      <c r="L170" s="19">
        <f t="shared" si="52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49"/>
        <v>2488.7199999999998</v>
      </c>
      <c r="J171" s="18">
        <f t="shared" si="50"/>
        <v>0</v>
      </c>
      <c r="K171" s="18">
        <f t="shared" si="51"/>
        <v>0</v>
      </c>
      <c r="L171" s="19">
        <f t="shared" si="52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49"/>
        <v>4988.88</v>
      </c>
      <c r="J172" s="18">
        <f t="shared" si="50"/>
        <v>0</v>
      </c>
      <c r="K172" s="18">
        <f t="shared" si="51"/>
        <v>0</v>
      </c>
      <c r="L172" s="19">
        <f t="shared" si="52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49"/>
        <v>2297.12</v>
      </c>
      <c r="J173" s="18">
        <f t="shared" si="50"/>
        <v>0</v>
      </c>
      <c r="K173" s="18">
        <f t="shared" si="51"/>
        <v>0</v>
      </c>
      <c r="L173" s="19">
        <f t="shared" si="52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49"/>
        <v>450.24</v>
      </c>
      <c r="J174" s="18">
        <f t="shared" si="50"/>
        <v>0</v>
      </c>
      <c r="K174" s="18">
        <f t="shared" si="51"/>
        <v>0</v>
      </c>
      <c r="L174" s="19">
        <f t="shared" si="52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49"/>
        <v>6457.6</v>
      </c>
      <c r="J175" s="18">
        <f t="shared" si="50"/>
        <v>0</v>
      </c>
      <c r="K175" s="18">
        <f t="shared" si="51"/>
        <v>0</v>
      </c>
      <c r="L175" s="19">
        <f t="shared" si="52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49"/>
        <v>11732.29</v>
      </c>
      <c r="J176" s="18">
        <f t="shared" si="50"/>
        <v>0</v>
      </c>
      <c r="K176" s="18">
        <f t="shared" si="51"/>
        <v>0</v>
      </c>
      <c r="L176" s="19">
        <f t="shared" si="52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49"/>
        <v>31.98</v>
      </c>
      <c r="J177" s="18">
        <f t="shared" si="50"/>
        <v>0</v>
      </c>
      <c r="K177" s="18">
        <f t="shared" si="51"/>
        <v>0</v>
      </c>
      <c r="L177" s="19">
        <f t="shared" si="52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49"/>
        <v>33.42</v>
      </c>
      <c r="J178" s="18">
        <f t="shared" si="50"/>
        <v>0</v>
      </c>
      <c r="K178" s="18">
        <f t="shared" si="51"/>
        <v>0</v>
      </c>
      <c r="L178" s="19">
        <f t="shared" si="52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49"/>
        <v>24.18</v>
      </c>
      <c r="J179" s="18">
        <f t="shared" si="50"/>
        <v>0</v>
      </c>
      <c r="K179" s="18">
        <f t="shared" si="51"/>
        <v>0</v>
      </c>
      <c r="L179" s="19">
        <f t="shared" si="52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49"/>
        <v>66.05</v>
      </c>
      <c r="J180" s="18">
        <f t="shared" si="50"/>
        <v>0</v>
      </c>
      <c r="K180" s="18">
        <f t="shared" si="51"/>
        <v>0</v>
      </c>
      <c r="L180" s="19">
        <f t="shared" si="52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49"/>
        <v>385.5</v>
      </c>
      <c r="J181" s="18">
        <f t="shared" si="50"/>
        <v>0</v>
      </c>
      <c r="K181" s="18">
        <f t="shared" si="51"/>
        <v>0</v>
      </c>
      <c r="L181" s="19">
        <f t="shared" si="52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49"/>
        <v>1111.74</v>
      </c>
      <c r="J182" s="18">
        <f t="shared" si="50"/>
        <v>0</v>
      </c>
      <c r="K182" s="18">
        <f t="shared" si="51"/>
        <v>0</v>
      </c>
      <c r="L182" s="19">
        <f t="shared" si="52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49"/>
        <v>1052.3399999999999</v>
      </c>
      <c r="J183" s="18">
        <f t="shared" si="50"/>
        <v>0</v>
      </c>
      <c r="K183" s="18">
        <f t="shared" si="51"/>
        <v>0</v>
      </c>
      <c r="L183" s="19">
        <f t="shared" si="52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53">ROUND(F184*E184,2)</f>
        <v>1503</v>
      </c>
      <c r="J184" s="18">
        <f t="shared" ref="J184:J189" si="54">ROUND(G184*E184,2)</f>
        <v>0</v>
      </c>
      <c r="K184" s="18">
        <f t="shared" ref="K184:K189" si="55">ROUND(H184*E184,2)</f>
        <v>0</v>
      </c>
      <c r="L184" s="19">
        <f t="shared" ref="L184:L189" si="56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53"/>
        <v>423.9</v>
      </c>
      <c r="J185" s="18">
        <f t="shared" si="54"/>
        <v>0</v>
      </c>
      <c r="K185" s="18">
        <f t="shared" si="55"/>
        <v>0</v>
      </c>
      <c r="L185" s="19">
        <f t="shared" si="56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53"/>
        <v>140.66999999999999</v>
      </c>
      <c r="J186" s="18">
        <f t="shared" si="54"/>
        <v>0</v>
      </c>
      <c r="K186" s="18">
        <f t="shared" si="55"/>
        <v>0</v>
      </c>
      <c r="L186" s="19">
        <f t="shared" si="56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53"/>
        <v>246.51</v>
      </c>
      <c r="J187" s="18">
        <f t="shared" si="54"/>
        <v>0</v>
      </c>
      <c r="K187" s="18">
        <f t="shared" si="55"/>
        <v>0</v>
      </c>
      <c r="L187" s="19">
        <f t="shared" si="56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53"/>
        <v>43.25</v>
      </c>
      <c r="J188" s="18">
        <f t="shared" si="54"/>
        <v>0</v>
      </c>
      <c r="K188" s="18">
        <f t="shared" si="55"/>
        <v>0</v>
      </c>
      <c r="L188" s="19">
        <f t="shared" si="56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53"/>
        <v>14.4</v>
      </c>
      <c r="J189" s="18">
        <f t="shared" si="54"/>
        <v>0</v>
      </c>
      <c r="K189" s="18">
        <f t="shared" si="55"/>
        <v>0</v>
      </c>
      <c r="L189" s="19">
        <f t="shared" si="56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57">ROUND(F192*E192,2)</f>
        <v>443.02</v>
      </c>
      <c r="J192" s="18">
        <f t="shared" ref="J192:J220" si="58">ROUND(G192*E192,2)</f>
        <v>0</v>
      </c>
      <c r="K192" s="18">
        <f t="shared" ref="K192:K220" si="59">ROUND(H192*E192,2)</f>
        <v>0</v>
      </c>
      <c r="L192" s="19">
        <f t="shared" ref="L192:L220" si="60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57"/>
        <v>2582.7600000000002</v>
      </c>
      <c r="J193" s="18">
        <f t="shared" si="58"/>
        <v>0</v>
      </c>
      <c r="K193" s="18">
        <f t="shared" si="59"/>
        <v>0</v>
      </c>
      <c r="L193" s="19">
        <f t="shared" si="60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57"/>
        <v>1393</v>
      </c>
      <c r="J194" s="18">
        <f t="shared" si="58"/>
        <v>0</v>
      </c>
      <c r="K194" s="18">
        <f t="shared" si="59"/>
        <v>0</v>
      </c>
      <c r="L194" s="19">
        <f t="shared" si="60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57"/>
        <v>590.24</v>
      </c>
      <c r="J195" s="18">
        <f t="shared" si="58"/>
        <v>0</v>
      </c>
      <c r="K195" s="18">
        <f t="shared" si="59"/>
        <v>0</v>
      </c>
      <c r="L195" s="19">
        <f t="shared" si="60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57"/>
        <v>366.35</v>
      </c>
      <c r="J196" s="18">
        <f t="shared" si="58"/>
        <v>0</v>
      </c>
      <c r="K196" s="18">
        <f t="shared" si="59"/>
        <v>0</v>
      </c>
      <c r="L196" s="19">
        <f t="shared" si="60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57"/>
        <v>1443.36</v>
      </c>
      <c r="J197" s="18">
        <f t="shared" si="58"/>
        <v>0</v>
      </c>
      <c r="K197" s="18">
        <f t="shared" si="59"/>
        <v>0</v>
      </c>
      <c r="L197" s="19">
        <f t="shared" si="60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57"/>
        <v>63.42</v>
      </c>
      <c r="J198" s="18">
        <f t="shared" si="58"/>
        <v>0</v>
      </c>
      <c r="K198" s="18">
        <f t="shared" si="59"/>
        <v>0</v>
      </c>
      <c r="L198" s="19">
        <f t="shared" si="60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57"/>
        <v>2877.04</v>
      </c>
      <c r="J199" s="18">
        <f t="shared" si="58"/>
        <v>0</v>
      </c>
      <c r="K199" s="18">
        <f t="shared" si="59"/>
        <v>0</v>
      </c>
      <c r="L199" s="19">
        <f t="shared" si="60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57"/>
        <v>4410.88</v>
      </c>
      <c r="J200" s="18">
        <f t="shared" si="58"/>
        <v>0</v>
      </c>
      <c r="K200" s="18">
        <f t="shared" si="59"/>
        <v>0</v>
      </c>
      <c r="L200" s="19">
        <f t="shared" si="60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57"/>
        <v>1166.52</v>
      </c>
      <c r="J201" s="18">
        <f t="shared" si="58"/>
        <v>0</v>
      </c>
      <c r="K201" s="18">
        <f t="shared" si="59"/>
        <v>0</v>
      </c>
      <c r="L201" s="19">
        <f t="shared" si="60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57"/>
        <v>94.56</v>
      </c>
      <c r="J202" s="18">
        <f t="shared" si="58"/>
        <v>0</v>
      </c>
      <c r="K202" s="18">
        <f t="shared" si="59"/>
        <v>0</v>
      </c>
      <c r="L202" s="19">
        <f t="shared" si="60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57"/>
        <v>1241.6500000000001</v>
      </c>
      <c r="J203" s="18">
        <f t="shared" si="58"/>
        <v>0</v>
      </c>
      <c r="K203" s="18">
        <f t="shared" si="59"/>
        <v>0</v>
      </c>
      <c r="L203" s="19">
        <f t="shared" si="60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57"/>
        <v>235.19</v>
      </c>
      <c r="J204" s="18">
        <f t="shared" si="58"/>
        <v>0</v>
      </c>
      <c r="K204" s="18">
        <f t="shared" si="59"/>
        <v>0</v>
      </c>
      <c r="L204" s="19">
        <f t="shared" si="60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57"/>
        <v>340.6</v>
      </c>
      <c r="J205" s="18">
        <f t="shared" si="58"/>
        <v>0</v>
      </c>
      <c r="K205" s="18">
        <f t="shared" si="59"/>
        <v>0</v>
      </c>
      <c r="L205" s="19">
        <f t="shared" si="60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57"/>
        <v>520.32000000000005</v>
      </c>
      <c r="J206" s="18">
        <f t="shared" si="58"/>
        <v>0</v>
      </c>
      <c r="K206" s="18">
        <f t="shared" si="59"/>
        <v>0</v>
      </c>
      <c r="L206" s="19">
        <f t="shared" si="60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57"/>
        <v>13933.04</v>
      </c>
      <c r="J207" s="18">
        <f t="shared" si="58"/>
        <v>0</v>
      </c>
      <c r="K207" s="18">
        <f t="shared" si="59"/>
        <v>0</v>
      </c>
      <c r="L207" s="19">
        <f t="shared" si="60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57"/>
        <v>2393</v>
      </c>
      <c r="J208" s="18">
        <f t="shared" si="58"/>
        <v>0</v>
      </c>
      <c r="K208" s="18">
        <f t="shared" si="59"/>
        <v>0</v>
      </c>
      <c r="L208" s="19">
        <f t="shared" si="60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57"/>
        <v>141.22</v>
      </c>
      <c r="J209" s="18">
        <f t="shared" si="58"/>
        <v>0</v>
      </c>
      <c r="K209" s="18">
        <f t="shared" si="59"/>
        <v>0</v>
      </c>
      <c r="L209" s="19">
        <f t="shared" si="60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57"/>
        <v>241.39</v>
      </c>
      <c r="J210" s="18">
        <f t="shared" si="58"/>
        <v>0</v>
      </c>
      <c r="K210" s="18">
        <f t="shared" si="59"/>
        <v>0</v>
      </c>
      <c r="L210" s="19">
        <f t="shared" si="60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57"/>
        <v>209.97</v>
      </c>
      <c r="J211" s="18">
        <f t="shared" si="58"/>
        <v>0</v>
      </c>
      <c r="K211" s="18">
        <f t="shared" si="59"/>
        <v>0</v>
      </c>
      <c r="L211" s="19">
        <f t="shared" si="60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57"/>
        <v>1764.25</v>
      </c>
      <c r="J212" s="18">
        <f t="shared" si="58"/>
        <v>0</v>
      </c>
      <c r="K212" s="18">
        <f t="shared" si="59"/>
        <v>0</v>
      </c>
      <c r="L212" s="19">
        <f t="shared" si="60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57"/>
        <v>329.38</v>
      </c>
      <c r="J213" s="18">
        <f t="shared" si="58"/>
        <v>0</v>
      </c>
      <c r="K213" s="18">
        <f t="shared" si="59"/>
        <v>0</v>
      </c>
      <c r="L213" s="19">
        <f t="shared" si="60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57"/>
        <v>530.9</v>
      </c>
      <c r="J214" s="18">
        <f t="shared" si="58"/>
        <v>0</v>
      </c>
      <c r="K214" s="18">
        <f t="shared" si="59"/>
        <v>0</v>
      </c>
      <c r="L214" s="19">
        <f t="shared" si="60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57"/>
        <v>1959</v>
      </c>
      <c r="J215" s="18">
        <f t="shared" si="58"/>
        <v>0</v>
      </c>
      <c r="K215" s="18">
        <f t="shared" si="59"/>
        <v>0</v>
      </c>
      <c r="L215" s="19">
        <f t="shared" si="60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57"/>
        <v>3126.42</v>
      </c>
      <c r="J216" s="18">
        <f t="shared" si="58"/>
        <v>0</v>
      </c>
      <c r="K216" s="18">
        <f t="shared" si="59"/>
        <v>0</v>
      </c>
      <c r="L216" s="19">
        <f t="shared" si="60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57"/>
        <v>1464.16</v>
      </c>
      <c r="J217" s="18">
        <f t="shared" si="58"/>
        <v>0</v>
      </c>
      <c r="K217" s="18">
        <f t="shared" si="59"/>
        <v>0</v>
      </c>
      <c r="L217" s="19">
        <f t="shared" si="60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57"/>
        <v>2456.64</v>
      </c>
      <c r="J218" s="18">
        <f t="shared" si="58"/>
        <v>0</v>
      </c>
      <c r="K218" s="18">
        <f t="shared" si="59"/>
        <v>0</v>
      </c>
      <c r="L218" s="19">
        <f t="shared" si="60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57"/>
        <v>25848</v>
      </c>
      <c r="J219" s="18">
        <f t="shared" si="58"/>
        <v>0</v>
      </c>
      <c r="K219" s="18">
        <f t="shared" si="59"/>
        <v>0</v>
      </c>
      <c r="L219" s="19">
        <f t="shared" si="60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57"/>
        <v>563.04999999999995</v>
      </c>
      <c r="J220" s="18">
        <f t="shared" si="58"/>
        <v>0</v>
      </c>
      <c r="K220" s="18">
        <f t="shared" si="59"/>
        <v>0</v>
      </c>
      <c r="L220" s="19">
        <f t="shared" si="60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1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2">ROUND(F224*E224,2)</f>
        <v>4115.84</v>
      </c>
      <c r="J224" s="18">
        <f t="shared" ref="J224:J230" si="63">ROUND(G224*E224,2)</f>
        <v>0</v>
      </c>
      <c r="K224" s="18">
        <f t="shared" ref="K224:K230" si="64">ROUND(H224*E224,2)</f>
        <v>0</v>
      </c>
      <c r="L224" s="19">
        <f t="shared" si="61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2"/>
        <v>2188.64</v>
      </c>
      <c r="J225" s="18">
        <f t="shared" si="63"/>
        <v>0</v>
      </c>
      <c r="K225" s="18">
        <f t="shared" si="64"/>
        <v>0</v>
      </c>
      <c r="L225" s="19">
        <f t="shared" si="61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2"/>
        <v>531.04</v>
      </c>
      <c r="J226" s="18">
        <f t="shared" si="63"/>
        <v>0</v>
      </c>
      <c r="K226" s="18">
        <f t="shared" si="64"/>
        <v>0</v>
      </c>
      <c r="L226" s="19">
        <f t="shared" si="61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2"/>
        <v>8487.7199999999993</v>
      </c>
      <c r="J227" s="18">
        <f t="shared" si="63"/>
        <v>0</v>
      </c>
      <c r="K227" s="18">
        <f t="shared" si="64"/>
        <v>0</v>
      </c>
      <c r="L227" s="19">
        <f t="shared" si="61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2"/>
        <v>1547.42</v>
      </c>
      <c r="J228" s="18">
        <f t="shared" si="63"/>
        <v>0</v>
      </c>
      <c r="K228" s="18">
        <f t="shared" si="64"/>
        <v>0</v>
      </c>
      <c r="L228" s="19">
        <f t="shared" si="61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2"/>
        <v>492.07</v>
      </c>
      <c r="J229" s="18">
        <f t="shared" si="63"/>
        <v>0</v>
      </c>
      <c r="K229" s="18">
        <f t="shared" si="64"/>
        <v>0</v>
      </c>
      <c r="L229" s="19">
        <f t="shared" si="61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2"/>
        <v>836.93</v>
      </c>
      <c r="J230" s="18">
        <f t="shared" si="63"/>
        <v>0</v>
      </c>
      <c r="K230" s="18">
        <f t="shared" si="64"/>
        <v>0</v>
      </c>
      <c r="L230" s="19">
        <f t="shared" si="61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f>37.55+25.46</f>
        <v>63.01</v>
      </c>
      <c r="I232" s="18">
        <f>ROUND(F232*E232,2)</f>
        <v>142201.57</v>
      </c>
      <c r="J232" s="18">
        <f>ROUND(G232*E232,2)</f>
        <v>0</v>
      </c>
      <c r="K232" s="18">
        <f>ROUND(H232*E232,2)</f>
        <v>97796.56</v>
      </c>
      <c r="L232" s="19">
        <f>K232/I232</f>
        <v>0.68773192869811484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65">ROUND(F235*E235,2)</f>
        <v>370.65</v>
      </c>
      <c r="J235" s="18">
        <f t="shared" ref="J235:J248" si="66">ROUND(G235*E235,2)</f>
        <v>0</v>
      </c>
      <c r="K235" s="18">
        <f t="shared" ref="K235:K248" si="67">ROUND(H235*E235,2)</f>
        <v>0</v>
      </c>
      <c r="L235" s="19">
        <f t="shared" ref="L235:L248" si="68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65"/>
        <v>435.69</v>
      </c>
      <c r="J236" s="18">
        <f t="shared" si="66"/>
        <v>0</v>
      </c>
      <c r="K236" s="18">
        <f t="shared" si="67"/>
        <v>0</v>
      </c>
      <c r="L236" s="19">
        <f t="shared" si="68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65"/>
        <v>1521.18</v>
      </c>
      <c r="J237" s="18">
        <f t="shared" si="66"/>
        <v>0</v>
      </c>
      <c r="K237" s="18">
        <f t="shared" si="67"/>
        <v>0</v>
      </c>
      <c r="L237" s="19">
        <f t="shared" si="68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65"/>
        <v>144.72999999999999</v>
      </c>
      <c r="J238" s="18">
        <f t="shared" si="66"/>
        <v>0</v>
      </c>
      <c r="K238" s="18">
        <f t="shared" si="67"/>
        <v>0</v>
      </c>
      <c r="L238" s="19">
        <f t="shared" si="68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65"/>
        <v>40.99</v>
      </c>
      <c r="J239" s="18">
        <f t="shared" si="66"/>
        <v>0</v>
      </c>
      <c r="K239" s="18">
        <f t="shared" si="67"/>
        <v>0</v>
      </c>
      <c r="L239" s="19">
        <f t="shared" si="68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65"/>
        <v>89.16</v>
      </c>
      <c r="J240" s="18">
        <f t="shared" si="66"/>
        <v>0</v>
      </c>
      <c r="K240" s="18">
        <f t="shared" si="67"/>
        <v>0</v>
      </c>
      <c r="L240" s="19">
        <f t="shared" si="68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65"/>
        <v>987.26</v>
      </c>
      <c r="J241" s="18">
        <f t="shared" si="66"/>
        <v>0</v>
      </c>
      <c r="K241" s="18">
        <f t="shared" si="67"/>
        <v>0</v>
      </c>
      <c r="L241" s="19">
        <f t="shared" si="68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65"/>
        <v>379.42</v>
      </c>
      <c r="J242" s="18">
        <f t="shared" si="66"/>
        <v>0</v>
      </c>
      <c r="K242" s="18">
        <f t="shared" si="67"/>
        <v>0</v>
      </c>
      <c r="L242" s="19">
        <f t="shared" si="68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65"/>
        <v>1187.1600000000001</v>
      </c>
      <c r="J243" s="18">
        <f t="shared" si="66"/>
        <v>0</v>
      </c>
      <c r="K243" s="18">
        <f t="shared" si="67"/>
        <v>0</v>
      </c>
      <c r="L243" s="19">
        <f t="shared" si="68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65"/>
        <v>526.98</v>
      </c>
      <c r="J244" s="18">
        <f t="shared" si="66"/>
        <v>0</v>
      </c>
      <c r="K244" s="18">
        <f t="shared" si="67"/>
        <v>0</v>
      </c>
      <c r="L244" s="19">
        <f t="shared" si="68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65"/>
        <v>224.96</v>
      </c>
      <c r="J245" s="18">
        <f t="shared" si="66"/>
        <v>0</v>
      </c>
      <c r="K245" s="18">
        <f t="shared" si="67"/>
        <v>0</v>
      </c>
      <c r="L245" s="19">
        <f t="shared" si="68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65"/>
        <v>232.92</v>
      </c>
      <c r="J246" s="18">
        <f t="shared" si="66"/>
        <v>0</v>
      </c>
      <c r="K246" s="18">
        <f t="shared" si="67"/>
        <v>0</v>
      </c>
      <c r="L246" s="19">
        <f t="shared" si="68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65"/>
        <v>63.22</v>
      </c>
      <c r="J247" s="18">
        <f t="shared" si="66"/>
        <v>0</v>
      </c>
      <c r="K247" s="18">
        <f t="shared" si="67"/>
        <v>0</v>
      </c>
      <c r="L247" s="19">
        <f t="shared" si="68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65"/>
        <v>1121.6199999999999</v>
      </c>
      <c r="J248" s="18">
        <f t="shared" si="66"/>
        <v>0</v>
      </c>
      <c r="K248" s="18">
        <f t="shared" si="67"/>
        <v>0</v>
      </c>
      <c r="L248" s="19">
        <f t="shared" si="68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69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0">ROUND(F252*E252,2)</f>
        <v>9373.2900000000009</v>
      </c>
      <c r="J252" s="18">
        <f t="shared" ref="J252:J257" si="71">ROUND(G252*E252,2)</f>
        <v>0</v>
      </c>
      <c r="K252" s="18">
        <f t="shared" ref="K252:K257" si="72">ROUND(H252*E252,2)</f>
        <v>0</v>
      </c>
      <c r="L252" s="19">
        <f t="shared" si="69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0"/>
        <v>9252.9</v>
      </c>
      <c r="J253" s="18">
        <f t="shared" si="71"/>
        <v>0</v>
      </c>
      <c r="K253" s="18">
        <f t="shared" si="72"/>
        <v>0</v>
      </c>
      <c r="L253" s="19">
        <f t="shared" si="69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0"/>
        <v>1507.51</v>
      </c>
      <c r="J254" s="18">
        <f t="shared" si="71"/>
        <v>0</v>
      </c>
      <c r="K254" s="18">
        <f t="shared" si="72"/>
        <v>0</v>
      </c>
      <c r="L254" s="19">
        <f t="shared" si="69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0"/>
        <v>130.6</v>
      </c>
      <c r="J255" s="18">
        <f t="shared" si="71"/>
        <v>0</v>
      </c>
      <c r="K255" s="18">
        <f t="shared" si="72"/>
        <v>0</v>
      </c>
      <c r="L255" s="19">
        <f t="shared" si="69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0"/>
        <v>184.82</v>
      </c>
      <c r="J256" s="18">
        <f t="shared" si="71"/>
        <v>0</v>
      </c>
      <c r="K256" s="18">
        <f t="shared" si="72"/>
        <v>0</v>
      </c>
      <c r="L256" s="19">
        <f t="shared" si="69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0"/>
        <v>964.04</v>
      </c>
      <c r="J257" s="18">
        <f t="shared" si="71"/>
        <v>0</v>
      </c>
      <c r="K257" s="18">
        <f t="shared" si="72"/>
        <v>0</v>
      </c>
      <c r="L257" s="19">
        <f t="shared" si="69"/>
        <v>0</v>
      </c>
      <c r="Q257" s="64"/>
    </row>
    <row r="258" spans="1:17" s="11" customFormat="1" x14ac:dyDescent="0.2">
      <c r="A258" s="163"/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L258" s="165"/>
      <c r="M258" s="10"/>
      <c r="N258" s="10"/>
      <c r="O258" s="10"/>
      <c r="P258" s="10"/>
      <c r="Q258" s="10"/>
    </row>
    <row r="259" spans="1:17" s="11" customFormat="1" ht="16.5" customHeight="1" x14ac:dyDescent="0.2">
      <c r="A259" s="155" t="s">
        <v>615</v>
      </c>
      <c r="B259" s="156"/>
      <c r="C259" s="156"/>
      <c r="D259" s="156"/>
      <c r="E259" s="156"/>
      <c r="F259" s="156"/>
      <c r="G259" s="156"/>
      <c r="H259" s="156"/>
      <c r="I259" s="57">
        <f>SUM(I19:I257)+1</f>
        <v>1251009.4799999997</v>
      </c>
      <c r="J259" s="57">
        <f>SUM(J19:J257)</f>
        <v>33849.129999999997</v>
      </c>
      <c r="K259" s="57">
        <f>'medições totais'!B21</f>
        <v>802250.28000000014</v>
      </c>
      <c r="L259" s="56">
        <f>K259/G13</f>
        <v>0.67504792186454099</v>
      </c>
      <c r="M259" s="10"/>
      <c r="N259" s="10"/>
      <c r="O259" s="10"/>
      <c r="P259" s="10"/>
      <c r="Q259" s="10"/>
    </row>
    <row r="260" spans="1:17" x14ac:dyDescent="0.2">
      <c r="A260" s="162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</row>
    <row r="262" spans="1:17" x14ac:dyDescent="0.2">
      <c r="B262" s="61"/>
      <c r="K262" s="64"/>
    </row>
    <row r="263" spans="1:17" x14ac:dyDescent="0.2">
      <c r="A263" s="69" t="s">
        <v>616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3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opLeftCell="A64" zoomScaleNormal="100" workbookViewId="0">
      <selection sqref="A1:M87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213"/>
      <c r="B1" s="214"/>
      <c r="C1" s="219" t="s">
        <v>476</v>
      </c>
      <c r="D1" s="220"/>
      <c r="E1" s="220"/>
      <c r="F1" s="220"/>
      <c r="G1" s="220"/>
      <c r="H1" s="220"/>
      <c r="I1" s="220"/>
      <c r="J1" s="220"/>
      <c r="K1" s="220"/>
      <c r="L1" s="220"/>
      <c r="M1" s="221"/>
    </row>
    <row r="2" spans="1:13" x14ac:dyDescent="0.2">
      <c r="A2" s="215"/>
      <c r="B2" s="216"/>
      <c r="C2" s="222" t="s">
        <v>477</v>
      </c>
      <c r="D2" s="223"/>
      <c r="E2" s="223"/>
      <c r="F2" s="223"/>
      <c r="G2" s="224"/>
      <c r="H2" s="222" t="s">
        <v>478</v>
      </c>
      <c r="I2" s="223"/>
      <c r="J2" s="223"/>
      <c r="K2" s="223"/>
      <c r="L2" s="223"/>
      <c r="M2" s="224"/>
    </row>
    <row r="3" spans="1:13" ht="15" customHeight="1" thickBot="1" x14ac:dyDescent="0.25">
      <c r="A3" s="215"/>
      <c r="B3" s="216"/>
      <c r="C3" s="225" t="s">
        <v>479</v>
      </c>
      <c r="D3" s="226"/>
      <c r="E3" s="226"/>
      <c r="F3" s="226"/>
      <c r="G3" s="227"/>
      <c r="H3" s="228" t="s">
        <v>480</v>
      </c>
      <c r="I3" s="226"/>
      <c r="J3" s="226"/>
      <c r="K3" s="226"/>
      <c r="L3" s="226"/>
      <c r="M3" s="227"/>
    </row>
    <row r="4" spans="1:13" x14ac:dyDescent="0.2">
      <c r="A4" s="215"/>
      <c r="B4" s="216"/>
      <c r="C4" s="222" t="s">
        <v>481</v>
      </c>
      <c r="D4" s="223"/>
      <c r="E4" s="223"/>
      <c r="F4" s="223"/>
      <c r="G4" s="224"/>
      <c r="H4" s="229" t="s">
        <v>482</v>
      </c>
      <c r="I4" s="230"/>
      <c r="J4" s="230"/>
      <c r="K4" s="231"/>
      <c r="L4" s="78"/>
      <c r="M4" s="79"/>
    </row>
    <row r="5" spans="1:13" ht="15" customHeight="1" thickBot="1" x14ac:dyDescent="0.25">
      <c r="A5" s="217"/>
      <c r="B5" s="218"/>
      <c r="C5" s="232" t="s">
        <v>483</v>
      </c>
      <c r="D5" s="233"/>
      <c r="E5" s="233"/>
      <c r="F5" s="233"/>
      <c r="G5" s="234"/>
      <c r="H5" s="235"/>
      <c r="I5" s="236"/>
      <c r="J5" s="236"/>
      <c r="K5" s="237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207" t="s">
        <v>484</v>
      </c>
      <c r="B7" s="209" t="s">
        <v>485</v>
      </c>
      <c r="C7" s="210"/>
      <c r="D7" s="194" t="s">
        <v>486</v>
      </c>
      <c r="E7" s="196" t="s">
        <v>487</v>
      </c>
      <c r="F7" s="197"/>
      <c r="G7" s="197"/>
      <c r="H7" s="197"/>
      <c r="I7" s="197"/>
      <c r="J7" s="198"/>
      <c r="K7" s="196" t="s">
        <v>488</v>
      </c>
      <c r="L7" s="198"/>
      <c r="M7" s="199" t="s">
        <v>489</v>
      </c>
    </row>
    <row r="8" spans="1:13" ht="15" thickBot="1" x14ac:dyDescent="0.25">
      <c r="A8" s="208"/>
      <c r="B8" s="211"/>
      <c r="C8" s="212"/>
      <c r="D8" s="195"/>
      <c r="E8" s="77" t="s">
        <v>490</v>
      </c>
      <c r="F8" s="77" t="s">
        <v>491</v>
      </c>
      <c r="G8" s="77" t="s">
        <v>492</v>
      </c>
      <c r="H8" s="77" t="s">
        <v>493</v>
      </c>
      <c r="I8" s="77" t="s">
        <v>494</v>
      </c>
      <c r="J8" s="77" t="s">
        <v>495</v>
      </c>
      <c r="K8" s="77" t="s">
        <v>496</v>
      </c>
      <c r="L8" s="77" t="s">
        <v>497</v>
      </c>
      <c r="M8" s="200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75">
        <v>6</v>
      </c>
      <c r="B10" s="190" t="s">
        <v>446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</row>
    <row r="11" spans="1:13" x14ac:dyDescent="0.2">
      <c r="A11" s="140" t="s">
        <v>85</v>
      </c>
      <c r="B11" s="203" t="s">
        <v>447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</row>
    <row r="12" spans="1:13" x14ac:dyDescent="0.2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3" ht="27" customHeight="1" x14ac:dyDescent="0.2">
      <c r="A13" s="76" t="s">
        <v>587</v>
      </c>
      <c r="B13" s="191" t="str">
        <f>'BM14'!B84</f>
        <v>Piso em pedra calcárea, cortada, aparelhada e com face aparente lisa e polida, esp=8cm, assentado com argamassa de cimento e areia (1:3) na esp=5cm, esclusive lastro de regularização em concreto simples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</row>
    <row r="14" spans="1:13" ht="15" x14ac:dyDescent="0.2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87" t="s">
        <v>586</v>
      </c>
      <c r="L14" s="88">
        <f>SUM(L15:L23)</f>
        <v>104.89490000000001</v>
      </c>
      <c r="M14" s="90"/>
    </row>
    <row r="15" spans="1:13" x14ac:dyDescent="0.2">
      <c r="A15" s="90"/>
      <c r="B15" s="189" t="s">
        <v>596</v>
      </c>
      <c r="C15" s="189"/>
      <c r="D15" s="118">
        <v>1</v>
      </c>
      <c r="E15" s="109">
        <v>1.94</v>
      </c>
      <c r="F15" s="117"/>
      <c r="G15" s="109">
        <v>8.76</v>
      </c>
      <c r="H15" s="117"/>
      <c r="I15" s="117"/>
      <c r="J15" s="117"/>
      <c r="K15" s="90">
        <f>E15*G15</f>
        <v>16.994399999999999</v>
      </c>
      <c r="L15" s="90">
        <f>K15*D15</f>
        <v>16.994399999999999</v>
      </c>
      <c r="M15" s="112"/>
    </row>
    <row r="16" spans="1:13" x14ac:dyDescent="0.2">
      <c r="A16" s="90"/>
      <c r="B16" s="189" t="s">
        <v>596</v>
      </c>
      <c r="C16" s="189"/>
      <c r="D16" s="118">
        <v>1</v>
      </c>
      <c r="E16" s="109">
        <v>1.36</v>
      </c>
      <c r="F16" s="117"/>
      <c r="G16" s="109">
        <v>5</v>
      </c>
      <c r="H16" s="117"/>
      <c r="I16" s="117"/>
      <c r="J16" s="117"/>
      <c r="K16" s="90">
        <f t="shared" ref="K16:K18" si="0">E16*G16</f>
        <v>6.8000000000000007</v>
      </c>
      <c r="L16" s="90">
        <f t="shared" ref="L16:L18" si="1">K16*D16</f>
        <v>6.8000000000000007</v>
      </c>
      <c r="M16" s="112"/>
    </row>
    <row r="17" spans="1:13" x14ac:dyDescent="0.2">
      <c r="A17" s="90"/>
      <c r="B17" s="189" t="s">
        <v>596</v>
      </c>
      <c r="C17" s="189"/>
      <c r="D17" s="118">
        <v>1</v>
      </c>
      <c r="E17" s="109">
        <v>3.1</v>
      </c>
      <c r="F17" s="117"/>
      <c r="G17" s="109">
        <v>15.2</v>
      </c>
      <c r="H17" s="117"/>
      <c r="I17" s="117"/>
      <c r="J17" s="117"/>
      <c r="K17" s="90">
        <f t="shared" si="0"/>
        <v>47.12</v>
      </c>
      <c r="L17" s="90">
        <f t="shared" si="1"/>
        <v>47.12</v>
      </c>
      <c r="M17" s="112"/>
    </row>
    <row r="18" spans="1:13" x14ac:dyDescent="0.2">
      <c r="A18" s="90"/>
      <c r="B18" s="189" t="s">
        <v>596</v>
      </c>
      <c r="C18" s="189"/>
      <c r="D18" s="118">
        <v>1</v>
      </c>
      <c r="E18" s="109">
        <v>1.4</v>
      </c>
      <c r="F18" s="117"/>
      <c r="G18" s="109">
        <v>2.37</v>
      </c>
      <c r="H18" s="117"/>
      <c r="I18" s="117"/>
      <c r="J18" s="117"/>
      <c r="K18" s="90">
        <f t="shared" si="0"/>
        <v>3.3180000000000001</v>
      </c>
      <c r="L18" s="90">
        <f t="shared" si="1"/>
        <v>3.3180000000000001</v>
      </c>
      <c r="M18" s="112"/>
    </row>
    <row r="19" spans="1:13" x14ac:dyDescent="0.2">
      <c r="A19" s="90"/>
      <c r="B19" s="189" t="s">
        <v>596</v>
      </c>
      <c r="C19" s="189"/>
      <c r="D19" s="90">
        <v>1</v>
      </c>
      <c r="E19" s="110">
        <v>1.17</v>
      </c>
      <c r="F19" s="90"/>
      <c r="G19" s="110">
        <v>3</v>
      </c>
      <c r="H19" s="90"/>
      <c r="I19" s="90"/>
      <c r="J19" s="90"/>
      <c r="K19" s="90">
        <f t="shared" ref="K19:K21" si="2">E19*G19</f>
        <v>3.51</v>
      </c>
      <c r="L19" s="90">
        <f t="shared" ref="L19:L21" si="3">K19*D19</f>
        <v>3.51</v>
      </c>
      <c r="M19" s="121"/>
    </row>
    <row r="20" spans="1:13" x14ac:dyDescent="0.2">
      <c r="A20" s="90"/>
      <c r="B20" s="189" t="s">
        <v>596</v>
      </c>
      <c r="C20" s="189"/>
      <c r="D20" s="90">
        <v>1</v>
      </c>
      <c r="E20" s="110">
        <v>1.7</v>
      </c>
      <c r="F20" s="90"/>
      <c r="G20" s="110">
        <v>2.6</v>
      </c>
      <c r="H20" s="90"/>
      <c r="I20" s="90"/>
      <c r="J20" s="90"/>
      <c r="K20" s="90">
        <f t="shared" ref="K20" si="4">E20*G20</f>
        <v>4.42</v>
      </c>
      <c r="L20" s="90">
        <f t="shared" ref="L20" si="5">K20*D20</f>
        <v>4.42</v>
      </c>
      <c r="M20" s="121"/>
    </row>
    <row r="21" spans="1:13" x14ac:dyDescent="0.2">
      <c r="A21" s="90"/>
      <c r="B21" s="189" t="s">
        <v>597</v>
      </c>
      <c r="C21" s="189"/>
      <c r="D21" s="90">
        <v>1</v>
      </c>
      <c r="E21" s="110">
        <v>4.2</v>
      </c>
      <c r="F21" s="90"/>
      <c r="G21" s="110">
        <v>5.0999999999999996</v>
      </c>
      <c r="H21" s="90"/>
      <c r="I21" s="90"/>
      <c r="J21" s="90"/>
      <c r="K21" s="90">
        <f t="shared" si="2"/>
        <v>21.419999999999998</v>
      </c>
      <c r="L21" s="90">
        <f t="shared" si="3"/>
        <v>21.419999999999998</v>
      </c>
      <c r="M21" s="121"/>
    </row>
    <row r="22" spans="1:13" x14ac:dyDescent="0.2">
      <c r="A22" s="90"/>
      <c r="B22" s="189" t="s">
        <v>597</v>
      </c>
      <c r="C22" s="189"/>
      <c r="D22" s="90">
        <v>1</v>
      </c>
      <c r="E22" s="110">
        <v>3.5</v>
      </c>
      <c r="F22" s="90"/>
      <c r="G22" s="110">
        <v>4.2</v>
      </c>
      <c r="H22" s="90"/>
      <c r="I22" s="90"/>
      <c r="J22" s="90"/>
      <c r="K22" s="90">
        <f t="shared" ref="K22" si="6">E22*G22</f>
        <v>14.700000000000001</v>
      </c>
      <c r="L22" s="90">
        <f t="shared" ref="L22:L23" si="7">K22*D22</f>
        <v>14.700000000000001</v>
      </c>
      <c r="M22" s="121"/>
    </row>
    <row r="23" spans="1:13" x14ac:dyDescent="0.2">
      <c r="A23" s="90"/>
      <c r="B23" s="138" t="s">
        <v>598</v>
      </c>
      <c r="C23" s="138"/>
      <c r="D23" s="90">
        <v>-1</v>
      </c>
      <c r="E23" s="110">
        <f>5.3+3+25.8+2.6+4.8+7.35+4.7</f>
        <v>53.550000000000004</v>
      </c>
      <c r="F23" s="90"/>
      <c r="G23" s="110">
        <v>0.25</v>
      </c>
      <c r="H23" s="90"/>
      <c r="I23" s="90"/>
      <c r="J23" s="90"/>
      <c r="K23" s="90">
        <f>G23*E23</f>
        <v>13.387500000000001</v>
      </c>
      <c r="L23" s="90">
        <f t="shared" si="7"/>
        <v>-13.387500000000001</v>
      </c>
      <c r="M23" s="121"/>
    </row>
    <row r="24" spans="1:13" x14ac:dyDescent="0.2">
      <c r="A24" s="90"/>
      <c r="B24" s="120"/>
      <c r="C24" s="121"/>
      <c r="D24" s="121"/>
      <c r="E24" s="122"/>
      <c r="F24" s="121"/>
      <c r="G24" s="122"/>
      <c r="H24" s="121"/>
      <c r="I24" s="121"/>
      <c r="J24" s="121"/>
      <c r="K24" s="121"/>
      <c r="L24" s="121"/>
      <c r="M24" s="121"/>
    </row>
    <row r="25" spans="1:13" ht="30" customHeight="1" x14ac:dyDescent="0.2">
      <c r="A25" s="76" t="s">
        <v>588</v>
      </c>
      <c r="B25" s="191" t="str">
        <f>'BM14'!B86</f>
        <v>Piso tátil direcional e/ou alerta, de concreto, na cor natural, p/deficientes visuais, dimensões 25x25cm, aplicado com argamassa industrializada ac-ii, rejuntado, exclusive regularização de base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</row>
    <row r="26" spans="1:13" ht="15" x14ac:dyDescent="0.2">
      <c r="A26" s="112"/>
      <c r="B26" s="206"/>
      <c r="C26" s="206"/>
      <c r="D26" s="114"/>
      <c r="E26" s="114"/>
      <c r="F26" s="119"/>
      <c r="G26" s="119"/>
      <c r="H26" s="119"/>
      <c r="I26" s="119"/>
      <c r="J26" s="119"/>
      <c r="K26" s="87" t="s">
        <v>586</v>
      </c>
      <c r="L26" s="88">
        <f>SUM(L28:L30)</f>
        <v>44.387500000000003</v>
      </c>
      <c r="M26" s="112"/>
    </row>
    <row r="27" spans="1:13" x14ac:dyDescent="0.2">
      <c r="A27" s="112"/>
      <c r="B27" s="119"/>
      <c r="C27" s="119"/>
      <c r="D27" s="114"/>
      <c r="E27" s="114"/>
      <c r="F27" s="119"/>
      <c r="G27" s="119"/>
      <c r="H27" s="119"/>
      <c r="I27" s="119"/>
      <c r="J27" s="119"/>
      <c r="K27" s="119"/>
      <c r="L27" s="114"/>
      <c r="M27" s="112"/>
    </row>
    <row r="28" spans="1:13" x14ac:dyDescent="0.2">
      <c r="A28" s="112"/>
      <c r="B28" s="189" t="s">
        <v>589</v>
      </c>
      <c r="C28" s="189"/>
      <c r="D28" s="114">
        <v>1</v>
      </c>
      <c r="E28" s="114">
        <v>48</v>
      </c>
      <c r="F28" s="119">
        <v>5.4</v>
      </c>
      <c r="G28" s="119">
        <v>3.75</v>
      </c>
      <c r="H28" s="137">
        <v>29</v>
      </c>
      <c r="I28" s="119">
        <v>0.25</v>
      </c>
      <c r="J28" s="119"/>
      <c r="K28" s="114">
        <f>SUM(E28:H28)</f>
        <v>86.15</v>
      </c>
      <c r="L28" s="137">
        <f>K28*D28*0.25</f>
        <v>21.537500000000001</v>
      </c>
      <c r="M28" s="112"/>
    </row>
    <row r="29" spans="1:13" x14ac:dyDescent="0.2">
      <c r="A29" s="112"/>
      <c r="B29" s="189" t="s">
        <v>589</v>
      </c>
      <c r="C29" s="189"/>
      <c r="D29" s="114">
        <v>1</v>
      </c>
      <c r="E29" s="114">
        <v>4.5</v>
      </c>
      <c r="F29" s="119">
        <v>1.6</v>
      </c>
      <c r="G29" s="119">
        <v>11.5</v>
      </c>
      <c r="H29" s="119">
        <v>4.3</v>
      </c>
      <c r="I29" s="119">
        <v>0.25</v>
      </c>
      <c r="J29" s="119"/>
      <c r="K29" s="114">
        <f t="shared" ref="K29:K30" si="8">SUM(E29:H29)</f>
        <v>21.900000000000002</v>
      </c>
      <c r="L29" s="137">
        <f t="shared" ref="L29:L30" si="9">K29*D29*0.25</f>
        <v>5.4750000000000005</v>
      </c>
      <c r="M29" s="112"/>
    </row>
    <row r="30" spans="1:13" x14ac:dyDescent="0.2">
      <c r="A30" s="112"/>
      <c r="B30" s="189" t="s">
        <v>590</v>
      </c>
      <c r="C30" s="189"/>
      <c r="D30" s="114">
        <v>1</v>
      </c>
      <c r="E30" s="114">
        <v>4.5</v>
      </c>
      <c r="F30" s="132">
        <v>65</v>
      </c>
      <c r="G30" s="132"/>
      <c r="H30" s="132"/>
      <c r="I30" s="132">
        <v>0.26</v>
      </c>
      <c r="J30" s="132"/>
      <c r="K30" s="114">
        <f t="shared" si="8"/>
        <v>69.5</v>
      </c>
      <c r="L30" s="137">
        <f t="shared" si="9"/>
        <v>17.375</v>
      </c>
      <c r="M30" s="112"/>
    </row>
    <row r="31" spans="1:13" x14ac:dyDescent="0.2">
      <c r="A31" s="141"/>
      <c r="B31" s="142"/>
      <c r="C31" s="142"/>
      <c r="D31" s="143"/>
      <c r="E31" s="143"/>
      <c r="F31" s="144"/>
      <c r="G31" s="144"/>
      <c r="H31" s="144"/>
      <c r="I31" s="144"/>
      <c r="J31" s="144"/>
      <c r="K31" s="143"/>
      <c r="L31" s="145"/>
      <c r="M31" s="141"/>
    </row>
    <row r="32" spans="1:13" ht="14.25" customHeight="1" x14ac:dyDescent="0.2">
      <c r="A32" s="140" t="s">
        <v>86</v>
      </c>
      <c r="B32" s="203" t="s">
        <v>448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</row>
    <row r="33" spans="1:14" ht="14.25" customHeight="1" x14ac:dyDescent="0.2">
      <c r="A33" s="73"/>
      <c r="B33" s="85"/>
      <c r="C33" s="86"/>
      <c r="D33" s="86"/>
      <c r="E33" s="86"/>
      <c r="F33" s="89"/>
      <c r="G33" s="89"/>
      <c r="H33" s="89"/>
      <c r="I33" s="89"/>
      <c r="J33" s="89"/>
      <c r="K33" s="89"/>
      <c r="L33" s="89"/>
      <c r="M33" s="73"/>
    </row>
    <row r="34" spans="1:14" ht="26.25" customHeight="1" x14ac:dyDescent="0.2">
      <c r="A34" s="76" t="str">
        <f>[2]BM13!A81</f>
        <v>6.1.1</v>
      </c>
      <c r="B34" s="191" t="str">
        <f>'BM14'!B98</f>
        <v>REVESTIMENTO CERÂMICA PARA PISO COM PLACAS TIPO ESMALTADA EXTRA DE DIMENSÕES 60X60CM, NA COR BRANCA PEI 5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</row>
    <row r="35" spans="1:14" ht="14.25" customHeight="1" x14ac:dyDescent="0.2">
      <c r="A35" s="117"/>
      <c r="B35" s="115"/>
      <c r="C35" s="115"/>
      <c r="D35" s="118"/>
      <c r="E35" s="118"/>
      <c r="F35" s="117"/>
      <c r="G35" s="117"/>
      <c r="H35" s="117"/>
      <c r="I35" s="117"/>
      <c r="J35" s="117"/>
      <c r="K35" s="87" t="s">
        <v>586</v>
      </c>
      <c r="L35" s="88">
        <f>SUM(L36:L40)</f>
        <v>46.609999999999985</v>
      </c>
      <c r="M35" s="112"/>
      <c r="N35" s="127"/>
    </row>
    <row r="36" spans="1:14" ht="14.25" customHeight="1" x14ac:dyDescent="0.2">
      <c r="A36" s="117"/>
      <c r="B36" s="189" t="s">
        <v>591</v>
      </c>
      <c r="C36" s="189"/>
      <c r="D36" s="118">
        <v>2</v>
      </c>
      <c r="E36" s="109">
        <v>1.35</v>
      </c>
      <c r="F36" s="117"/>
      <c r="G36" s="109">
        <v>1.7</v>
      </c>
      <c r="H36" s="117"/>
      <c r="I36" s="117">
        <v>2.75</v>
      </c>
      <c r="J36" s="117"/>
      <c r="K36" s="90">
        <f>(E36+G36)*I36</f>
        <v>8.3874999999999993</v>
      </c>
      <c r="L36" s="90">
        <f>K36*D36</f>
        <v>16.774999999999999</v>
      </c>
      <c r="M36" s="112"/>
    </row>
    <row r="37" spans="1:14" ht="14.25" customHeight="1" x14ac:dyDescent="0.2">
      <c r="A37" s="117"/>
      <c r="B37" s="189" t="s">
        <v>592</v>
      </c>
      <c r="C37" s="189"/>
      <c r="D37" s="118">
        <v>2</v>
      </c>
      <c r="E37" s="109">
        <v>1.45</v>
      </c>
      <c r="F37" s="117"/>
      <c r="G37" s="109">
        <v>1.7</v>
      </c>
      <c r="H37" s="117"/>
      <c r="I37" s="117">
        <v>2.75</v>
      </c>
      <c r="J37" s="117"/>
      <c r="K37" s="90">
        <f t="shared" ref="K37:K38" si="10">(E37+G37)*I37</f>
        <v>8.6624999999999996</v>
      </c>
      <c r="L37" s="90">
        <f t="shared" ref="L37:L38" si="11">K37*D37</f>
        <v>17.324999999999999</v>
      </c>
      <c r="M37" s="112"/>
    </row>
    <row r="38" spans="1:14" ht="14.25" customHeight="1" x14ac:dyDescent="0.2">
      <c r="A38" s="117"/>
      <c r="B38" s="189" t="s">
        <v>593</v>
      </c>
      <c r="C38" s="189"/>
      <c r="D38" s="118">
        <v>2</v>
      </c>
      <c r="E38" s="109">
        <v>1.75</v>
      </c>
      <c r="F38" s="117"/>
      <c r="G38" s="109">
        <v>2.2999999999999998</v>
      </c>
      <c r="H38" s="117"/>
      <c r="I38" s="117">
        <v>2.4</v>
      </c>
      <c r="J38" s="117"/>
      <c r="K38" s="90">
        <f t="shared" si="10"/>
        <v>9.7199999999999989</v>
      </c>
      <c r="L38" s="90">
        <f t="shared" si="11"/>
        <v>19.439999999999998</v>
      </c>
      <c r="M38" s="112"/>
    </row>
    <row r="39" spans="1:14" ht="14.25" customHeight="1" x14ac:dyDescent="0.2">
      <c r="A39" s="117"/>
      <c r="B39" s="189" t="s">
        <v>594</v>
      </c>
      <c r="C39" s="189"/>
      <c r="D39" s="118">
        <v>-3</v>
      </c>
      <c r="E39" s="109">
        <v>0.9</v>
      </c>
      <c r="F39" s="117"/>
      <c r="G39" s="109">
        <v>2.4</v>
      </c>
      <c r="H39" s="117"/>
      <c r="I39" s="117"/>
      <c r="J39" s="117"/>
      <c r="K39" s="90">
        <f t="shared" ref="K39" si="12">E39*G39</f>
        <v>2.16</v>
      </c>
      <c r="L39" s="90">
        <f t="shared" ref="L39" si="13">K39*D39</f>
        <v>-6.48</v>
      </c>
      <c r="M39" s="112"/>
    </row>
    <row r="40" spans="1:14" ht="14.25" customHeight="1" x14ac:dyDescent="0.2">
      <c r="A40" s="117"/>
      <c r="B40" s="189" t="s">
        <v>595</v>
      </c>
      <c r="C40" s="189"/>
      <c r="D40" s="118">
        <v>-1</v>
      </c>
      <c r="E40" s="109">
        <v>0.5</v>
      </c>
      <c r="F40" s="117"/>
      <c r="G40" s="109">
        <v>0.9</v>
      </c>
      <c r="H40" s="117"/>
      <c r="I40" s="117"/>
      <c r="J40" s="117"/>
      <c r="K40" s="90">
        <f t="shared" ref="K40" si="14">E40*G40</f>
        <v>0.45</v>
      </c>
      <c r="L40" s="90">
        <f t="shared" ref="L40" si="15">K40*D40</f>
        <v>-0.45</v>
      </c>
      <c r="M40" s="112"/>
    </row>
    <row r="41" spans="1:14" ht="14.25" customHeight="1" x14ac:dyDescent="0.2">
      <c r="A41" s="73"/>
      <c r="B41" s="85"/>
      <c r="C41" s="86"/>
      <c r="D41" s="86"/>
      <c r="E41" s="86"/>
      <c r="F41" s="93"/>
      <c r="G41" s="93"/>
      <c r="H41" s="93"/>
      <c r="I41" s="93"/>
      <c r="J41" s="93"/>
      <c r="K41" s="93"/>
      <c r="L41" s="93"/>
      <c r="M41" s="73"/>
    </row>
    <row r="42" spans="1:14" ht="14.25" customHeight="1" x14ac:dyDescent="0.2">
      <c r="A42" s="75">
        <v>7</v>
      </c>
      <c r="B42" s="190" t="str">
        <f>'BM14'!B103</f>
        <v>REVESTIMENTOS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</row>
    <row r="43" spans="1:14" ht="14.25" customHeight="1" x14ac:dyDescent="0.2">
      <c r="A43" s="117"/>
      <c r="B43" s="115"/>
      <c r="C43" s="115"/>
      <c r="D43" s="118"/>
      <c r="E43" s="118"/>
      <c r="F43" s="117"/>
      <c r="G43" s="117"/>
      <c r="H43" s="117"/>
      <c r="I43" s="117"/>
      <c r="J43" s="117"/>
      <c r="K43" s="87"/>
      <c r="L43" s="88"/>
      <c r="M43" s="112"/>
    </row>
    <row r="44" spans="1:14" ht="27" customHeight="1" x14ac:dyDescent="0.2">
      <c r="A44" s="76" t="s">
        <v>602</v>
      </c>
      <c r="B44" s="191" t="str">
        <f>'BM14'!B109</f>
        <v>Revestimento cerâmico para piso ou parede, 61 x 61 cm, c/ piso porcelanato merano branco, INCEPA ou similar, PEI 5, aplicado com argamassa industrializada ac-iii, rejuntado, exclusive regularização de base ou emboço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</row>
    <row r="45" spans="1:14" ht="15" x14ac:dyDescent="0.2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87" t="s">
        <v>586</v>
      </c>
      <c r="L45" s="88">
        <f>SUM(L46:L48)</f>
        <v>8.8879999999999999</v>
      </c>
      <c r="M45" s="91"/>
    </row>
    <row r="46" spans="1:14" ht="14.25" customHeight="1" x14ac:dyDescent="0.2">
      <c r="A46" s="117"/>
      <c r="B46" s="189" t="s">
        <v>599</v>
      </c>
      <c r="C46" s="189"/>
      <c r="D46" s="118">
        <v>1</v>
      </c>
      <c r="E46" s="109">
        <v>1.35</v>
      </c>
      <c r="F46" s="117"/>
      <c r="G46" s="109">
        <v>1.7</v>
      </c>
      <c r="H46" s="117"/>
      <c r="I46" s="117"/>
      <c r="J46" s="117"/>
      <c r="K46" s="90">
        <f>E46*G46</f>
        <v>2.2949999999999999</v>
      </c>
      <c r="L46" s="90">
        <f>K46*D46</f>
        <v>2.2949999999999999</v>
      </c>
      <c r="M46" s="112"/>
    </row>
    <row r="47" spans="1:14" ht="14.25" customHeight="1" x14ac:dyDescent="0.2">
      <c r="A47" s="117"/>
      <c r="B47" s="189" t="s">
        <v>600</v>
      </c>
      <c r="C47" s="189"/>
      <c r="D47" s="118">
        <v>1</v>
      </c>
      <c r="E47" s="109">
        <v>1.47</v>
      </c>
      <c r="F47" s="110"/>
      <c r="G47" s="110">
        <v>1.7</v>
      </c>
      <c r="H47" s="117"/>
      <c r="I47" s="117"/>
      <c r="J47" s="117"/>
      <c r="K47" s="90">
        <f t="shared" ref="K47:K48" si="16">E47*G47</f>
        <v>2.4990000000000001</v>
      </c>
      <c r="L47" s="90">
        <f t="shared" ref="L47:L48" si="17">K47*D47</f>
        <v>2.4990000000000001</v>
      </c>
      <c r="M47" s="112"/>
    </row>
    <row r="48" spans="1:14" ht="14.25" customHeight="1" x14ac:dyDescent="0.2">
      <c r="A48" s="117"/>
      <c r="B48" s="189" t="s">
        <v>601</v>
      </c>
      <c r="C48" s="189"/>
      <c r="D48" s="118">
        <v>1</v>
      </c>
      <c r="E48" s="109">
        <v>1.78</v>
      </c>
      <c r="F48" s="110"/>
      <c r="G48" s="110">
        <v>2.2999999999999998</v>
      </c>
      <c r="H48" s="117"/>
      <c r="I48" s="117"/>
      <c r="J48" s="117"/>
      <c r="K48" s="90">
        <f t="shared" si="16"/>
        <v>4.0939999999999994</v>
      </c>
      <c r="L48" s="90">
        <f t="shared" si="17"/>
        <v>4.0939999999999994</v>
      </c>
      <c r="M48" s="112"/>
    </row>
    <row r="49" spans="1:14" ht="14.25" customHeight="1" x14ac:dyDescent="0.2">
      <c r="A49" s="73"/>
      <c r="B49" s="85"/>
      <c r="C49" s="86"/>
      <c r="D49" s="86"/>
      <c r="E49" s="86"/>
      <c r="F49" s="93"/>
      <c r="G49" s="93"/>
      <c r="H49" s="93"/>
      <c r="I49" s="93"/>
      <c r="J49" s="93"/>
      <c r="K49" s="93"/>
      <c r="L49" s="93"/>
      <c r="M49" s="73"/>
    </row>
    <row r="50" spans="1:14" x14ac:dyDescent="0.2">
      <c r="A50" s="75">
        <v>8</v>
      </c>
      <c r="B50" s="190" t="str">
        <f>'BM14'!B111</f>
        <v>PINTURA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</row>
    <row r="51" spans="1:14" ht="14.25" customHeight="1" x14ac:dyDescent="0.2">
      <c r="A51" s="117"/>
      <c r="B51" s="139"/>
      <c r="C51" s="139"/>
      <c r="D51" s="118"/>
      <c r="E51" s="118"/>
      <c r="F51" s="117"/>
      <c r="G51" s="117"/>
      <c r="H51" s="117"/>
      <c r="I51" s="117"/>
      <c r="J51" s="117"/>
      <c r="K51" s="87"/>
      <c r="L51" s="88"/>
      <c r="M51" s="112"/>
      <c r="N51" s="127" t="s">
        <v>561</v>
      </c>
    </row>
    <row r="52" spans="1:14" ht="14.25" customHeight="1" x14ac:dyDescent="0.2">
      <c r="A52" s="76" t="s">
        <v>603</v>
      </c>
      <c r="B52" s="191" t="str">
        <f>'BM14'!B112</f>
        <v>APLICAÇÃO DE FUNDO SELADOR ACRÍLICO EM PAREDES, UMA DEMÃO. AF_06/2014</v>
      </c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</row>
    <row r="53" spans="1:14" ht="14.25" customHeight="1" x14ac:dyDescent="0.2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87" t="s">
        <v>586</v>
      </c>
      <c r="L53" s="88">
        <f>SUM(L54:L66)</f>
        <v>354.65999999999997</v>
      </c>
      <c r="M53" s="112"/>
    </row>
    <row r="54" spans="1:14" ht="14.25" customHeight="1" x14ac:dyDescent="0.2">
      <c r="A54" s="117"/>
      <c r="B54" s="189" t="s">
        <v>604</v>
      </c>
      <c r="C54" s="189"/>
      <c r="D54" s="118">
        <v>10</v>
      </c>
      <c r="E54" s="109">
        <v>1.6</v>
      </c>
      <c r="F54" s="117"/>
      <c r="G54" s="147">
        <v>4.3</v>
      </c>
      <c r="H54" s="117"/>
      <c r="I54" s="117"/>
      <c r="J54" s="117"/>
      <c r="K54" s="90">
        <f>E54*G54</f>
        <v>6.88</v>
      </c>
      <c r="L54" s="90">
        <f>K54*D54</f>
        <v>68.8</v>
      </c>
      <c r="M54" s="112"/>
    </row>
    <row r="55" spans="1:14" ht="14.25" customHeight="1" x14ac:dyDescent="0.2">
      <c r="A55" s="117"/>
      <c r="B55" s="189" t="s">
        <v>604</v>
      </c>
      <c r="C55" s="189"/>
      <c r="D55" s="118">
        <v>1</v>
      </c>
      <c r="E55" s="109">
        <f>6.7+3.3</f>
        <v>10</v>
      </c>
      <c r="F55" s="110"/>
      <c r="G55" s="148">
        <v>5.0999999999999996</v>
      </c>
      <c r="H55" s="117"/>
      <c r="I55" s="117"/>
      <c r="J55" s="117"/>
      <c r="K55" s="90">
        <f t="shared" ref="K55:K65" si="18">E55*G55</f>
        <v>51</v>
      </c>
      <c r="L55" s="90">
        <f t="shared" ref="L55:L65" si="19">K55*D55</f>
        <v>51</v>
      </c>
      <c r="M55" s="112"/>
    </row>
    <row r="56" spans="1:14" ht="14.25" customHeight="1" x14ac:dyDescent="0.2">
      <c r="A56" s="117"/>
      <c r="B56" s="189" t="s">
        <v>605</v>
      </c>
      <c r="C56" s="189"/>
      <c r="D56" s="118">
        <v>1</v>
      </c>
      <c r="E56" s="109">
        <v>16.7</v>
      </c>
      <c r="F56" s="110"/>
      <c r="G56" s="148">
        <v>1</v>
      </c>
      <c r="H56" s="117"/>
      <c r="I56" s="117"/>
      <c r="J56" s="117"/>
      <c r="K56" s="90">
        <f t="shared" si="18"/>
        <v>16.7</v>
      </c>
      <c r="L56" s="90">
        <f t="shared" si="19"/>
        <v>16.7</v>
      </c>
      <c r="M56" s="112"/>
    </row>
    <row r="57" spans="1:14" ht="14.25" customHeight="1" x14ac:dyDescent="0.2">
      <c r="A57" s="117"/>
      <c r="B57" s="189" t="s">
        <v>604</v>
      </c>
      <c r="C57" s="189"/>
      <c r="D57" s="118">
        <v>1</v>
      </c>
      <c r="E57" s="109">
        <v>5.0999999999999996</v>
      </c>
      <c r="F57" s="117"/>
      <c r="G57" s="149">
        <v>5.0999999999999996</v>
      </c>
      <c r="H57" s="117"/>
      <c r="I57" s="117"/>
      <c r="J57" s="117"/>
      <c r="K57" s="90">
        <f t="shared" si="18"/>
        <v>26.009999999999998</v>
      </c>
      <c r="L57" s="90">
        <f t="shared" si="19"/>
        <v>26.009999999999998</v>
      </c>
      <c r="M57" s="112"/>
    </row>
    <row r="58" spans="1:14" ht="14.25" customHeight="1" x14ac:dyDescent="0.2">
      <c r="A58" s="117"/>
      <c r="B58" s="189" t="s">
        <v>606</v>
      </c>
      <c r="C58" s="189"/>
      <c r="D58" s="118">
        <v>1</v>
      </c>
      <c r="E58" s="109">
        <f>10+6.7</f>
        <v>16.7</v>
      </c>
      <c r="F58" s="117"/>
      <c r="G58" s="117">
        <v>0.8</v>
      </c>
      <c r="H58" s="117"/>
      <c r="I58" s="117"/>
      <c r="J58" s="117"/>
      <c r="K58" s="90">
        <f t="shared" si="18"/>
        <v>13.36</v>
      </c>
      <c r="L58" s="90">
        <f t="shared" si="19"/>
        <v>13.36</v>
      </c>
      <c r="M58" s="112"/>
    </row>
    <row r="59" spans="1:14" ht="14.25" customHeight="1" x14ac:dyDescent="0.2">
      <c r="A59" s="117"/>
      <c r="B59" s="189" t="s">
        <v>606</v>
      </c>
      <c r="C59" s="189"/>
      <c r="D59" s="118">
        <v>1</v>
      </c>
      <c r="E59" s="109">
        <v>4.3</v>
      </c>
      <c r="F59" s="117"/>
      <c r="G59" s="117">
        <v>0.8</v>
      </c>
      <c r="H59" s="117"/>
      <c r="I59" s="117"/>
      <c r="J59" s="117"/>
      <c r="K59" s="90">
        <f t="shared" ref="K59" si="20">E59*G59</f>
        <v>3.44</v>
      </c>
      <c r="L59" s="90">
        <f t="shared" ref="L59" si="21">K59*D59</f>
        <v>3.44</v>
      </c>
      <c r="M59" s="112"/>
    </row>
    <row r="60" spans="1:14" ht="14.25" customHeight="1" x14ac:dyDescent="0.2">
      <c r="A60" s="117"/>
      <c r="B60" s="189" t="s">
        <v>606</v>
      </c>
      <c r="C60" s="189"/>
      <c r="D60" s="118">
        <v>1</v>
      </c>
      <c r="E60" s="109">
        <v>2.35</v>
      </c>
      <c r="F60" s="117"/>
      <c r="G60" s="117">
        <v>3.7</v>
      </c>
      <c r="H60" s="117"/>
      <c r="I60" s="117"/>
      <c r="J60" s="117"/>
      <c r="K60" s="90">
        <f t="shared" ref="K60" si="22">E60*G60</f>
        <v>8.6950000000000003</v>
      </c>
      <c r="L60" s="90">
        <f t="shared" ref="L60" si="23">K60*D60</f>
        <v>8.6950000000000003</v>
      </c>
      <c r="M60" s="112"/>
    </row>
    <row r="61" spans="1:14" ht="14.25" customHeight="1" x14ac:dyDescent="0.2">
      <c r="A61" s="117"/>
      <c r="B61" s="189" t="s">
        <v>606</v>
      </c>
      <c r="C61" s="189"/>
      <c r="D61" s="118">
        <v>1</v>
      </c>
      <c r="E61" s="109">
        <v>4.6500000000000004</v>
      </c>
      <c r="F61" s="117"/>
      <c r="G61" s="117">
        <v>5.0999999999999996</v>
      </c>
      <c r="H61" s="117"/>
      <c r="I61" s="117"/>
      <c r="J61" s="117"/>
      <c r="K61" s="90">
        <f t="shared" si="18"/>
        <v>23.715</v>
      </c>
      <c r="L61" s="90">
        <f t="shared" si="19"/>
        <v>23.715</v>
      </c>
      <c r="M61" s="112"/>
    </row>
    <row r="62" spans="1:14" ht="14.25" customHeight="1" x14ac:dyDescent="0.2">
      <c r="A62" s="117"/>
      <c r="B62" s="189" t="s">
        <v>610</v>
      </c>
      <c r="C62" s="189"/>
      <c r="D62" s="118">
        <v>1</v>
      </c>
      <c r="E62" s="109">
        <v>9</v>
      </c>
      <c r="F62" s="117"/>
      <c r="G62" s="117">
        <v>5.0999999999999996</v>
      </c>
      <c r="H62" s="117"/>
      <c r="I62" s="117"/>
      <c r="J62" s="117"/>
      <c r="K62" s="90">
        <f t="shared" ref="K62" si="24">E62*G62</f>
        <v>45.9</v>
      </c>
      <c r="L62" s="90">
        <f t="shared" ref="L62" si="25">K62*D62</f>
        <v>45.9</v>
      </c>
      <c r="M62" s="112"/>
    </row>
    <row r="63" spans="1:14" ht="14.25" customHeight="1" x14ac:dyDescent="0.2">
      <c r="A63" s="117"/>
      <c r="B63" s="189" t="s">
        <v>607</v>
      </c>
      <c r="C63" s="189"/>
      <c r="D63" s="118">
        <v>1</v>
      </c>
      <c r="E63" s="109">
        <f>1.9+1.3</f>
        <v>3.2</v>
      </c>
      <c r="F63" s="117"/>
      <c r="G63" s="117">
        <v>4.9000000000000004</v>
      </c>
      <c r="H63" s="117"/>
      <c r="I63" s="117"/>
      <c r="J63" s="117"/>
      <c r="K63" s="90">
        <f t="shared" si="18"/>
        <v>15.680000000000001</v>
      </c>
      <c r="L63" s="90">
        <f t="shared" si="19"/>
        <v>15.680000000000001</v>
      </c>
      <c r="M63" s="112"/>
    </row>
    <row r="64" spans="1:14" ht="14.25" customHeight="1" x14ac:dyDescent="0.2">
      <c r="A64" s="117"/>
      <c r="B64" s="189" t="s">
        <v>608</v>
      </c>
      <c r="C64" s="189"/>
      <c r="D64" s="118">
        <v>1</v>
      </c>
      <c r="E64" s="109">
        <v>24.5</v>
      </c>
      <c r="F64" s="117"/>
      <c r="G64" s="117">
        <v>0.7</v>
      </c>
      <c r="H64" s="117"/>
      <c r="I64" s="117"/>
      <c r="J64" s="117"/>
      <c r="K64" s="90">
        <f t="shared" si="18"/>
        <v>17.149999999999999</v>
      </c>
      <c r="L64" s="90">
        <f t="shared" si="19"/>
        <v>17.149999999999999</v>
      </c>
      <c r="M64" s="112"/>
    </row>
    <row r="65" spans="1:14" ht="14.25" customHeight="1" x14ac:dyDescent="0.2">
      <c r="A65" s="117"/>
      <c r="B65" s="189" t="s">
        <v>607</v>
      </c>
      <c r="C65" s="189"/>
      <c r="D65" s="118">
        <v>1</v>
      </c>
      <c r="E65" s="109">
        <v>2.9</v>
      </c>
      <c r="F65" s="117"/>
      <c r="G65" s="117">
        <v>4.9000000000000004</v>
      </c>
      <c r="H65" s="117"/>
      <c r="I65" s="117"/>
      <c r="J65" s="117"/>
      <c r="K65" s="90">
        <f t="shared" si="18"/>
        <v>14.21</v>
      </c>
      <c r="L65" s="90">
        <f t="shared" si="19"/>
        <v>14.21</v>
      </c>
      <c r="M65" s="112"/>
    </row>
    <row r="66" spans="1:14" ht="14.25" customHeight="1" x14ac:dyDescent="0.2">
      <c r="A66" s="117"/>
      <c r="B66" s="189" t="s">
        <v>611</v>
      </c>
      <c r="C66" s="189"/>
      <c r="D66" s="118">
        <v>1</v>
      </c>
      <c r="E66" s="109">
        <v>12.5</v>
      </c>
      <c r="F66" s="117"/>
      <c r="G66" s="117">
        <v>4</v>
      </c>
      <c r="H66" s="117"/>
      <c r="I66" s="117"/>
      <c r="J66" s="117"/>
      <c r="K66" s="90">
        <f t="shared" ref="K66" si="26">E66*G66</f>
        <v>50</v>
      </c>
      <c r="L66" s="90">
        <f t="shared" ref="L66" si="27">K66*D66</f>
        <v>50</v>
      </c>
      <c r="M66" s="112"/>
    </row>
    <row r="67" spans="1:14" ht="14.25" customHeight="1" x14ac:dyDescent="0.2">
      <c r="A67" s="73"/>
      <c r="B67" s="128"/>
      <c r="C67" s="128"/>
      <c r="D67" s="118"/>
      <c r="E67" s="109"/>
      <c r="F67" s="117"/>
      <c r="G67" s="117"/>
      <c r="H67" s="117"/>
      <c r="I67" s="117"/>
      <c r="J67" s="117"/>
      <c r="K67" s="114"/>
      <c r="L67" s="114"/>
      <c r="M67" s="73"/>
    </row>
    <row r="68" spans="1:14" x14ac:dyDescent="0.2">
      <c r="A68" s="76" t="s">
        <v>609</v>
      </c>
      <c r="B68" s="191" t="str">
        <f>'BM14'!B114</f>
        <v>Emassamento de superfície, com aplicação de 02 demãos de massa acrílica, lixamento e retoques - Rev 01</v>
      </c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</row>
    <row r="69" spans="1:14" ht="14.25" customHeight="1" x14ac:dyDescent="0.2">
      <c r="A69" s="117"/>
      <c r="B69" s="116"/>
      <c r="C69" s="116"/>
      <c r="D69" s="118"/>
      <c r="E69" s="118"/>
      <c r="F69" s="117"/>
      <c r="G69" s="117"/>
      <c r="H69" s="117"/>
      <c r="I69" s="117"/>
      <c r="J69" s="117"/>
      <c r="K69" s="87" t="s">
        <v>586</v>
      </c>
      <c r="L69" s="88">
        <f>SUM(L70:L80)</f>
        <v>258.76</v>
      </c>
      <c r="M69" s="112"/>
      <c r="N69" s="127" t="s">
        <v>561</v>
      </c>
    </row>
    <row r="70" spans="1:14" ht="14.25" customHeight="1" x14ac:dyDescent="0.2">
      <c r="A70" s="117"/>
      <c r="B70" s="189" t="s">
        <v>604</v>
      </c>
      <c r="C70" s="189"/>
      <c r="D70" s="118">
        <v>10</v>
      </c>
      <c r="E70" s="109">
        <v>1.6</v>
      </c>
      <c r="F70" s="117"/>
      <c r="G70" s="147">
        <v>4.3</v>
      </c>
      <c r="H70" s="117"/>
      <c r="I70" s="117"/>
      <c r="J70" s="117"/>
      <c r="K70" s="90">
        <f>E70*G70</f>
        <v>6.88</v>
      </c>
      <c r="L70" s="90">
        <f>K70*D70</f>
        <v>68.8</v>
      </c>
      <c r="M70" s="112"/>
    </row>
    <row r="71" spans="1:14" ht="14.25" customHeight="1" x14ac:dyDescent="0.2">
      <c r="A71" s="73"/>
      <c r="B71" s="189" t="s">
        <v>604</v>
      </c>
      <c r="C71" s="189"/>
      <c r="D71" s="118">
        <v>1</v>
      </c>
      <c r="E71" s="109">
        <f>6.7+3.3</f>
        <v>10</v>
      </c>
      <c r="F71" s="110"/>
      <c r="G71" s="148">
        <v>5.0999999999999996</v>
      </c>
      <c r="H71" s="117"/>
      <c r="I71" s="117"/>
      <c r="J71" s="117"/>
      <c r="K71" s="90">
        <f t="shared" ref="K71:K80" si="28">E71*G71</f>
        <v>51</v>
      </c>
      <c r="L71" s="90">
        <f t="shared" ref="L71:L80" si="29">K71*D71</f>
        <v>51</v>
      </c>
      <c r="M71" s="112"/>
    </row>
    <row r="72" spans="1:14" ht="14.25" customHeight="1" x14ac:dyDescent="0.2">
      <c r="A72" s="73"/>
      <c r="B72" s="189" t="s">
        <v>605</v>
      </c>
      <c r="C72" s="189"/>
      <c r="D72" s="118">
        <v>1</v>
      </c>
      <c r="E72" s="109">
        <v>16.7</v>
      </c>
      <c r="F72" s="110"/>
      <c r="G72" s="148">
        <v>1</v>
      </c>
      <c r="H72" s="117"/>
      <c r="I72" s="117"/>
      <c r="J72" s="117"/>
      <c r="K72" s="90">
        <f t="shared" si="28"/>
        <v>16.7</v>
      </c>
      <c r="L72" s="90">
        <f t="shared" si="29"/>
        <v>16.7</v>
      </c>
      <c r="M72" s="112"/>
    </row>
    <row r="73" spans="1:14" ht="14.25" customHeight="1" x14ac:dyDescent="0.2">
      <c r="A73" s="73"/>
      <c r="B73" s="189" t="s">
        <v>604</v>
      </c>
      <c r="C73" s="189"/>
      <c r="D73" s="118">
        <v>1</v>
      </c>
      <c r="E73" s="109">
        <v>5.0999999999999996</v>
      </c>
      <c r="F73" s="117"/>
      <c r="G73" s="149">
        <v>5.0999999999999996</v>
      </c>
      <c r="H73" s="117"/>
      <c r="I73" s="117"/>
      <c r="J73" s="117"/>
      <c r="K73" s="90">
        <f t="shared" si="28"/>
        <v>26.009999999999998</v>
      </c>
      <c r="L73" s="90">
        <f t="shared" si="29"/>
        <v>26.009999999999998</v>
      </c>
      <c r="M73" s="73"/>
    </row>
    <row r="74" spans="1:14" ht="14.25" customHeight="1" x14ac:dyDescent="0.2">
      <c r="A74" s="117"/>
      <c r="B74" s="189" t="s">
        <v>606</v>
      </c>
      <c r="C74" s="189"/>
      <c r="D74" s="118">
        <v>1</v>
      </c>
      <c r="E74" s="109">
        <f>10+6.7</f>
        <v>16.7</v>
      </c>
      <c r="F74" s="117"/>
      <c r="G74" s="117">
        <v>0.8</v>
      </c>
      <c r="H74" s="117"/>
      <c r="I74" s="117"/>
      <c r="J74" s="117"/>
      <c r="K74" s="90">
        <f t="shared" si="28"/>
        <v>13.36</v>
      </c>
      <c r="L74" s="90">
        <f t="shared" si="29"/>
        <v>13.36</v>
      </c>
      <c r="M74" s="112"/>
    </row>
    <row r="75" spans="1:14" ht="14.25" customHeight="1" x14ac:dyDescent="0.2">
      <c r="A75" s="117"/>
      <c r="B75" s="189" t="s">
        <v>606</v>
      </c>
      <c r="C75" s="189"/>
      <c r="D75" s="118">
        <v>1</v>
      </c>
      <c r="E75" s="109">
        <v>4.3</v>
      </c>
      <c r="F75" s="117"/>
      <c r="G75" s="117">
        <v>0.8</v>
      </c>
      <c r="H75" s="117"/>
      <c r="I75" s="117"/>
      <c r="J75" s="117"/>
      <c r="K75" s="90">
        <f t="shared" si="28"/>
        <v>3.44</v>
      </c>
      <c r="L75" s="90">
        <f t="shared" si="29"/>
        <v>3.44</v>
      </c>
      <c r="M75" s="112"/>
    </row>
    <row r="76" spans="1:14" ht="14.25" customHeight="1" x14ac:dyDescent="0.2">
      <c r="A76" s="117"/>
      <c r="B76" s="189" t="s">
        <v>606</v>
      </c>
      <c r="C76" s="189"/>
      <c r="D76" s="118">
        <v>1</v>
      </c>
      <c r="E76" s="109">
        <v>2.35</v>
      </c>
      <c r="F76" s="117"/>
      <c r="G76" s="117">
        <v>3.7</v>
      </c>
      <c r="H76" s="117"/>
      <c r="I76" s="117"/>
      <c r="J76" s="117"/>
      <c r="K76" s="90">
        <f t="shared" si="28"/>
        <v>8.6950000000000003</v>
      </c>
      <c r="L76" s="90">
        <f t="shared" si="29"/>
        <v>8.6950000000000003</v>
      </c>
      <c r="M76" s="112"/>
    </row>
    <row r="77" spans="1:14" ht="14.25" customHeight="1" x14ac:dyDescent="0.2">
      <c r="A77" s="117"/>
      <c r="B77" s="189" t="s">
        <v>606</v>
      </c>
      <c r="C77" s="189"/>
      <c r="D77" s="118">
        <v>1</v>
      </c>
      <c r="E77" s="109">
        <v>4.6500000000000004</v>
      </c>
      <c r="F77" s="117"/>
      <c r="G77" s="117">
        <v>5.0999999999999996</v>
      </c>
      <c r="H77" s="117"/>
      <c r="I77" s="117"/>
      <c r="J77" s="117"/>
      <c r="K77" s="90">
        <f t="shared" si="28"/>
        <v>23.715</v>
      </c>
      <c r="L77" s="90">
        <f t="shared" si="29"/>
        <v>23.715</v>
      </c>
      <c r="M77" s="112"/>
    </row>
    <row r="78" spans="1:14" ht="14.25" customHeight="1" x14ac:dyDescent="0.2">
      <c r="A78" s="117"/>
      <c r="B78" s="189" t="s">
        <v>607</v>
      </c>
      <c r="C78" s="189"/>
      <c r="D78" s="118">
        <v>1</v>
      </c>
      <c r="E78" s="109">
        <f>1.9+1.3</f>
        <v>3.2</v>
      </c>
      <c r="F78" s="117"/>
      <c r="G78" s="117">
        <v>4.9000000000000004</v>
      </c>
      <c r="H78" s="117"/>
      <c r="I78" s="117"/>
      <c r="J78" s="117"/>
      <c r="K78" s="90">
        <f t="shared" si="28"/>
        <v>15.680000000000001</v>
      </c>
      <c r="L78" s="90">
        <f t="shared" si="29"/>
        <v>15.680000000000001</v>
      </c>
      <c r="M78" s="112"/>
    </row>
    <row r="79" spans="1:14" ht="14.25" customHeight="1" x14ac:dyDescent="0.2">
      <c r="A79" s="117"/>
      <c r="B79" s="189" t="s">
        <v>608</v>
      </c>
      <c r="C79" s="189"/>
      <c r="D79" s="118">
        <v>1</v>
      </c>
      <c r="E79" s="109">
        <v>24.5</v>
      </c>
      <c r="F79" s="117"/>
      <c r="G79" s="117">
        <v>0.7</v>
      </c>
      <c r="H79" s="117"/>
      <c r="I79" s="117"/>
      <c r="J79" s="117"/>
      <c r="K79" s="90">
        <f t="shared" si="28"/>
        <v>17.149999999999999</v>
      </c>
      <c r="L79" s="90">
        <f t="shared" si="29"/>
        <v>17.149999999999999</v>
      </c>
      <c r="M79" s="112"/>
    </row>
    <row r="80" spans="1:14" ht="14.25" customHeight="1" x14ac:dyDescent="0.2">
      <c r="A80" s="117"/>
      <c r="B80" s="189" t="s">
        <v>607</v>
      </c>
      <c r="C80" s="189"/>
      <c r="D80" s="118">
        <v>1</v>
      </c>
      <c r="E80" s="109">
        <v>2.9</v>
      </c>
      <c r="F80" s="117"/>
      <c r="G80" s="117">
        <v>4.9000000000000004</v>
      </c>
      <c r="H80" s="117"/>
      <c r="I80" s="117"/>
      <c r="J80" s="117"/>
      <c r="K80" s="90">
        <f t="shared" si="28"/>
        <v>14.21</v>
      </c>
      <c r="L80" s="90">
        <f t="shared" si="29"/>
        <v>14.21</v>
      </c>
      <c r="M80" s="112"/>
    </row>
    <row r="81" spans="1:13" ht="14.25" customHeight="1" x14ac:dyDescent="0.2">
      <c r="A81" s="73"/>
      <c r="B81" s="128"/>
      <c r="C81" s="128"/>
      <c r="D81" s="118"/>
      <c r="E81" s="109"/>
      <c r="F81" s="117"/>
      <c r="G81" s="117"/>
      <c r="H81" s="117"/>
      <c r="I81" s="117"/>
      <c r="J81" s="117"/>
      <c r="K81" s="114"/>
      <c r="L81" s="114"/>
      <c r="M81" s="73"/>
    </row>
    <row r="82" spans="1:13" x14ac:dyDescent="0.2">
      <c r="A82" s="76" t="s">
        <v>614</v>
      </c>
      <c r="B82" s="191" t="str">
        <f>'BM14'!B118</f>
        <v>APLICAÇÃO MANUAL DE PINTURA COM TINTA LÁTEX ACRÍLICA EM PAREDES, DUAS DEMÃOS. AF_06/2014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</row>
    <row r="83" spans="1:13" ht="14.25" customHeight="1" x14ac:dyDescent="0.2">
      <c r="A83" s="117"/>
      <c r="B83" s="116"/>
      <c r="C83" s="116"/>
      <c r="D83" s="118"/>
      <c r="E83" s="118"/>
      <c r="F83" s="117"/>
      <c r="G83" s="117"/>
      <c r="H83" s="117"/>
      <c r="I83" s="117"/>
      <c r="J83" s="117"/>
      <c r="K83" s="100" t="s">
        <v>549</v>
      </c>
      <c r="L83" s="101">
        <f>SUM(L84:L86)</f>
        <v>53.199999999999996</v>
      </c>
      <c r="M83" s="112"/>
    </row>
    <row r="84" spans="1:13" ht="14.25" customHeight="1" x14ac:dyDescent="0.2">
      <c r="A84" s="117"/>
      <c r="B84" s="206" t="s">
        <v>612</v>
      </c>
      <c r="C84" s="206"/>
      <c r="D84" s="118">
        <v>1</v>
      </c>
      <c r="E84" s="109">
        <v>14</v>
      </c>
      <c r="F84" s="109"/>
      <c r="G84" s="109">
        <v>2.6</v>
      </c>
      <c r="H84" s="117"/>
      <c r="I84" s="109"/>
      <c r="J84" s="117"/>
      <c r="K84" s="114">
        <f>E84*G84</f>
        <v>36.4</v>
      </c>
      <c r="L84" s="114">
        <f t="shared" ref="L84" si="30">K84*D84</f>
        <v>36.4</v>
      </c>
      <c r="M84" s="112"/>
    </row>
    <row r="85" spans="1:13" ht="14.25" customHeight="1" x14ac:dyDescent="0.2">
      <c r="A85" s="117"/>
      <c r="B85" s="206" t="s">
        <v>613</v>
      </c>
      <c r="C85" s="206"/>
      <c r="D85" s="118">
        <v>1</v>
      </c>
      <c r="E85" s="109">
        <f>6</f>
        <v>6</v>
      </c>
      <c r="F85" s="109"/>
      <c r="G85" s="109">
        <v>2.8</v>
      </c>
      <c r="H85" s="117"/>
      <c r="I85" s="109"/>
      <c r="J85" s="117"/>
      <c r="K85" s="114">
        <f>E85*G85</f>
        <v>16.799999999999997</v>
      </c>
      <c r="L85" s="114">
        <f t="shared" ref="L85" si="31">K85*D85</f>
        <v>16.799999999999997</v>
      </c>
      <c r="M85" s="112"/>
    </row>
    <row r="86" spans="1:13" ht="14.25" customHeight="1" x14ac:dyDescent="0.2">
      <c r="A86" s="117"/>
      <c r="B86" s="146"/>
      <c r="C86" s="146"/>
      <c r="D86" s="118"/>
      <c r="E86" s="109"/>
      <c r="F86" s="109"/>
      <c r="G86" s="109"/>
      <c r="H86" s="117"/>
      <c r="I86" s="109"/>
      <c r="J86" s="117"/>
      <c r="K86" s="114"/>
      <c r="L86" s="114"/>
      <c r="M86" s="112"/>
    </row>
    <row r="87" spans="1:13" ht="14.25" customHeight="1" x14ac:dyDescent="0.2">
      <c r="A87" s="117"/>
      <c r="B87" s="146"/>
      <c r="C87" s="146"/>
      <c r="D87" s="118"/>
      <c r="E87" s="109"/>
      <c r="F87" s="109"/>
      <c r="G87" s="109"/>
      <c r="H87" s="117"/>
      <c r="I87" s="109"/>
      <c r="J87" s="117"/>
      <c r="K87" s="114"/>
      <c r="L87" s="114"/>
      <c r="M87" s="112"/>
    </row>
    <row r="88" spans="1:13" ht="14.25" customHeight="1" x14ac:dyDescent="0.2">
      <c r="A88" s="117"/>
      <c r="B88" s="146"/>
      <c r="C88" s="146"/>
      <c r="D88" s="118"/>
      <c r="E88" s="109"/>
      <c r="F88" s="109"/>
      <c r="G88" s="109"/>
      <c r="H88" s="117"/>
      <c r="I88" s="109"/>
      <c r="J88" s="117"/>
      <c r="K88" s="114"/>
      <c r="L88" s="114"/>
      <c r="M88" s="112"/>
    </row>
    <row r="89" spans="1:13" ht="14.25" customHeight="1" x14ac:dyDescent="0.2">
      <c r="A89" s="117"/>
      <c r="B89" s="146"/>
      <c r="C89" s="146"/>
      <c r="D89" s="118"/>
      <c r="E89" s="109"/>
      <c r="F89" s="109"/>
      <c r="G89" s="109"/>
      <c r="H89" s="117"/>
      <c r="I89" s="109"/>
      <c r="J89" s="117"/>
      <c r="K89" s="114"/>
      <c r="L89" s="114"/>
      <c r="M89" s="112"/>
    </row>
    <row r="90" spans="1:13" ht="14.25" customHeight="1" x14ac:dyDescent="0.2">
      <c r="A90" s="117"/>
      <c r="B90" s="146"/>
      <c r="C90" s="146"/>
      <c r="D90" s="118"/>
      <c r="E90" s="109"/>
      <c r="F90" s="109"/>
      <c r="G90" s="109"/>
      <c r="H90" s="117"/>
      <c r="I90" s="109"/>
      <c r="J90" s="117"/>
      <c r="K90" s="114"/>
      <c r="L90" s="114"/>
      <c r="M90" s="112"/>
    </row>
    <row r="91" spans="1:13" ht="14.25" customHeight="1" x14ac:dyDescent="0.2">
      <c r="A91" s="117"/>
      <c r="B91" s="146"/>
      <c r="C91" s="146"/>
      <c r="D91" s="118"/>
      <c r="E91" s="109"/>
      <c r="F91" s="109"/>
      <c r="G91" s="109"/>
      <c r="H91" s="117"/>
      <c r="I91" s="109"/>
      <c r="J91" s="117"/>
      <c r="K91" s="114"/>
      <c r="L91" s="114"/>
      <c r="M91" s="112"/>
    </row>
    <row r="93" spans="1:13" ht="22.5" customHeight="1" x14ac:dyDescent="0.2"/>
    <row r="100" ht="14.25" customHeight="1" x14ac:dyDescent="0.2"/>
    <row r="105" ht="30.75" customHeight="1" x14ac:dyDescent="0.2"/>
    <row r="106" ht="14.25" customHeight="1" x14ac:dyDescent="0.2"/>
    <row r="107" ht="27.75" customHeight="1" x14ac:dyDescent="0.2"/>
    <row r="110" ht="28.15" customHeight="1" x14ac:dyDescent="0.2"/>
    <row r="117" ht="31.5" customHeight="1" x14ac:dyDescent="0.2"/>
    <row r="124" ht="14.25" customHeight="1" x14ac:dyDescent="0.2"/>
    <row r="129" ht="33" customHeight="1" x14ac:dyDescent="0.2"/>
    <row r="131" ht="14.25" customHeight="1" x14ac:dyDescent="0.2"/>
    <row r="140" ht="27.6" customHeight="1" x14ac:dyDescent="0.2"/>
    <row r="142" ht="13.9" customHeight="1" x14ac:dyDescent="0.2"/>
    <row r="147" ht="14.25" customHeight="1" x14ac:dyDescent="0.2"/>
    <row r="149" ht="14.25" customHeight="1" x14ac:dyDescent="0.2"/>
    <row r="153" ht="13.9" customHeight="1" x14ac:dyDescent="0.2"/>
    <row r="167" ht="43.5" customHeight="1" x14ac:dyDescent="0.2"/>
    <row r="168" ht="28.15" customHeight="1" x14ac:dyDescent="0.2"/>
    <row r="170" ht="13.9" customHeight="1" x14ac:dyDescent="0.2"/>
    <row r="177" ht="14.25" customHeight="1" x14ac:dyDescent="0.2"/>
    <row r="181" ht="13.9" customHeight="1" x14ac:dyDescent="0.2"/>
    <row r="187" ht="25.5" customHeight="1" x14ac:dyDescent="0.2"/>
    <row r="193" ht="14.25" customHeight="1" x14ac:dyDescent="0.2"/>
    <row r="199" ht="24" customHeight="1" x14ac:dyDescent="0.2"/>
    <row r="200" ht="37.9" customHeight="1" x14ac:dyDescent="0.2"/>
    <row r="210" ht="14.25" customHeight="1" x14ac:dyDescent="0.2"/>
    <row r="219" ht="23.45" customHeight="1" x14ac:dyDescent="0.2"/>
    <row r="222" ht="31.5" customHeight="1" x14ac:dyDescent="0.2"/>
    <row r="223" ht="30" customHeight="1" x14ac:dyDescent="0.2"/>
    <row r="224" ht="28.5" customHeight="1" x14ac:dyDescent="0.2"/>
    <row r="225" ht="30" customHeight="1" x14ac:dyDescent="0.2"/>
    <row r="226" ht="26.25" customHeight="1" x14ac:dyDescent="0.2"/>
    <row r="227" ht="23.25" customHeight="1" x14ac:dyDescent="0.2"/>
    <row r="228" ht="23.25" customHeight="1" x14ac:dyDescent="0.2"/>
    <row r="229" ht="24.75" customHeight="1" x14ac:dyDescent="0.2"/>
    <row r="230" ht="27" customHeight="1" x14ac:dyDescent="0.2"/>
    <row r="231" ht="28.5" customHeight="1" x14ac:dyDescent="0.2"/>
    <row r="232" ht="25.5" customHeight="1" x14ac:dyDescent="0.2"/>
    <row r="233" ht="25.5" customHeight="1" x14ac:dyDescent="0.2"/>
    <row r="243" ht="28.15" customHeight="1" x14ac:dyDescent="0.2"/>
    <row r="246" ht="29.25" customHeight="1" x14ac:dyDescent="0.2"/>
    <row r="247" ht="30" customHeight="1" x14ac:dyDescent="0.2"/>
    <row r="248" ht="25.5" customHeight="1" x14ac:dyDescent="0.2"/>
    <row r="249" ht="29.25" customHeight="1" x14ac:dyDescent="0.2"/>
    <row r="250" ht="27" customHeight="1" x14ac:dyDescent="0.2"/>
    <row r="251" ht="30.75" customHeight="1" x14ac:dyDescent="0.2"/>
    <row r="252" ht="24" customHeight="1" x14ac:dyDescent="0.2"/>
    <row r="253" ht="28.5" customHeight="1" x14ac:dyDescent="0.2"/>
    <row r="254" ht="27.75" customHeight="1" x14ac:dyDescent="0.2"/>
    <row r="255" ht="24" customHeight="1" x14ac:dyDescent="0.2"/>
    <row r="256" ht="25.5" customHeight="1" x14ac:dyDescent="0.2"/>
    <row r="257" ht="25.5" customHeight="1" x14ac:dyDescent="0.2"/>
  </sheetData>
  <protectedRanges>
    <protectedRange sqref="L7" name="Intervalo1_1_2"/>
    <protectedRange sqref="L25 L13" name="Intervalo1_1_1_4"/>
    <protectedRange sqref="L34" name="Intervalo1_1_1_5"/>
    <protectedRange sqref="L44 L52" name="Intervalo1_1_1_6"/>
    <protectedRange sqref="L68" name="Intervalo1_1_1_7"/>
    <protectedRange sqref="L82" name="Intervalo1_1_1_8"/>
  </protectedRanges>
  <mergeCells count="74">
    <mergeCell ref="B62:C62"/>
    <mergeCell ref="B66:C66"/>
    <mergeCell ref="B85:C85"/>
    <mergeCell ref="B11:M11"/>
    <mergeCell ref="B38:C38"/>
    <mergeCell ref="B15:C15"/>
    <mergeCell ref="B16:C16"/>
    <mergeCell ref="B17:C17"/>
    <mergeCell ref="B18:C18"/>
    <mergeCell ref="B30:C30"/>
    <mergeCell ref="B28:C28"/>
    <mergeCell ref="B29:C29"/>
    <mergeCell ref="B34:M34"/>
    <mergeCell ref="B36:C36"/>
    <mergeCell ref="B37:C37"/>
    <mergeCell ref="B19:C19"/>
    <mergeCell ref="B20:C20"/>
    <mergeCell ref="B21:C21"/>
    <mergeCell ref="B22:C22"/>
    <mergeCell ref="B79:C79"/>
    <mergeCell ref="B68:M68"/>
    <mergeCell ref="B71:C71"/>
    <mergeCell ref="B75:C75"/>
    <mergeCell ref="A7:A8"/>
    <mergeCell ref="B7:C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D7:D8"/>
    <mergeCell ref="E7:J7"/>
    <mergeCell ref="K7:L7"/>
    <mergeCell ref="M7:M8"/>
    <mergeCell ref="B32:M32"/>
    <mergeCell ref="B10:M10"/>
    <mergeCell ref="B13:M13"/>
    <mergeCell ref="B25:M25"/>
    <mergeCell ref="B26:C26"/>
    <mergeCell ref="B50:M50"/>
    <mergeCell ref="B54:C54"/>
    <mergeCell ref="B55:C55"/>
    <mergeCell ref="B56:C56"/>
    <mergeCell ref="B57:C57"/>
    <mergeCell ref="B52:M52"/>
    <mergeCell ref="B58:C58"/>
    <mergeCell ref="B60:C60"/>
    <mergeCell ref="B61:C61"/>
    <mergeCell ref="B63:C63"/>
    <mergeCell ref="B64:C64"/>
    <mergeCell ref="B80:C80"/>
    <mergeCell ref="B47:C47"/>
    <mergeCell ref="B48:C48"/>
    <mergeCell ref="B39:C39"/>
    <mergeCell ref="B40:C40"/>
    <mergeCell ref="B46:C46"/>
    <mergeCell ref="B42:M42"/>
    <mergeCell ref="B44:M44"/>
    <mergeCell ref="B59:C59"/>
    <mergeCell ref="B82:M82"/>
    <mergeCell ref="B84:C84"/>
    <mergeCell ref="B65:C65"/>
    <mergeCell ref="B72:C72"/>
    <mergeCell ref="B70:C70"/>
    <mergeCell ref="B73:C73"/>
    <mergeCell ref="B74:C74"/>
    <mergeCell ref="B76:C76"/>
    <mergeCell ref="B77:C77"/>
    <mergeCell ref="B78:C7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1"/>
  <sheetViews>
    <sheetView workbookViewId="0">
      <selection activeCell="F15" sqref="F15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535</v>
      </c>
      <c r="B14" s="70">
        <v>30673.279999999999</v>
      </c>
    </row>
    <row r="15" spans="1:6" x14ac:dyDescent="0.2">
      <c r="A15" s="62" t="s">
        <v>536</v>
      </c>
      <c r="B15" s="70">
        <v>49286.299999999996</v>
      </c>
    </row>
    <row r="16" spans="1:6" s="62" customFormat="1" x14ac:dyDescent="0.2">
      <c r="A16" s="62" t="s">
        <v>537</v>
      </c>
      <c r="B16" s="70">
        <v>60632.640000000007</v>
      </c>
    </row>
    <row r="17" spans="1:2" s="62" customFormat="1" x14ac:dyDescent="0.2">
      <c r="A17" s="62" t="s">
        <v>538</v>
      </c>
      <c r="B17" s="70">
        <v>18230.759999999998</v>
      </c>
    </row>
    <row r="18" spans="1:2" s="62" customFormat="1" x14ac:dyDescent="0.2">
      <c r="A18" s="62" t="s">
        <v>542</v>
      </c>
      <c r="B18" s="70">
        <v>75633.239999999991</v>
      </c>
    </row>
    <row r="19" spans="1:2" s="62" customFormat="1" x14ac:dyDescent="0.2">
      <c r="A19" s="62" t="s">
        <v>558</v>
      </c>
      <c r="B19" s="70">
        <v>80004.13</v>
      </c>
    </row>
    <row r="20" spans="1:2" x14ac:dyDescent="0.2">
      <c r="A20" s="62" t="s">
        <v>584</v>
      </c>
      <c r="B20" s="70">
        <f>'BM14'!J259</f>
        <v>33849.129999999997</v>
      </c>
    </row>
    <row r="21" spans="1:2" x14ac:dyDescent="0.2">
      <c r="B21" s="71">
        <f>SUM(B7:B20)</f>
        <v>802250.28000000014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opLeftCell="A100" workbookViewId="0">
      <selection activeCell="B115" sqref="B115:C115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thickBot="1" x14ac:dyDescent="0.25">
      <c r="A1" s="213"/>
      <c r="B1" s="214"/>
      <c r="C1" s="219" t="s">
        <v>476</v>
      </c>
      <c r="D1" s="220"/>
      <c r="E1" s="220"/>
      <c r="F1" s="220"/>
      <c r="G1" s="220"/>
      <c r="H1" s="220"/>
      <c r="I1" s="220"/>
      <c r="J1" s="220"/>
      <c r="K1" s="220"/>
      <c r="L1" s="220"/>
      <c r="M1" s="221"/>
    </row>
    <row r="2" spans="1:13" x14ac:dyDescent="0.2">
      <c r="A2" s="215"/>
      <c r="B2" s="216"/>
      <c r="C2" s="222" t="s">
        <v>477</v>
      </c>
      <c r="D2" s="223"/>
      <c r="E2" s="223"/>
      <c r="F2" s="223"/>
      <c r="G2" s="224"/>
      <c r="H2" s="222" t="s">
        <v>478</v>
      </c>
      <c r="I2" s="223"/>
      <c r="J2" s="223"/>
      <c r="K2" s="223"/>
      <c r="L2" s="223"/>
      <c r="M2" s="224"/>
    </row>
    <row r="3" spans="1:13" ht="15" thickBot="1" x14ac:dyDescent="0.25">
      <c r="A3" s="215"/>
      <c r="B3" s="216"/>
      <c r="C3" s="225" t="s">
        <v>479</v>
      </c>
      <c r="D3" s="226"/>
      <c r="E3" s="226"/>
      <c r="F3" s="226"/>
      <c r="G3" s="227"/>
      <c r="H3" s="228" t="s">
        <v>480</v>
      </c>
      <c r="I3" s="226"/>
      <c r="J3" s="226"/>
      <c r="K3" s="226"/>
      <c r="L3" s="226"/>
      <c r="M3" s="227"/>
    </row>
    <row r="4" spans="1:13" x14ac:dyDescent="0.2">
      <c r="A4" s="215"/>
      <c r="B4" s="216"/>
      <c r="C4" s="222" t="s">
        <v>481</v>
      </c>
      <c r="D4" s="223"/>
      <c r="E4" s="223"/>
      <c r="F4" s="223"/>
      <c r="G4" s="224"/>
      <c r="H4" s="229" t="s">
        <v>482</v>
      </c>
      <c r="I4" s="230"/>
      <c r="J4" s="230"/>
      <c r="K4" s="231"/>
      <c r="L4" s="78"/>
      <c r="M4" s="79"/>
    </row>
    <row r="5" spans="1:13" ht="15" thickBot="1" x14ac:dyDescent="0.25">
      <c r="A5" s="217"/>
      <c r="B5" s="218"/>
      <c r="C5" s="232" t="s">
        <v>483</v>
      </c>
      <c r="D5" s="233"/>
      <c r="E5" s="233"/>
      <c r="F5" s="233"/>
      <c r="G5" s="234"/>
      <c r="H5" s="235"/>
      <c r="I5" s="236"/>
      <c r="J5" s="236"/>
      <c r="K5" s="237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207" t="s">
        <v>484</v>
      </c>
      <c r="B7" s="209" t="s">
        <v>485</v>
      </c>
      <c r="C7" s="210"/>
      <c r="D7" s="194" t="s">
        <v>486</v>
      </c>
      <c r="E7" s="196" t="s">
        <v>487</v>
      </c>
      <c r="F7" s="197"/>
      <c r="G7" s="197"/>
      <c r="H7" s="197"/>
      <c r="I7" s="197"/>
      <c r="J7" s="198"/>
      <c r="K7" s="196" t="s">
        <v>488</v>
      </c>
      <c r="L7" s="198"/>
      <c r="M7" s="199" t="s">
        <v>489</v>
      </c>
    </row>
    <row r="8" spans="1:13" ht="15" thickBot="1" x14ac:dyDescent="0.25">
      <c r="A8" s="208"/>
      <c r="B8" s="211"/>
      <c r="C8" s="212"/>
      <c r="D8" s="195"/>
      <c r="E8" s="134" t="s">
        <v>490</v>
      </c>
      <c r="F8" s="134" t="s">
        <v>491</v>
      </c>
      <c r="G8" s="134" t="s">
        <v>492</v>
      </c>
      <c r="H8" s="134" t="s">
        <v>493</v>
      </c>
      <c r="I8" s="134" t="s">
        <v>494</v>
      </c>
      <c r="J8" s="134" t="s">
        <v>495</v>
      </c>
      <c r="K8" s="134" t="s">
        <v>496</v>
      </c>
      <c r="L8" s="134" t="s">
        <v>497</v>
      </c>
      <c r="M8" s="200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75">
        <v>4</v>
      </c>
      <c r="B10" s="242" t="str">
        <f>[2]BM13!B59</f>
        <v>PAREDES E FECHAMENTOS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4"/>
    </row>
    <row r="11" spans="1:13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 ht="29.25" customHeight="1" x14ac:dyDescent="0.2">
      <c r="A12" s="76" t="str">
        <f>[2]BM13!A60</f>
        <v>4.1</v>
      </c>
      <c r="B12" s="191" t="str">
        <f>'BM14'!B84</f>
        <v>Piso em pedra calcárea, cortada, aparelhada e com face aparente lisa e polida, esp=8cm, assentado com argamassa de cimento e areia (1:3) na esp=5cm, esclusive lastro de regularização em concreto simples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</row>
    <row r="13" spans="1:13" ht="15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87" t="s">
        <v>549</v>
      </c>
      <c r="L13" s="88">
        <f>SUM(L15:L19)</f>
        <v>21.59</v>
      </c>
      <c r="M13" s="90"/>
    </row>
    <row r="14" spans="1:13" x14ac:dyDescent="0.2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</row>
    <row r="15" spans="1:13" x14ac:dyDescent="0.2">
      <c r="A15" s="90"/>
      <c r="B15" s="108"/>
      <c r="C15" s="90"/>
      <c r="D15" s="90">
        <v>1</v>
      </c>
      <c r="E15" s="109">
        <v>10.9</v>
      </c>
      <c r="F15" s="90"/>
      <c r="G15" s="109">
        <v>0.7</v>
      </c>
      <c r="H15" s="90"/>
      <c r="I15" s="90"/>
      <c r="J15" s="90"/>
      <c r="K15" s="90">
        <f>E15*G15</f>
        <v>7.63</v>
      </c>
      <c r="L15" s="90">
        <f>K15*D15</f>
        <v>7.63</v>
      </c>
      <c r="M15" s="90"/>
    </row>
    <row r="16" spans="1:13" x14ac:dyDescent="0.2">
      <c r="A16" s="90"/>
      <c r="B16" s="108" t="s">
        <v>550</v>
      </c>
      <c r="C16" s="90"/>
      <c r="D16" s="90">
        <v>1</v>
      </c>
      <c r="E16" s="109">
        <v>1.3</v>
      </c>
      <c r="F16" s="90"/>
      <c r="G16" s="109">
        <v>2.6</v>
      </c>
      <c r="H16" s="90"/>
      <c r="I16" s="90"/>
      <c r="J16" s="90"/>
      <c r="K16" s="90">
        <f t="shared" ref="K16:K19" si="0">E16*G16</f>
        <v>3.3800000000000003</v>
      </c>
      <c r="L16" s="90">
        <f t="shared" ref="L16:L19" si="1">K16*D16</f>
        <v>3.3800000000000003</v>
      </c>
      <c r="M16" s="121"/>
    </row>
    <row r="17" spans="1:13" x14ac:dyDescent="0.2">
      <c r="A17" s="90"/>
      <c r="B17" s="108" t="s">
        <v>551</v>
      </c>
      <c r="C17" s="90"/>
      <c r="D17" s="90">
        <v>1</v>
      </c>
      <c r="E17" s="109">
        <v>1.5</v>
      </c>
      <c r="F17" s="90"/>
      <c r="G17" s="109">
        <v>2.4</v>
      </c>
      <c r="H17" s="90"/>
      <c r="I17" s="90"/>
      <c r="J17" s="90"/>
      <c r="K17" s="90">
        <f t="shared" si="0"/>
        <v>3.5999999999999996</v>
      </c>
      <c r="L17" s="90">
        <f t="shared" si="1"/>
        <v>3.5999999999999996</v>
      </c>
      <c r="M17" s="121"/>
    </row>
    <row r="18" spans="1:13" x14ac:dyDescent="0.2">
      <c r="A18" s="90"/>
      <c r="B18" s="108" t="s">
        <v>551</v>
      </c>
      <c r="C18" s="90"/>
      <c r="D18" s="90">
        <v>1</v>
      </c>
      <c r="E18" s="110">
        <v>1.5</v>
      </c>
      <c r="F18" s="90"/>
      <c r="G18" s="110">
        <v>2.4</v>
      </c>
      <c r="H18" s="90"/>
      <c r="I18" s="90"/>
      <c r="J18" s="90"/>
      <c r="K18" s="90">
        <f t="shared" si="0"/>
        <v>3.5999999999999996</v>
      </c>
      <c r="L18" s="90">
        <f t="shared" si="1"/>
        <v>3.5999999999999996</v>
      </c>
      <c r="M18" s="121"/>
    </row>
    <row r="19" spans="1:13" x14ac:dyDescent="0.2">
      <c r="A19" s="90"/>
      <c r="B19" s="108" t="s">
        <v>550</v>
      </c>
      <c r="C19" s="90"/>
      <c r="D19" s="90">
        <v>1</v>
      </c>
      <c r="E19" s="110">
        <v>1.3</v>
      </c>
      <c r="F19" s="90"/>
      <c r="G19" s="110">
        <v>2.6</v>
      </c>
      <c r="H19" s="90"/>
      <c r="I19" s="90"/>
      <c r="J19" s="90"/>
      <c r="K19" s="90">
        <f t="shared" si="0"/>
        <v>3.3800000000000003</v>
      </c>
      <c r="L19" s="90">
        <f t="shared" si="1"/>
        <v>3.3800000000000003</v>
      </c>
      <c r="M19" s="121"/>
    </row>
    <row r="20" spans="1:13" x14ac:dyDescent="0.2">
      <c r="A20" s="90"/>
      <c r="B20" s="120"/>
      <c r="C20" s="121"/>
      <c r="D20" s="121"/>
      <c r="E20" s="122"/>
      <c r="F20" s="121"/>
      <c r="G20" s="122"/>
      <c r="H20" s="121"/>
      <c r="I20" s="121"/>
      <c r="J20" s="121"/>
      <c r="K20" s="121"/>
      <c r="L20" s="121"/>
      <c r="M20" s="121"/>
    </row>
    <row r="21" spans="1:13" x14ac:dyDescent="0.2">
      <c r="A21" s="111">
        <f>[2]BM13!A62</f>
        <v>5</v>
      </c>
      <c r="B21" s="203" t="s">
        <v>445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</row>
    <row r="22" spans="1:13" x14ac:dyDescent="0.2">
      <c r="A22" s="112"/>
      <c r="B22" s="123"/>
      <c r="C22" s="124"/>
      <c r="D22" s="124"/>
      <c r="E22" s="124"/>
      <c r="F22" s="125"/>
      <c r="G22" s="125"/>
      <c r="H22" s="125"/>
      <c r="I22" s="125"/>
      <c r="J22" s="125"/>
      <c r="K22" s="125"/>
      <c r="L22" s="125"/>
      <c r="M22" s="126"/>
    </row>
    <row r="23" spans="1:13" x14ac:dyDescent="0.2">
      <c r="A23" s="76" t="str">
        <f>[2]BM13!A70</f>
        <v>5.8</v>
      </c>
      <c r="B23" s="191" t="str">
        <f>[2]BM13!B70</f>
        <v>RUFO EXTERNO/INTERNO EM CHAPA DE AÇO GALVANIZADO NÚMERO 26, CORTE DE 33 CM, INCLUSO IÇAMENTO. AF_07/2019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</row>
    <row r="24" spans="1:13" ht="15" x14ac:dyDescent="0.2">
      <c r="A24" s="112"/>
      <c r="B24" s="206"/>
      <c r="C24" s="206"/>
      <c r="D24" s="114"/>
      <c r="E24" s="114"/>
      <c r="F24" s="132"/>
      <c r="G24" s="132"/>
      <c r="H24" s="132"/>
      <c r="I24" s="132"/>
      <c r="J24" s="132"/>
      <c r="K24" s="87" t="s">
        <v>549</v>
      </c>
      <c r="L24" s="88">
        <f>SUM(L26:L29)</f>
        <v>28.7</v>
      </c>
      <c r="M24" s="112"/>
    </row>
    <row r="25" spans="1:13" x14ac:dyDescent="0.2">
      <c r="A25" s="112"/>
      <c r="B25" s="132"/>
      <c r="C25" s="132"/>
      <c r="D25" s="114"/>
      <c r="E25" s="114"/>
      <c r="F25" s="132"/>
      <c r="G25" s="132"/>
      <c r="H25" s="132"/>
      <c r="I25" s="132"/>
      <c r="J25" s="132"/>
      <c r="K25" s="132"/>
      <c r="L25" s="114"/>
      <c r="M25" s="112"/>
    </row>
    <row r="26" spans="1:13" x14ac:dyDescent="0.2">
      <c r="A26" s="112"/>
      <c r="B26" s="189" t="s">
        <v>582</v>
      </c>
      <c r="C26" s="189"/>
      <c r="D26" s="114">
        <v>2</v>
      </c>
      <c r="E26" s="114">
        <v>3.5</v>
      </c>
      <c r="F26" s="132"/>
      <c r="G26" s="132"/>
      <c r="H26" s="132"/>
      <c r="I26" s="132"/>
      <c r="J26" s="132"/>
      <c r="K26" s="114">
        <f>E26</f>
        <v>3.5</v>
      </c>
      <c r="L26" s="137">
        <f>K26*D26</f>
        <v>7</v>
      </c>
      <c r="M26" s="112"/>
    </row>
    <row r="27" spans="1:13" x14ac:dyDescent="0.2">
      <c r="A27" s="112"/>
      <c r="B27" s="189" t="s">
        <v>552</v>
      </c>
      <c r="C27" s="189"/>
      <c r="D27" s="114">
        <v>1</v>
      </c>
      <c r="E27" s="114">
        <v>10.199999999999999</v>
      </c>
      <c r="F27" s="132"/>
      <c r="G27" s="132"/>
      <c r="H27" s="132"/>
      <c r="I27" s="132"/>
      <c r="J27" s="132"/>
      <c r="K27" s="114">
        <f t="shared" ref="K27:K29" si="2">E27</f>
        <v>10.199999999999999</v>
      </c>
      <c r="L27" s="137">
        <f t="shared" ref="L27:L29" si="3">K27*D27</f>
        <v>10.199999999999999</v>
      </c>
      <c r="M27" s="112"/>
    </row>
    <row r="28" spans="1:13" x14ac:dyDescent="0.2">
      <c r="A28" s="112"/>
      <c r="B28" s="189" t="s">
        <v>583</v>
      </c>
      <c r="C28" s="189"/>
      <c r="D28" s="114">
        <v>2</v>
      </c>
      <c r="E28" s="114">
        <v>3</v>
      </c>
      <c r="F28" s="132"/>
      <c r="G28" s="132"/>
      <c r="H28" s="132"/>
      <c r="I28" s="132"/>
      <c r="J28" s="132"/>
      <c r="K28" s="114">
        <f t="shared" si="2"/>
        <v>3</v>
      </c>
      <c r="L28" s="137">
        <f t="shared" si="3"/>
        <v>6</v>
      </c>
      <c r="M28" s="112"/>
    </row>
    <row r="29" spans="1:13" x14ac:dyDescent="0.2">
      <c r="A29" s="112"/>
      <c r="B29" s="189" t="s">
        <v>553</v>
      </c>
      <c r="C29" s="189"/>
      <c r="D29" s="114">
        <v>1</v>
      </c>
      <c r="E29" s="114">
        <v>5.5</v>
      </c>
      <c r="F29" s="132"/>
      <c r="G29" s="132"/>
      <c r="H29" s="132"/>
      <c r="I29" s="132"/>
      <c r="J29" s="132"/>
      <c r="K29" s="114">
        <f t="shared" si="2"/>
        <v>5.5</v>
      </c>
      <c r="L29" s="137">
        <f t="shared" si="3"/>
        <v>5.5</v>
      </c>
      <c r="M29" s="112"/>
    </row>
    <row r="30" spans="1:13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1:13" x14ac:dyDescent="0.2">
      <c r="A31" s="75">
        <v>6</v>
      </c>
      <c r="B31" s="190" t="s">
        <v>446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</row>
    <row r="32" spans="1:13" x14ac:dyDescent="0.2">
      <c r="A32" s="73"/>
      <c r="B32" s="85"/>
      <c r="C32" s="86"/>
      <c r="D32" s="86"/>
      <c r="E32" s="86"/>
      <c r="F32" s="93"/>
      <c r="G32" s="93"/>
      <c r="H32" s="93"/>
      <c r="I32" s="93"/>
      <c r="J32" s="93"/>
      <c r="K32" s="93"/>
      <c r="L32" s="93"/>
      <c r="M32" s="73"/>
    </row>
    <row r="33" spans="1:14" ht="26.25" customHeight="1" x14ac:dyDescent="0.2">
      <c r="A33" s="76" t="str">
        <f>[2]BM13!A81</f>
        <v>6.1.1</v>
      </c>
      <c r="B33" s="191" t="str">
        <f>[2]BM13!B81</f>
        <v>EXECUÇÃO DE PÁTIO/ESTACIONAMENTO EM PISO INTERTRAVADO, COM BLOCO RETANGULAR COLORIDO DE 20 X 10 CM, ESPESSURA 6 CM. AF_12/2015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</row>
    <row r="34" spans="1:14" ht="14.25" customHeight="1" x14ac:dyDescent="0.2">
      <c r="A34" s="117"/>
      <c r="B34" s="132"/>
      <c r="C34" s="132"/>
      <c r="D34" s="118"/>
      <c r="E34" s="118"/>
      <c r="F34" s="117"/>
      <c r="G34" s="117"/>
      <c r="H34" s="117"/>
      <c r="I34" s="117"/>
      <c r="J34" s="117"/>
      <c r="K34" s="87" t="s">
        <v>549</v>
      </c>
      <c r="L34" s="88">
        <f>SUM(L35:L38)</f>
        <v>64.1691</v>
      </c>
      <c r="M34" s="112"/>
      <c r="N34" s="127" t="s">
        <v>561</v>
      </c>
    </row>
    <row r="35" spans="1:14" ht="14.25" customHeight="1" x14ac:dyDescent="0.2">
      <c r="A35" s="117"/>
      <c r="B35" s="189" t="s">
        <v>554</v>
      </c>
      <c r="C35" s="189"/>
      <c r="D35" s="118">
        <v>1</v>
      </c>
      <c r="E35" s="109">
        <v>3.9</v>
      </c>
      <c r="F35" s="117"/>
      <c r="G35" s="109">
        <v>9.1300000000000008</v>
      </c>
      <c r="H35" s="117"/>
      <c r="I35" s="117"/>
      <c r="J35" s="117"/>
      <c r="K35" s="90">
        <f>E35*G35</f>
        <v>35.606999999999999</v>
      </c>
      <c r="L35" s="90">
        <f>K35*D35</f>
        <v>35.606999999999999</v>
      </c>
      <c r="M35" s="112"/>
    </row>
    <row r="36" spans="1:14" ht="14.25" customHeight="1" x14ac:dyDescent="0.2">
      <c r="A36" s="117"/>
      <c r="B36" s="189" t="s">
        <v>555</v>
      </c>
      <c r="C36" s="189"/>
      <c r="D36" s="118">
        <v>1</v>
      </c>
      <c r="E36" s="109">
        <v>5.5</v>
      </c>
      <c r="F36" s="117"/>
      <c r="G36" s="109">
        <v>5.5</v>
      </c>
      <c r="H36" s="117"/>
      <c r="I36" s="117"/>
      <c r="J36" s="117"/>
      <c r="K36" s="90">
        <f t="shared" ref="K36:K38" si="4">E36*G36</f>
        <v>30.25</v>
      </c>
      <c r="L36" s="90">
        <f t="shared" ref="L36:L38" si="5">K36*D36</f>
        <v>30.25</v>
      </c>
      <c r="M36" s="112"/>
    </row>
    <row r="37" spans="1:14" ht="14.25" customHeight="1" x14ac:dyDescent="0.2">
      <c r="A37" s="117"/>
      <c r="B37" s="189" t="s">
        <v>556</v>
      </c>
      <c r="C37" s="189"/>
      <c r="D37" s="118">
        <v>-1</v>
      </c>
      <c r="E37" s="109">
        <v>2.77</v>
      </c>
      <c r="F37" s="117"/>
      <c r="G37" s="109">
        <v>2.77</v>
      </c>
      <c r="H37" s="117"/>
      <c r="I37" s="117"/>
      <c r="J37" s="117"/>
      <c r="K37" s="90">
        <f t="shared" si="4"/>
        <v>7.6729000000000003</v>
      </c>
      <c r="L37" s="90">
        <f t="shared" si="5"/>
        <v>-7.6729000000000003</v>
      </c>
      <c r="M37" s="112"/>
    </row>
    <row r="38" spans="1:14" ht="14.25" customHeight="1" x14ac:dyDescent="0.2">
      <c r="A38" s="117"/>
      <c r="B38" s="189" t="s">
        <v>557</v>
      </c>
      <c r="C38" s="189"/>
      <c r="D38" s="118">
        <v>1</v>
      </c>
      <c r="E38" s="109">
        <v>3.15</v>
      </c>
      <c r="F38" s="117"/>
      <c r="G38" s="109">
        <v>1.9</v>
      </c>
      <c r="H38" s="117"/>
      <c r="I38" s="117"/>
      <c r="J38" s="117"/>
      <c r="K38" s="90">
        <f t="shared" si="4"/>
        <v>5.9849999999999994</v>
      </c>
      <c r="L38" s="90">
        <f t="shared" si="5"/>
        <v>5.9849999999999994</v>
      </c>
      <c r="M38" s="112"/>
    </row>
    <row r="39" spans="1:14" ht="14.25" customHeight="1" x14ac:dyDescent="0.2">
      <c r="A39" s="73"/>
      <c r="B39" s="85"/>
      <c r="C39" s="86"/>
      <c r="D39" s="86"/>
      <c r="E39" s="86"/>
      <c r="F39" s="93"/>
      <c r="G39" s="93"/>
      <c r="H39" s="93"/>
      <c r="I39" s="93"/>
      <c r="J39" s="93"/>
      <c r="K39" s="93"/>
      <c r="L39" s="93"/>
      <c r="M39" s="73"/>
    </row>
    <row r="40" spans="1:14" ht="27.75" customHeight="1" x14ac:dyDescent="0.2">
      <c r="A40" s="76" t="str">
        <f>'BM14'!A82</f>
        <v>6.1.2</v>
      </c>
      <c r="B40" s="191" t="str">
        <f>'BM14'!B82</f>
        <v>EXECUÇÃO DE PÁTIO/ESTACIONAMENTO EM PISO INTERTRAVADO, COM BLOCO RETANGULAR COR NATURAL DE 20 X 10 CM, ESPESSURA 6 CM. AF_12/2015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</row>
    <row r="41" spans="1:14" ht="14.25" customHeight="1" x14ac:dyDescent="0.2">
      <c r="A41" s="117"/>
      <c r="B41" s="132"/>
      <c r="C41" s="132"/>
      <c r="D41" s="118"/>
      <c r="E41" s="118"/>
      <c r="F41" s="117"/>
      <c r="G41" s="117"/>
      <c r="H41" s="117"/>
      <c r="I41" s="117"/>
      <c r="J41" s="117"/>
      <c r="K41" s="87" t="s">
        <v>549</v>
      </c>
      <c r="L41" s="88">
        <f>SUM(L42:L44)</f>
        <v>58.902500000000003</v>
      </c>
      <c r="M41" s="112"/>
    </row>
    <row r="42" spans="1:14" ht="14.25" customHeight="1" x14ac:dyDescent="0.2">
      <c r="A42" s="117"/>
      <c r="B42" s="189" t="s">
        <v>560</v>
      </c>
      <c r="C42" s="189"/>
      <c r="D42" s="118">
        <v>1</v>
      </c>
      <c r="E42" s="109">
        <v>1.21</v>
      </c>
      <c r="F42" s="117">
        <v>2.25</v>
      </c>
      <c r="G42" s="109">
        <v>28.75</v>
      </c>
      <c r="H42" s="117"/>
      <c r="I42" s="117"/>
      <c r="J42" s="117"/>
      <c r="K42" s="90">
        <f>((E42+F42)/2)*G42</f>
        <v>49.737499999999997</v>
      </c>
      <c r="L42" s="90">
        <f>K42*D42</f>
        <v>49.737499999999997</v>
      </c>
      <c r="M42" s="112"/>
    </row>
    <row r="43" spans="1:14" ht="14.25" customHeight="1" x14ac:dyDescent="0.2">
      <c r="A43" s="117"/>
      <c r="B43" s="189" t="s">
        <v>559</v>
      </c>
      <c r="C43" s="189"/>
      <c r="D43" s="118">
        <v>1</v>
      </c>
      <c r="E43" s="109">
        <v>3.1</v>
      </c>
      <c r="F43" s="110"/>
      <c r="G43" s="110">
        <v>1.65</v>
      </c>
      <c r="H43" s="117"/>
      <c r="I43" s="117"/>
      <c r="J43" s="117"/>
      <c r="K43" s="90">
        <f t="shared" ref="K43:K44" si="6">E43*G43</f>
        <v>5.1150000000000002</v>
      </c>
      <c r="L43" s="90">
        <f t="shared" ref="L43:L44" si="7">K43*D43</f>
        <v>5.1150000000000002</v>
      </c>
      <c r="M43" s="112"/>
    </row>
    <row r="44" spans="1:14" ht="14.25" customHeight="1" x14ac:dyDescent="0.2">
      <c r="A44" s="117"/>
      <c r="B44" s="189" t="s">
        <v>559</v>
      </c>
      <c r="C44" s="189"/>
      <c r="D44" s="118">
        <v>1</v>
      </c>
      <c r="E44" s="109">
        <v>2.7</v>
      </c>
      <c r="F44" s="110"/>
      <c r="G44" s="110">
        <v>1.5</v>
      </c>
      <c r="H44" s="117"/>
      <c r="I44" s="117"/>
      <c r="J44" s="117"/>
      <c r="K44" s="90">
        <f t="shared" si="6"/>
        <v>4.0500000000000007</v>
      </c>
      <c r="L44" s="90">
        <f t="shared" si="7"/>
        <v>4.0500000000000007</v>
      </c>
      <c r="M44" s="112"/>
    </row>
    <row r="45" spans="1:14" ht="14.25" customHeight="1" x14ac:dyDescent="0.2">
      <c r="A45" s="73"/>
      <c r="B45" s="85"/>
      <c r="C45" s="86"/>
      <c r="D45" s="86"/>
      <c r="E45" s="86"/>
      <c r="F45" s="93"/>
      <c r="G45" s="93"/>
      <c r="H45" s="93"/>
      <c r="I45" s="93"/>
      <c r="J45" s="93"/>
      <c r="K45" s="93"/>
      <c r="L45" s="93"/>
      <c r="M45" s="73"/>
    </row>
    <row r="46" spans="1:14" ht="27" customHeight="1" x14ac:dyDescent="0.2">
      <c r="A46" s="76" t="str">
        <f>'BM14'!A88</f>
        <v>6.1.8</v>
      </c>
      <c r="B46" s="191" t="str">
        <f>'BM14'!B88</f>
        <v>ASSENTAMENTO DE GUIA (MEIO-FIO) EM TRECHO RETO, CONFECCIONADA EM CONCRETO PRÉ-FABRICADO, DIMENSÕES 100X15X13X30 CM (COMPRIMENTO X BASE INFERIOR X BASE SUPERIOR X ALTURA), PARA VIAS URBANAS (USO VIÁRIO). AF_06/2016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</row>
    <row r="47" spans="1:14" ht="14.25" customHeight="1" x14ac:dyDescent="0.25">
      <c r="A47" s="117"/>
      <c r="B47" s="132"/>
      <c r="C47" s="132"/>
      <c r="D47" s="118"/>
      <c r="E47" s="118"/>
      <c r="F47" s="117"/>
      <c r="G47" s="117"/>
      <c r="H47" s="117"/>
      <c r="I47" s="117"/>
      <c r="J47" s="117"/>
      <c r="K47" s="94" t="s">
        <v>497</v>
      </c>
      <c r="L47" s="95">
        <f>SUM(L50:L62)</f>
        <v>198.65999999999997</v>
      </c>
      <c r="M47" s="112"/>
      <c r="N47" s="127" t="s">
        <v>561</v>
      </c>
    </row>
    <row r="48" spans="1:14" ht="14.25" customHeight="1" x14ac:dyDescent="0.2">
      <c r="A48" s="117"/>
      <c r="B48" s="132"/>
      <c r="C48" s="132"/>
      <c r="D48" s="118"/>
      <c r="E48" s="118"/>
      <c r="F48" s="117"/>
      <c r="G48" s="117"/>
      <c r="H48" s="117"/>
      <c r="I48" s="117"/>
      <c r="J48" s="117"/>
      <c r="K48" s="100" t="s">
        <v>572</v>
      </c>
      <c r="L48" s="101">
        <v>34</v>
      </c>
      <c r="M48" s="112"/>
    </row>
    <row r="49" spans="1:13" ht="15" x14ac:dyDescent="0.2">
      <c r="A49" s="117"/>
      <c r="B49" s="132"/>
      <c r="C49" s="132"/>
      <c r="D49" s="118"/>
      <c r="E49" s="118"/>
      <c r="F49" s="117"/>
      <c r="G49" s="117"/>
      <c r="H49" s="117"/>
      <c r="I49" s="117"/>
      <c r="J49" s="117"/>
      <c r="K49" s="87" t="s">
        <v>549</v>
      </c>
      <c r="L49" s="88">
        <f>L47-L48</f>
        <v>164.65999999999997</v>
      </c>
      <c r="M49" s="112"/>
    </row>
    <row r="50" spans="1:13" x14ac:dyDescent="0.2">
      <c r="A50" s="117"/>
      <c r="B50" s="189" t="s">
        <v>562</v>
      </c>
      <c r="C50" s="189"/>
      <c r="D50" s="118">
        <v>1</v>
      </c>
      <c r="E50" s="109">
        <v>5.7</v>
      </c>
      <c r="F50" s="117"/>
      <c r="G50" s="117"/>
      <c r="H50" s="117"/>
      <c r="I50" s="117"/>
      <c r="J50" s="117"/>
      <c r="K50" s="114">
        <f>E50</f>
        <v>5.7</v>
      </c>
      <c r="L50" s="114">
        <f>K50*D50</f>
        <v>5.7</v>
      </c>
      <c r="M50" s="112"/>
    </row>
    <row r="51" spans="1:13" x14ac:dyDescent="0.2">
      <c r="A51" s="117"/>
      <c r="B51" s="189" t="s">
        <v>563</v>
      </c>
      <c r="C51" s="189"/>
      <c r="D51" s="118">
        <v>1</v>
      </c>
      <c r="E51" s="109">
        <v>6.23</v>
      </c>
      <c r="F51" s="117"/>
      <c r="G51" s="117"/>
      <c r="H51" s="117"/>
      <c r="I51" s="117"/>
      <c r="J51" s="117"/>
      <c r="K51" s="114">
        <f t="shared" ref="K51:K62" si="8">E51</f>
        <v>6.23</v>
      </c>
      <c r="L51" s="114">
        <f t="shared" ref="L51:L62" si="9">K51*D51</f>
        <v>6.23</v>
      </c>
      <c r="M51" s="112"/>
    </row>
    <row r="52" spans="1:13" x14ac:dyDescent="0.2">
      <c r="A52" s="117"/>
      <c r="B52" s="189" t="s">
        <v>564</v>
      </c>
      <c r="C52" s="189"/>
      <c r="D52" s="118">
        <v>2</v>
      </c>
      <c r="E52" s="109">
        <v>2.8</v>
      </c>
      <c r="F52" s="117"/>
      <c r="G52" s="117"/>
      <c r="H52" s="117"/>
      <c r="I52" s="117"/>
      <c r="J52" s="117"/>
      <c r="K52" s="114">
        <f t="shared" si="8"/>
        <v>2.8</v>
      </c>
      <c r="L52" s="114">
        <f t="shared" si="9"/>
        <v>5.6</v>
      </c>
      <c r="M52" s="112"/>
    </row>
    <row r="53" spans="1:13" x14ac:dyDescent="0.2">
      <c r="A53" s="117"/>
      <c r="B53" s="189" t="s">
        <v>565</v>
      </c>
      <c r="C53" s="189"/>
      <c r="D53" s="118">
        <v>1</v>
      </c>
      <c r="E53" s="109">
        <v>3.75</v>
      </c>
      <c r="F53" s="117"/>
      <c r="G53" s="117"/>
      <c r="H53" s="117"/>
      <c r="I53" s="117"/>
      <c r="J53" s="117"/>
      <c r="K53" s="114">
        <f t="shared" si="8"/>
        <v>3.75</v>
      </c>
      <c r="L53" s="114">
        <f t="shared" si="9"/>
        <v>3.75</v>
      </c>
      <c r="M53" s="112"/>
    </row>
    <row r="54" spans="1:13" x14ac:dyDescent="0.2">
      <c r="A54" s="117"/>
      <c r="B54" s="189" t="s">
        <v>566</v>
      </c>
      <c r="C54" s="189"/>
      <c r="D54" s="118">
        <v>2</v>
      </c>
      <c r="E54" s="109">
        <v>26</v>
      </c>
      <c r="F54" s="117"/>
      <c r="G54" s="117"/>
      <c r="H54" s="117"/>
      <c r="I54" s="117"/>
      <c r="J54" s="117"/>
      <c r="K54" s="114">
        <f t="shared" si="8"/>
        <v>26</v>
      </c>
      <c r="L54" s="114">
        <f t="shared" si="9"/>
        <v>52</v>
      </c>
      <c r="M54" s="112"/>
    </row>
    <row r="55" spans="1:13" x14ac:dyDescent="0.2">
      <c r="A55" s="117"/>
      <c r="B55" s="189" t="s">
        <v>566</v>
      </c>
      <c r="C55" s="189"/>
      <c r="D55" s="118">
        <v>1</v>
      </c>
      <c r="E55" s="109">
        <v>7.4</v>
      </c>
      <c r="F55" s="117"/>
      <c r="G55" s="117"/>
      <c r="H55" s="117"/>
      <c r="I55" s="117"/>
      <c r="J55" s="117"/>
      <c r="K55" s="114">
        <f t="shared" si="8"/>
        <v>7.4</v>
      </c>
      <c r="L55" s="114">
        <f t="shared" si="9"/>
        <v>7.4</v>
      </c>
      <c r="M55" s="112"/>
    </row>
    <row r="56" spans="1:13" x14ac:dyDescent="0.2">
      <c r="A56" s="117"/>
      <c r="B56" s="189" t="s">
        <v>566</v>
      </c>
      <c r="C56" s="189"/>
      <c r="D56" s="118">
        <v>1</v>
      </c>
      <c r="E56" s="109">
        <v>6</v>
      </c>
      <c r="F56" s="117"/>
      <c r="G56" s="117"/>
      <c r="H56" s="117"/>
      <c r="I56" s="117"/>
      <c r="J56" s="117"/>
      <c r="K56" s="114">
        <f t="shared" si="8"/>
        <v>6</v>
      </c>
      <c r="L56" s="114">
        <f t="shared" si="9"/>
        <v>6</v>
      </c>
      <c r="M56" s="112"/>
    </row>
    <row r="57" spans="1:13" x14ac:dyDescent="0.2">
      <c r="A57" s="117"/>
      <c r="B57" s="189" t="s">
        <v>567</v>
      </c>
      <c r="C57" s="189"/>
      <c r="D57" s="118">
        <v>1</v>
      </c>
      <c r="E57" s="109">
        <f>3.75+2.8</f>
        <v>6.55</v>
      </c>
      <c r="F57" s="117"/>
      <c r="G57" s="117"/>
      <c r="H57" s="117"/>
      <c r="I57" s="117"/>
      <c r="J57" s="117"/>
      <c r="K57" s="114">
        <f t="shared" si="8"/>
        <v>6.55</v>
      </c>
      <c r="L57" s="114">
        <f t="shared" si="9"/>
        <v>6.55</v>
      </c>
      <c r="M57" s="112"/>
    </row>
    <row r="58" spans="1:13" x14ac:dyDescent="0.2">
      <c r="A58" s="117"/>
      <c r="B58" s="189" t="s">
        <v>568</v>
      </c>
      <c r="C58" s="189"/>
      <c r="D58" s="118">
        <v>1</v>
      </c>
      <c r="E58" s="109">
        <f>2.9+1.35+3.12</f>
        <v>7.37</v>
      </c>
      <c r="F58" s="117"/>
      <c r="G58" s="117"/>
      <c r="H58" s="117"/>
      <c r="I58" s="117"/>
      <c r="J58" s="117"/>
      <c r="K58" s="114">
        <f t="shared" si="8"/>
        <v>7.37</v>
      </c>
      <c r="L58" s="114">
        <f t="shared" si="9"/>
        <v>7.37</v>
      </c>
      <c r="M58" s="112"/>
    </row>
    <row r="59" spans="1:13" x14ac:dyDescent="0.2">
      <c r="A59" s="117"/>
      <c r="B59" s="189" t="s">
        <v>569</v>
      </c>
      <c r="C59" s="189"/>
      <c r="D59" s="118">
        <v>2</v>
      </c>
      <c r="E59" s="109">
        <f>2.6+2.6+1.75+1.75</f>
        <v>8.6999999999999993</v>
      </c>
      <c r="F59" s="117"/>
      <c r="G59" s="117"/>
      <c r="H59" s="117"/>
      <c r="I59" s="117"/>
      <c r="J59" s="117"/>
      <c r="K59" s="114">
        <f t="shared" si="8"/>
        <v>8.6999999999999993</v>
      </c>
      <c r="L59" s="114">
        <f t="shared" si="9"/>
        <v>17.399999999999999</v>
      </c>
      <c r="M59" s="112"/>
    </row>
    <row r="60" spans="1:13" x14ac:dyDescent="0.2">
      <c r="A60" s="117"/>
      <c r="B60" s="189" t="s">
        <v>570</v>
      </c>
      <c r="C60" s="189"/>
      <c r="D60" s="118">
        <v>1</v>
      </c>
      <c r="E60" s="109">
        <v>15.6</v>
      </c>
      <c r="F60" s="117"/>
      <c r="G60" s="117"/>
      <c r="H60" s="117"/>
      <c r="I60" s="117"/>
      <c r="J60" s="117"/>
      <c r="K60" s="114">
        <f t="shared" si="8"/>
        <v>15.6</v>
      </c>
      <c r="L60" s="114">
        <f t="shared" si="9"/>
        <v>15.6</v>
      </c>
      <c r="M60" s="112"/>
    </row>
    <row r="61" spans="1:13" x14ac:dyDescent="0.2">
      <c r="A61" s="73"/>
      <c r="B61" s="189" t="s">
        <v>560</v>
      </c>
      <c r="C61" s="189"/>
      <c r="D61" s="118">
        <v>1</v>
      </c>
      <c r="E61" s="109">
        <v>28.76</v>
      </c>
      <c r="F61" s="117"/>
      <c r="G61" s="117"/>
      <c r="H61" s="117"/>
      <c r="I61" s="117"/>
      <c r="J61" s="117"/>
      <c r="K61" s="114">
        <f t="shared" si="8"/>
        <v>28.76</v>
      </c>
      <c r="L61" s="114">
        <f t="shared" si="9"/>
        <v>28.76</v>
      </c>
      <c r="M61" s="73"/>
    </row>
    <row r="62" spans="1:13" x14ac:dyDescent="0.2">
      <c r="A62" s="73"/>
      <c r="B62" s="189" t="s">
        <v>571</v>
      </c>
      <c r="C62" s="189"/>
      <c r="D62" s="118">
        <v>1</v>
      </c>
      <c r="E62" s="109">
        <v>36.299999999999997</v>
      </c>
      <c r="F62" s="117"/>
      <c r="G62" s="117"/>
      <c r="H62" s="117"/>
      <c r="I62" s="117"/>
      <c r="J62" s="117"/>
      <c r="K62" s="114">
        <f t="shared" si="8"/>
        <v>36.299999999999997</v>
      </c>
      <c r="L62" s="114">
        <f t="shared" si="9"/>
        <v>36.299999999999997</v>
      </c>
      <c r="M62" s="73"/>
    </row>
    <row r="63" spans="1:13" x14ac:dyDescent="0.2">
      <c r="A63" s="73"/>
      <c r="B63" s="133"/>
      <c r="C63" s="133"/>
      <c r="D63" s="118"/>
      <c r="E63" s="109"/>
      <c r="F63" s="117"/>
      <c r="G63" s="117"/>
      <c r="H63" s="117"/>
      <c r="I63" s="117"/>
      <c r="J63" s="117"/>
      <c r="K63" s="114"/>
      <c r="L63" s="114"/>
      <c r="M63" s="73"/>
    </row>
    <row r="64" spans="1:13" ht="24" customHeight="1" x14ac:dyDescent="0.2">
      <c r="A64" s="76" t="str">
        <f>'BM14'!A89</f>
        <v>6.1.9</v>
      </c>
      <c r="B64" s="191" t="str">
        <f>'BM14'!B89</f>
        <v>EXECUÇÃO DE PASSEIO (CALÇADA) OU PISO DE CONCRETO COM CONCRETO MOLDADO IN LOCO, FEITO EM OBRA, ACABAMENTO CONVENCIONAL, NÃO ARMADO. AF_07/2016</v>
      </c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</row>
    <row r="65" spans="1:14" ht="14.25" customHeight="1" x14ac:dyDescent="0.2">
      <c r="A65" s="117"/>
      <c r="B65" s="132"/>
      <c r="C65" s="132"/>
      <c r="D65" s="118"/>
      <c r="E65" s="118"/>
      <c r="F65" s="117"/>
      <c r="G65" s="117"/>
      <c r="H65" s="117"/>
      <c r="I65" s="117"/>
      <c r="J65" s="117"/>
      <c r="K65" s="100" t="s">
        <v>549</v>
      </c>
      <c r="L65" s="101">
        <f>SUM(L67:L68)</f>
        <v>10.744800000000001</v>
      </c>
      <c r="M65" s="112"/>
      <c r="N65" s="127" t="s">
        <v>561</v>
      </c>
    </row>
    <row r="66" spans="1:14" ht="14.25" customHeight="1" x14ac:dyDescent="0.2">
      <c r="A66" s="117"/>
      <c r="B66" s="132"/>
      <c r="C66" s="132"/>
      <c r="D66" s="118"/>
      <c r="E66" s="118"/>
      <c r="F66" s="117"/>
      <c r="G66" s="117"/>
      <c r="H66" s="117"/>
      <c r="I66" s="117"/>
      <c r="J66" s="117"/>
      <c r="K66" s="100"/>
      <c r="L66" s="101"/>
      <c r="M66" s="112"/>
    </row>
    <row r="67" spans="1:14" ht="14.25" customHeight="1" x14ac:dyDescent="0.2">
      <c r="A67" s="73"/>
      <c r="B67" s="206" t="s">
        <v>574</v>
      </c>
      <c r="C67" s="206"/>
      <c r="D67" s="118">
        <v>1</v>
      </c>
      <c r="E67" s="109">
        <v>2.25</v>
      </c>
      <c r="F67" s="109">
        <v>2.4700000000000002</v>
      </c>
      <c r="G67" s="109">
        <v>36.299999999999997</v>
      </c>
      <c r="H67" s="117"/>
      <c r="I67" s="109">
        <v>0.1</v>
      </c>
      <c r="J67" s="117"/>
      <c r="K67" s="114">
        <f>((E67+F67)/2)*G67*I67</f>
        <v>8.5668000000000006</v>
      </c>
      <c r="L67" s="114">
        <f t="shared" ref="L67:L68" si="10">K67*D67</f>
        <v>8.5668000000000006</v>
      </c>
      <c r="M67" s="112"/>
    </row>
    <row r="68" spans="1:14" ht="14.25" customHeight="1" x14ac:dyDescent="0.2">
      <c r="A68" s="73"/>
      <c r="B68" s="206" t="s">
        <v>581</v>
      </c>
      <c r="C68" s="206"/>
      <c r="D68" s="118">
        <v>1</v>
      </c>
      <c r="E68" s="109">
        <v>0.8</v>
      </c>
      <c r="F68" s="109"/>
      <c r="G68" s="109">
        <v>36.299999999999997</v>
      </c>
      <c r="H68" s="117"/>
      <c r="I68" s="109">
        <v>7.4999999999999997E-2</v>
      </c>
      <c r="J68" s="117"/>
      <c r="K68" s="114">
        <f>E68*G68*I68</f>
        <v>2.1779999999999999</v>
      </c>
      <c r="L68" s="114">
        <f t="shared" si="10"/>
        <v>2.1779999999999999</v>
      </c>
      <c r="M68" s="112"/>
    </row>
    <row r="69" spans="1:14" ht="14.25" customHeight="1" x14ac:dyDescent="0.2">
      <c r="A69" s="73"/>
      <c r="B69" s="133"/>
      <c r="C69" s="133"/>
      <c r="D69" s="118"/>
      <c r="E69" s="109"/>
      <c r="F69" s="117"/>
      <c r="G69" s="117"/>
      <c r="H69" s="117"/>
      <c r="I69" s="117"/>
      <c r="J69" s="117"/>
      <c r="K69" s="114"/>
      <c r="L69" s="114"/>
      <c r="M69" s="73"/>
    </row>
    <row r="70" spans="1:14" ht="30.75" customHeight="1" x14ac:dyDescent="0.2">
      <c r="A70" s="76" t="str">
        <f>'BM14'!A90</f>
        <v>6.1.10</v>
      </c>
      <c r="B70" s="191" t="str">
        <f>'BM14'!B90</f>
        <v>LASTRO DE CONCRETO MAGRO, APLICADO EM PISOS, LAJES SOBRE SOLO OU RADIERS, ESPESSURA DE 5 CM. AF_07/2016</v>
      </c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</row>
    <row r="71" spans="1:14" ht="14.25" customHeight="1" x14ac:dyDescent="0.2">
      <c r="A71" s="117"/>
      <c r="B71" s="132"/>
      <c r="C71" s="132"/>
      <c r="D71" s="118"/>
      <c r="E71" s="118"/>
      <c r="F71" s="117"/>
      <c r="G71" s="117"/>
      <c r="H71" s="117"/>
      <c r="I71" s="117"/>
      <c r="J71" s="117"/>
      <c r="K71" s="100" t="s">
        <v>549</v>
      </c>
      <c r="L71" s="101">
        <f>SUM(L73:L81)</f>
        <v>101.748</v>
      </c>
      <c r="M71" s="112"/>
    </row>
    <row r="72" spans="1:14" ht="14.25" customHeight="1" x14ac:dyDescent="0.2">
      <c r="A72" s="117"/>
      <c r="B72" s="132"/>
      <c r="C72" s="132"/>
      <c r="D72" s="118"/>
      <c r="E72" s="118"/>
      <c r="F72" s="117"/>
      <c r="G72" s="117"/>
      <c r="H72" s="117"/>
      <c r="I72" s="117"/>
      <c r="J72" s="117"/>
      <c r="K72" s="100"/>
      <c r="L72" s="101"/>
      <c r="M72" s="112"/>
    </row>
    <row r="73" spans="1:14" ht="14.25" customHeight="1" x14ac:dyDescent="0.2">
      <c r="A73" s="117"/>
      <c r="B73" s="206" t="s">
        <v>573</v>
      </c>
      <c r="C73" s="206"/>
      <c r="D73" s="118">
        <v>1</v>
      </c>
      <c r="E73" s="109">
        <v>7.7</v>
      </c>
      <c r="F73" s="109"/>
      <c r="G73" s="109">
        <v>0.4</v>
      </c>
      <c r="H73" s="117"/>
      <c r="I73" s="109"/>
      <c r="J73" s="117"/>
      <c r="K73" s="114">
        <f>ROUND(E73*G73,2)</f>
        <v>3.08</v>
      </c>
      <c r="L73" s="114">
        <f>K73*D73</f>
        <v>3.08</v>
      </c>
      <c r="M73" s="112"/>
    </row>
    <row r="74" spans="1:14" ht="14.25" customHeight="1" x14ac:dyDescent="0.2">
      <c r="A74" s="117"/>
      <c r="B74" s="132"/>
      <c r="C74" s="132"/>
      <c r="D74" s="118">
        <v>1</v>
      </c>
      <c r="E74" s="109">
        <v>7.7</v>
      </c>
      <c r="F74" s="109"/>
      <c r="G74" s="109">
        <v>0.2</v>
      </c>
      <c r="H74" s="117"/>
      <c r="I74" s="109"/>
      <c r="J74" s="117"/>
      <c r="K74" s="114">
        <f t="shared" ref="K74:K79" si="11">ROUND(E74*G74,2)</f>
        <v>1.54</v>
      </c>
      <c r="L74" s="114">
        <f t="shared" ref="L74:L79" si="12">K74*D74</f>
        <v>1.54</v>
      </c>
      <c r="M74" s="112"/>
    </row>
    <row r="75" spans="1:14" ht="14.25" customHeight="1" x14ac:dyDescent="0.2">
      <c r="A75" s="117"/>
      <c r="B75" s="132"/>
      <c r="C75" s="132"/>
      <c r="D75" s="118">
        <v>1</v>
      </c>
      <c r="E75" s="109">
        <v>7.7</v>
      </c>
      <c r="F75" s="109"/>
      <c r="G75" s="109">
        <v>0.2</v>
      </c>
      <c r="H75" s="117"/>
      <c r="I75" s="109"/>
      <c r="J75" s="117"/>
      <c r="K75" s="114">
        <f t="shared" si="11"/>
        <v>1.54</v>
      </c>
      <c r="L75" s="114">
        <f t="shared" si="12"/>
        <v>1.54</v>
      </c>
      <c r="M75" s="112"/>
    </row>
    <row r="76" spans="1:14" ht="14.25" customHeight="1" x14ac:dyDescent="0.2">
      <c r="A76" s="117"/>
      <c r="B76" s="132"/>
      <c r="C76" s="132"/>
      <c r="D76" s="118">
        <v>1</v>
      </c>
      <c r="E76" s="109">
        <v>7.7</v>
      </c>
      <c r="F76" s="109"/>
      <c r="G76" s="109">
        <v>0.2</v>
      </c>
      <c r="H76" s="117"/>
      <c r="I76" s="109"/>
      <c r="J76" s="117"/>
      <c r="K76" s="114">
        <f t="shared" si="11"/>
        <v>1.54</v>
      </c>
      <c r="L76" s="114">
        <f t="shared" si="12"/>
        <v>1.54</v>
      </c>
      <c r="M76" s="112"/>
    </row>
    <row r="77" spans="1:14" ht="14.25" customHeight="1" x14ac:dyDescent="0.2">
      <c r="A77" s="117"/>
      <c r="B77" s="132"/>
      <c r="C77" s="132"/>
      <c r="D77" s="118">
        <v>1</v>
      </c>
      <c r="E77" s="109">
        <v>7.7</v>
      </c>
      <c r="F77" s="109"/>
      <c r="G77" s="109">
        <v>0.2</v>
      </c>
      <c r="H77" s="117"/>
      <c r="I77" s="109"/>
      <c r="J77" s="117"/>
      <c r="K77" s="114">
        <f t="shared" si="11"/>
        <v>1.54</v>
      </c>
      <c r="L77" s="114">
        <f t="shared" si="12"/>
        <v>1.54</v>
      </c>
      <c r="M77" s="112"/>
    </row>
    <row r="78" spans="1:14" ht="14.25" customHeight="1" x14ac:dyDescent="0.2">
      <c r="A78" s="117"/>
      <c r="B78" s="132"/>
      <c r="C78" s="132"/>
      <c r="D78" s="118">
        <v>1</v>
      </c>
      <c r="E78" s="109">
        <v>26.5</v>
      </c>
      <c r="F78" s="109"/>
      <c r="G78" s="109">
        <v>0.2</v>
      </c>
      <c r="H78" s="117"/>
      <c r="I78" s="109"/>
      <c r="J78" s="117"/>
      <c r="K78" s="114">
        <f t="shared" si="11"/>
        <v>5.3</v>
      </c>
      <c r="L78" s="114">
        <f t="shared" si="12"/>
        <v>5.3</v>
      </c>
      <c r="M78" s="112"/>
    </row>
    <row r="79" spans="1:14" ht="14.25" customHeight="1" x14ac:dyDescent="0.2">
      <c r="A79" s="117"/>
      <c r="B79" s="132"/>
      <c r="C79" s="132"/>
      <c r="D79" s="118">
        <v>1</v>
      </c>
      <c r="E79" s="109">
        <v>7.7</v>
      </c>
      <c r="F79" s="109"/>
      <c r="G79" s="109">
        <v>0.2</v>
      </c>
      <c r="H79" s="117"/>
      <c r="I79" s="109"/>
      <c r="J79" s="117"/>
      <c r="K79" s="114">
        <f t="shared" si="11"/>
        <v>1.54</v>
      </c>
      <c r="L79" s="114">
        <f t="shared" si="12"/>
        <v>1.54</v>
      </c>
      <c r="M79" s="112"/>
    </row>
    <row r="80" spans="1:14" ht="14.25" customHeight="1" x14ac:dyDescent="0.2">
      <c r="A80" s="73"/>
      <c r="B80" s="133"/>
      <c r="C80" s="133"/>
      <c r="D80" s="118"/>
      <c r="E80" s="109"/>
      <c r="F80" s="117"/>
      <c r="G80" s="117"/>
      <c r="H80" s="117"/>
      <c r="I80" s="117"/>
      <c r="J80" s="117"/>
      <c r="K80" s="114"/>
      <c r="L80" s="114"/>
      <c r="M80" s="73"/>
    </row>
    <row r="81" spans="1:14" ht="14.25" customHeight="1" x14ac:dyDescent="0.2">
      <c r="A81" s="73"/>
      <c r="B81" s="206" t="s">
        <v>574</v>
      </c>
      <c r="C81" s="206"/>
      <c r="D81" s="118">
        <v>1</v>
      </c>
      <c r="E81" s="109">
        <v>2.25</v>
      </c>
      <c r="F81" s="109">
        <v>2.4700000000000002</v>
      </c>
      <c r="G81" s="109">
        <v>36.299999999999997</v>
      </c>
      <c r="H81" s="117"/>
      <c r="I81" s="109"/>
      <c r="J81" s="117"/>
      <c r="K81" s="114">
        <f>((E81+F81)/2)*G81</f>
        <v>85.668000000000006</v>
      </c>
      <c r="L81" s="114">
        <f t="shared" ref="L81" si="13">K81*D81</f>
        <v>85.668000000000006</v>
      </c>
      <c r="M81" s="73"/>
    </row>
    <row r="82" spans="1:14" ht="14.25" customHeight="1" x14ac:dyDescent="0.2">
      <c r="A82" s="73"/>
      <c r="B82" s="133"/>
      <c r="C82" s="133"/>
      <c r="D82" s="118"/>
      <c r="E82" s="109"/>
      <c r="F82" s="117"/>
      <c r="G82" s="117"/>
      <c r="H82" s="117"/>
      <c r="I82" s="117"/>
      <c r="J82" s="117"/>
      <c r="K82" s="114"/>
      <c r="L82" s="114"/>
      <c r="M82" s="73"/>
    </row>
    <row r="83" spans="1:14" ht="25.5" customHeight="1" x14ac:dyDescent="0.2">
      <c r="A83" s="76" t="str">
        <f>'BM14'!A91</f>
        <v>6.1.11</v>
      </c>
      <c r="B83" s="191" t="str">
        <f>'BM14'!B91</f>
        <v>Fornecimento e instalação de tela aço soldada nervurada CA-60, Q-92, malha 15x15cm, ferro 4.2mm (1.48 kg/m2), painel 2,45x6,0m, Telcon ou similar</v>
      </c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</row>
    <row r="84" spans="1:14" ht="14.25" customHeight="1" x14ac:dyDescent="0.2">
      <c r="A84" s="117"/>
      <c r="B84" s="132"/>
      <c r="C84" s="132"/>
      <c r="D84" s="118"/>
      <c r="E84" s="118"/>
      <c r="F84" s="117"/>
      <c r="G84" s="117"/>
      <c r="H84" s="117"/>
      <c r="I84" s="117"/>
      <c r="J84" s="117"/>
      <c r="K84" s="100" t="s">
        <v>549</v>
      </c>
      <c r="L84" s="101">
        <f>L85</f>
        <v>85.668000000000006</v>
      </c>
      <c r="M84" s="112"/>
    </row>
    <row r="85" spans="1:14" ht="14.25" customHeight="1" x14ac:dyDescent="0.2">
      <c r="A85" s="117"/>
      <c r="B85" s="206" t="s">
        <v>575</v>
      </c>
      <c r="C85" s="206"/>
      <c r="D85" s="118">
        <v>1</v>
      </c>
      <c r="E85" s="109">
        <v>2.25</v>
      </c>
      <c r="F85" s="109">
        <v>2.4700000000000002</v>
      </c>
      <c r="G85" s="109">
        <v>36.299999999999997</v>
      </c>
      <c r="H85" s="117"/>
      <c r="I85" s="109"/>
      <c r="J85" s="117"/>
      <c r="K85" s="114">
        <f>((E85+F85)/2)*G85</f>
        <v>85.668000000000006</v>
      </c>
      <c r="L85" s="114">
        <f t="shared" ref="L85" si="14">K85*D85</f>
        <v>85.668000000000006</v>
      </c>
      <c r="M85" s="112"/>
    </row>
    <row r="86" spans="1:14" ht="14.25" customHeight="1" x14ac:dyDescent="0.2">
      <c r="A86" s="73"/>
      <c r="B86" s="133"/>
      <c r="C86" s="133"/>
      <c r="D86" s="118"/>
      <c r="E86" s="109"/>
      <c r="F86" s="117"/>
      <c r="G86" s="117"/>
      <c r="H86" s="117"/>
      <c r="I86" s="117"/>
      <c r="J86" s="117"/>
      <c r="K86" s="114"/>
      <c r="L86" s="114"/>
      <c r="M86" s="73"/>
    </row>
    <row r="87" spans="1:14" ht="14.25" customHeight="1" x14ac:dyDescent="0.2">
      <c r="A87" s="73"/>
      <c r="B87" s="85"/>
      <c r="C87" s="86"/>
      <c r="D87" s="86"/>
      <c r="E87" s="86"/>
      <c r="F87" s="93"/>
      <c r="G87" s="93"/>
      <c r="H87" s="93"/>
      <c r="I87" s="93"/>
      <c r="J87" s="93"/>
      <c r="K87" s="93"/>
      <c r="L87" s="93"/>
      <c r="M87" s="73"/>
    </row>
    <row r="88" spans="1:14" ht="27" customHeight="1" x14ac:dyDescent="0.2">
      <c r="A88" s="76" t="s">
        <v>540</v>
      </c>
      <c r="B88" s="191" t="str">
        <f>'BM14'!B92</f>
        <v>EXECUÇÃO DE PÁTIO/ESTACIONAMENTO EM PISO INTERTRAVADO, COM BLOCO RETANGULAR COR NATURAL DE 20 X 10 CM, ESPESSURA 8 CM. AF_12/2015</v>
      </c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</row>
    <row r="89" spans="1:14" ht="14.25" customHeight="1" x14ac:dyDescent="0.25">
      <c r="A89" s="90"/>
      <c r="B89" s="204"/>
      <c r="C89" s="205"/>
      <c r="D89" s="92"/>
      <c r="E89" s="92"/>
      <c r="F89" s="92"/>
      <c r="G89" s="92"/>
      <c r="H89" s="92"/>
      <c r="I89" s="92"/>
      <c r="J89" s="92"/>
      <c r="K89" s="94" t="s">
        <v>497</v>
      </c>
      <c r="L89" s="95">
        <f>SUM(L93:L107)</f>
        <v>718.87400000000002</v>
      </c>
      <c r="M89" s="91"/>
      <c r="N89" s="127" t="s">
        <v>561</v>
      </c>
    </row>
    <row r="90" spans="1:14" ht="14.25" customHeight="1" x14ac:dyDescent="0.2">
      <c r="A90" s="90"/>
      <c r="B90" s="135"/>
      <c r="C90" s="136"/>
      <c r="D90" s="92"/>
      <c r="E90" s="92"/>
      <c r="F90" s="92"/>
      <c r="G90" s="92"/>
      <c r="H90" s="92"/>
      <c r="I90" s="92"/>
      <c r="J90" s="92"/>
      <c r="K90" s="100" t="s">
        <v>539</v>
      </c>
      <c r="L90" s="101">
        <v>204</v>
      </c>
      <c r="M90" s="91"/>
    </row>
    <row r="91" spans="1:14" ht="14.25" customHeight="1" x14ac:dyDescent="0.2">
      <c r="A91" s="90"/>
      <c r="B91" s="135"/>
      <c r="C91" s="136"/>
      <c r="D91" s="92"/>
      <c r="E91" s="92"/>
      <c r="F91" s="92"/>
      <c r="G91" s="92"/>
      <c r="H91" s="92"/>
      <c r="I91" s="92"/>
      <c r="J91" s="92"/>
      <c r="K91" s="100" t="s">
        <v>543</v>
      </c>
      <c r="L91" s="101">
        <v>102.91800000000001</v>
      </c>
      <c r="M91" s="91"/>
    </row>
    <row r="92" spans="1:14" ht="14.25" customHeight="1" x14ac:dyDescent="0.2">
      <c r="A92" s="90"/>
      <c r="B92" s="135"/>
      <c r="C92" s="136"/>
      <c r="D92" s="92"/>
      <c r="E92" s="92"/>
      <c r="F92" s="92"/>
      <c r="G92" s="92"/>
      <c r="H92" s="92"/>
      <c r="I92" s="92"/>
      <c r="J92" s="92"/>
      <c r="K92" s="87" t="s">
        <v>549</v>
      </c>
      <c r="L92" s="88">
        <f>L89-L90-L91</f>
        <v>411.95600000000002</v>
      </c>
      <c r="M92" s="91"/>
    </row>
    <row r="93" spans="1:14" ht="14.25" customHeight="1" x14ac:dyDescent="0.2">
      <c r="A93" s="73"/>
      <c r="B93" s="201" t="s">
        <v>541</v>
      </c>
      <c r="C93" s="202"/>
      <c r="D93" s="91">
        <v>1</v>
      </c>
      <c r="E93" s="91">
        <v>4.9000000000000004</v>
      </c>
      <c r="F93" s="91">
        <v>24.9</v>
      </c>
      <c r="G93" s="91"/>
      <c r="H93" s="91"/>
      <c r="I93" s="91"/>
      <c r="J93" s="91"/>
      <c r="K93" s="107">
        <f>F93*E93</f>
        <v>122.01</v>
      </c>
      <c r="L93" s="91">
        <f>K93*D93</f>
        <v>122.01</v>
      </c>
      <c r="M93" s="73"/>
    </row>
    <row r="94" spans="1:14" ht="14.25" customHeight="1" x14ac:dyDescent="0.2">
      <c r="A94" s="73"/>
      <c r="B94" s="201" t="s">
        <v>541</v>
      </c>
      <c r="C94" s="202"/>
      <c r="D94" s="91">
        <v>1</v>
      </c>
      <c r="E94" s="91">
        <v>7.6</v>
      </c>
      <c r="F94" s="91">
        <v>24.33</v>
      </c>
      <c r="G94" s="91"/>
      <c r="H94" s="91"/>
      <c r="I94" s="91"/>
      <c r="J94" s="91"/>
      <c r="K94" s="107">
        <f>F94*E94</f>
        <v>184.90799999999999</v>
      </c>
      <c r="L94" s="91">
        <f>K94*D94</f>
        <v>184.90799999999999</v>
      </c>
      <c r="M94" s="73"/>
    </row>
    <row r="95" spans="1:14" ht="14.25" customHeight="1" x14ac:dyDescent="0.2">
      <c r="A95" s="73"/>
      <c r="B95" s="238" t="s">
        <v>576</v>
      </c>
      <c r="C95" s="239"/>
      <c r="D95" s="117">
        <v>1</v>
      </c>
      <c r="E95" s="109">
        <v>26.5</v>
      </c>
      <c r="F95" s="117"/>
      <c r="G95" s="109">
        <v>1.75</v>
      </c>
      <c r="H95" s="117"/>
      <c r="I95" s="117"/>
      <c r="J95" s="117"/>
      <c r="K95" s="90">
        <f t="shared" ref="K95:K105" si="15">E95*G95</f>
        <v>46.375</v>
      </c>
      <c r="L95" s="90">
        <f t="shared" ref="L95:L105" si="16">K95*D95</f>
        <v>46.375</v>
      </c>
      <c r="M95" s="73"/>
    </row>
    <row r="96" spans="1:14" ht="14.25" customHeight="1" x14ac:dyDescent="0.2">
      <c r="A96" s="73"/>
      <c r="B96" s="240"/>
      <c r="C96" s="241"/>
      <c r="D96" s="117">
        <v>1</v>
      </c>
      <c r="E96" s="109">
        <v>3.75</v>
      </c>
      <c r="F96" s="117"/>
      <c r="G96" s="109">
        <v>5.76</v>
      </c>
      <c r="H96" s="117"/>
      <c r="I96" s="117"/>
      <c r="J96" s="117"/>
      <c r="K96" s="90">
        <f t="shared" si="15"/>
        <v>21.599999999999998</v>
      </c>
      <c r="L96" s="90">
        <f t="shared" si="16"/>
        <v>21.599999999999998</v>
      </c>
      <c r="M96" s="73"/>
    </row>
    <row r="97" spans="1:13" x14ac:dyDescent="0.2">
      <c r="A97" s="73"/>
      <c r="B97" s="240"/>
      <c r="C97" s="241"/>
      <c r="D97" s="117">
        <v>1</v>
      </c>
      <c r="E97" s="109">
        <v>3.82</v>
      </c>
      <c r="F97" s="117"/>
      <c r="G97" s="109">
        <v>5.76</v>
      </c>
      <c r="H97" s="117"/>
      <c r="I97" s="117"/>
      <c r="J97" s="117"/>
      <c r="K97" s="90">
        <f t="shared" si="15"/>
        <v>22.0032</v>
      </c>
      <c r="L97" s="90">
        <f t="shared" si="16"/>
        <v>22.0032</v>
      </c>
      <c r="M97" s="73"/>
    </row>
    <row r="98" spans="1:13" x14ac:dyDescent="0.2">
      <c r="A98" s="73"/>
      <c r="B98" s="240"/>
      <c r="C98" s="241"/>
      <c r="D98" s="117">
        <v>1</v>
      </c>
      <c r="E98" s="109">
        <v>3.65</v>
      </c>
      <c r="F98" s="117"/>
      <c r="G98" s="109">
        <v>5.72</v>
      </c>
      <c r="H98" s="117"/>
      <c r="I98" s="117"/>
      <c r="J98" s="117"/>
      <c r="K98" s="90">
        <f t="shared" si="15"/>
        <v>20.878</v>
      </c>
      <c r="L98" s="90">
        <f t="shared" si="16"/>
        <v>20.878</v>
      </c>
      <c r="M98" s="73"/>
    </row>
    <row r="99" spans="1:13" x14ac:dyDescent="0.2">
      <c r="A99" s="73"/>
      <c r="B99" s="240"/>
      <c r="C99" s="241"/>
      <c r="D99" s="117">
        <v>1</v>
      </c>
      <c r="E99" s="109">
        <v>3.79</v>
      </c>
      <c r="F99" s="117"/>
      <c r="G99" s="109">
        <v>5.72</v>
      </c>
      <c r="H99" s="117"/>
      <c r="I99" s="117"/>
      <c r="J99" s="117"/>
      <c r="K99" s="90">
        <f t="shared" si="15"/>
        <v>21.678799999999999</v>
      </c>
      <c r="L99" s="90">
        <f t="shared" si="16"/>
        <v>21.678799999999999</v>
      </c>
      <c r="M99" s="73"/>
    </row>
    <row r="100" spans="1:13" x14ac:dyDescent="0.2">
      <c r="A100" s="73"/>
      <c r="B100" s="240"/>
      <c r="C100" s="241"/>
      <c r="D100" s="117">
        <v>1</v>
      </c>
      <c r="E100" s="109">
        <v>3.65</v>
      </c>
      <c r="F100" s="117"/>
      <c r="G100" s="109">
        <v>5.78</v>
      </c>
      <c r="H100" s="117"/>
      <c r="I100" s="117"/>
      <c r="J100" s="117"/>
      <c r="K100" s="90">
        <f t="shared" si="15"/>
        <v>21.097000000000001</v>
      </c>
      <c r="L100" s="90">
        <f t="shared" si="16"/>
        <v>21.097000000000001</v>
      </c>
      <c r="M100" s="73"/>
    </row>
    <row r="101" spans="1:13" x14ac:dyDescent="0.2">
      <c r="A101" s="73"/>
      <c r="B101" s="240"/>
      <c r="C101" s="241"/>
      <c r="D101" s="117">
        <v>1</v>
      </c>
      <c r="E101" s="109">
        <v>3.8</v>
      </c>
      <c r="F101" s="117"/>
      <c r="G101" s="109">
        <v>5.78</v>
      </c>
      <c r="H101" s="117"/>
      <c r="I101" s="117"/>
      <c r="J101" s="117"/>
      <c r="K101" s="90">
        <f t="shared" si="15"/>
        <v>21.963999999999999</v>
      </c>
      <c r="L101" s="90">
        <f t="shared" si="16"/>
        <v>21.963999999999999</v>
      </c>
      <c r="M101" s="73"/>
    </row>
    <row r="102" spans="1:13" x14ac:dyDescent="0.2">
      <c r="A102" s="73"/>
      <c r="B102" s="240"/>
      <c r="C102" s="241"/>
      <c r="D102" s="117">
        <v>1</v>
      </c>
      <c r="E102" s="109">
        <v>3.7</v>
      </c>
      <c r="F102" s="117"/>
      <c r="G102" s="109">
        <v>5.8</v>
      </c>
      <c r="H102" s="117"/>
      <c r="I102" s="117"/>
      <c r="J102" s="117"/>
      <c r="K102" s="90">
        <f t="shared" si="15"/>
        <v>21.46</v>
      </c>
      <c r="L102" s="90">
        <f t="shared" si="16"/>
        <v>21.46</v>
      </c>
      <c r="M102" s="73"/>
    </row>
    <row r="103" spans="1:13" x14ac:dyDescent="0.2">
      <c r="A103" s="73"/>
      <c r="B103" s="240"/>
      <c r="C103" s="241"/>
      <c r="D103" s="117">
        <v>1</v>
      </c>
      <c r="E103" s="109">
        <v>3.7</v>
      </c>
      <c r="F103" s="117"/>
      <c r="G103" s="109">
        <v>5.8</v>
      </c>
      <c r="H103" s="117"/>
      <c r="I103" s="117"/>
      <c r="J103" s="117"/>
      <c r="K103" s="90">
        <f t="shared" si="15"/>
        <v>21.46</v>
      </c>
      <c r="L103" s="90">
        <f t="shared" si="16"/>
        <v>21.46</v>
      </c>
      <c r="M103" s="73"/>
    </row>
    <row r="104" spans="1:13" x14ac:dyDescent="0.2">
      <c r="A104" s="73"/>
      <c r="B104" s="240"/>
      <c r="C104" s="241"/>
      <c r="D104" s="117">
        <v>1</v>
      </c>
      <c r="E104" s="109">
        <v>2.6</v>
      </c>
      <c r="F104" s="117"/>
      <c r="G104" s="109">
        <v>3.6</v>
      </c>
      <c r="H104" s="117"/>
      <c r="I104" s="117"/>
      <c r="J104" s="117"/>
      <c r="K104" s="90">
        <f t="shared" si="15"/>
        <v>9.3600000000000012</v>
      </c>
      <c r="L104" s="90">
        <f t="shared" si="16"/>
        <v>9.3600000000000012</v>
      </c>
      <c r="M104" s="73"/>
    </row>
    <row r="105" spans="1:13" x14ac:dyDescent="0.2">
      <c r="A105" s="73"/>
      <c r="B105" s="240"/>
      <c r="C105" s="241"/>
      <c r="D105" s="117">
        <v>1</v>
      </c>
      <c r="E105" s="109">
        <v>2.6</v>
      </c>
      <c r="F105" s="117"/>
      <c r="G105" s="109">
        <v>3.8</v>
      </c>
      <c r="H105" s="117"/>
      <c r="I105" s="117"/>
      <c r="J105" s="117"/>
      <c r="K105" s="90">
        <f t="shared" si="15"/>
        <v>9.879999999999999</v>
      </c>
      <c r="L105" s="90">
        <f t="shared" si="16"/>
        <v>9.879999999999999</v>
      </c>
      <c r="M105" s="73"/>
    </row>
    <row r="106" spans="1:13" x14ac:dyDescent="0.2">
      <c r="A106" s="73"/>
      <c r="B106" s="105"/>
      <c r="C106" s="106"/>
      <c r="D106" s="91"/>
      <c r="E106" s="91"/>
      <c r="F106" s="91"/>
      <c r="G106" s="91"/>
      <c r="H106" s="91"/>
      <c r="I106" s="91"/>
      <c r="J106" s="91"/>
      <c r="K106" s="107"/>
      <c r="L106" s="91"/>
      <c r="M106" s="73"/>
    </row>
    <row r="107" spans="1:13" x14ac:dyDescent="0.2">
      <c r="A107" s="73"/>
      <c r="B107" s="238" t="s">
        <v>577</v>
      </c>
      <c r="C107" s="239"/>
      <c r="D107" s="117">
        <v>1</v>
      </c>
      <c r="E107" s="109">
        <v>6</v>
      </c>
      <c r="F107" s="117">
        <v>7.4</v>
      </c>
      <c r="G107" s="109">
        <v>26</v>
      </c>
      <c r="H107" s="117"/>
      <c r="I107" s="117"/>
      <c r="J107" s="117"/>
      <c r="K107" s="90">
        <f>((E107+F107)/2)*G107</f>
        <v>174.20000000000002</v>
      </c>
      <c r="L107" s="90">
        <f t="shared" ref="L107" si="17">K107*D107</f>
        <v>174.20000000000002</v>
      </c>
      <c r="M107" s="73"/>
    </row>
    <row r="108" spans="1:13" x14ac:dyDescent="0.2">
      <c r="A108" s="73"/>
      <c r="B108" s="105"/>
      <c r="C108" s="106"/>
      <c r="D108" s="91"/>
      <c r="E108" s="91"/>
      <c r="F108" s="91"/>
      <c r="G108" s="91"/>
      <c r="H108" s="91"/>
      <c r="I108" s="91"/>
      <c r="J108" s="91"/>
      <c r="K108" s="107"/>
      <c r="L108" s="91"/>
      <c r="M108" s="73"/>
    </row>
    <row r="110" spans="1:13" x14ac:dyDescent="0.2">
      <c r="A110" s="75">
        <v>7</v>
      </c>
      <c r="B110" s="190" t="s">
        <v>548</v>
      </c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</row>
    <row r="111" spans="1:13" x14ac:dyDescent="0.2">
      <c r="B111" s="102"/>
      <c r="C111" s="102"/>
      <c r="D111" s="103"/>
      <c r="E111" s="103"/>
      <c r="F111" s="103"/>
      <c r="G111" s="103"/>
      <c r="H111" s="103"/>
      <c r="I111" s="103"/>
      <c r="J111" s="103"/>
      <c r="K111" s="103"/>
      <c r="L111" s="103"/>
    </row>
    <row r="112" spans="1:13" ht="25.5" customHeight="1" x14ac:dyDescent="0.2">
      <c r="A112" s="76" t="str">
        <f>'BM14'!A109</f>
        <v>7.6</v>
      </c>
      <c r="B112" s="191" t="str">
        <f>'BM14'!B109</f>
        <v>Revestimento cerâmico para piso ou parede, 61 x 61 cm, c/ piso porcelanato merano branco, INCEPA ou similar, PEI 5, aplicado com argamassa industrializada ac-iii, rejuntado, exclusive regularização de base ou emboço</v>
      </c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</row>
    <row r="114" spans="1:13" ht="15" x14ac:dyDescent="0.2">
      <c r="A114" s="74"/>
      <c r="B114" s="74" t="s">
        <v>546</v>
      </c>
      <c r="C114" s="74"/>
      <c r="D114" s="74"/>
      <c r="E114" s="74"/>
      <c r="F114" s="74"/>
      <c r="G114" s="74"/>
      <c r="H114" s="74"/>
      <c r="I114" s="74"/>
      <c r="J114" s="74"/>
      <c r="K114" s="87" t="s">
        <v>543</v>
      </c>
      <c r="L114" s="96">
        <f>SUM(L115:L116)</f>
        <v>74.119</v>
      </c>
    </row>
    <row r="115" spans="1:13" x14ac:dyDescent="0.2">
      <c r="A115" s="74"/>
      <c r="B115" s="192" t="s">
        <v>544</v>
      </c>
      <c r="C115" s="192"/>
      <c r="D115" s="97">
        <v>1</v>
      </c>
      <c r="E115" s="97">
        <v>3.4</v>
      </c>
      <c r="F115" s="97"/>
      <c r="G115" s="97">
        <v>19</v>
      </c>
      <c r="H115" s="97"/>
      <c r="I115" s="97"/>
      <c r="J115" s="97"/>
      <c r="K115" s="97">
        <f>E115*G115</f>
        <v>64.599999999999994</v>
      </c>
      <c r="L115" s="97">
        <f>K115*D115</f>
        <v>64.599999999999994</v>
      </c>
    </row>
    <row r="116" spans="1:13" x14ac:dyDescent="0.2">
      <c r="A116" s="74"/>
      <c r="B116" s="192" t="s">
        <v>545</v>
      </c>
      <c r="C116" s="192"/>
      <c r="D116" s="97">
        <v>2</v>
      </c>
      <c r="E116" s="97">
        <v>1.67</v>
      </c>
      <c r="F116" s="97"/>
      <c r="G116" s="97">
        <v>2.85</v>
      </c>
      <c r="H116" s="97"/>
      <c r="I116" s="97"/>
      <c r="J116" s="97"/>
      <c r="K116" s="97">
        <f t="shared" ref="K116" si="18">E116*G116</f>
        <v>4.7595000000000001</v>
      </c>
      <c r="L116" s="97">
        <f t="shared" ref="L116" si="19">K116*D116</f>
        <v>9.5190000000000001</v>
      </c>
    </row>
    <row r="117" spans="1:13" x14ac:dyDescent="0.2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</row>
    <row r="118" spans="1:13" x14ac:dyDescent="0.2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</row>
    <row r="119" spans="1:13" x14ac:dyDescent="0.2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</row>
    <row r="120" spans="1:13" x14ac:dyDescent="0.2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</row>
    <row r="121" spans="1:13" x14ac:dyDescent="0.2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</row>
    <row r="122" spans="1:13" x14ac:dyDescent="0.2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</row>
    <row r="123" spans="1:13" x14ac:dyDescent="0.2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</row>
    <row r="124" spans="1:13" x14ac:dyDescent="0.2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</row>
    <row r="125" spans="1:13" x14ac:dyDescent="0.2">
      <c r="A125" s="111">
        <v>13</v>
      </c>
      <c r="B125" s="203" t="str">
        <f>'BM14'!B231</f>
        <v>FACHADA</v>
      </c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</row>
    <row r="126" spans="1:13" x14ac:dyDescent="0.2">
      <c r="A126" s="112"/>
      <c r="B126" s="113"/>
      <c r="C126" s="114"/>
      <c r="D126" s="114"/>
      <c r="E126" s="114"/>
      <c r="F126" s="132"/>
      <c r="G126" s="132"/>
      <c r="H126" s="132"/>
      <c r="I126" s="132"/>
      <c r="J126" s="132"/>
      <c r="K126" s="132"/>
      <c r="L126" s="132"/>
      <c r="M126" s="112"/>
    </row>
    <row r="127" spans="1:13" x14ac:dyDescent="0.2">
      <c r="A127" s="76" t="str">
        <f>'BM14'!A232</f>
        <v>13.1</v>
      </c>
      <c r="B127" s="191" t="str">
        <f>'BM14'!B232</f>
        <v>Fornecimento e instalação de fachada em pele de vidro, em vidro laminado 3+3 refletivo</v>
      </c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</row>
    <row r="128" spans="1:13" x14ac:dyDescent="0.2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 t="s">
        <v>578</v>
      </c>
      <c r="L128" s="129">
        <f>SUM(L131:L144)</f>
        <v>63.009700000000002</v>
      </c>
      <c r="M128" s="117"/>
    </row>
    <row r="129" spans="1:13" ht="15" x14ac:dyDescent="0.2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100" t="s">
        <v>543</v>
      </c>
      <c r="L129" s="131">
        <v>37.549999999999997</v>
      </c>
      <c r="M129" s="74"/>
    </row>
    <row r="130" spans="1:13" ht="15" x14ac:dyDescent="0.2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87" t="s">
        <v>549</v>
      </c>
      <c r="L130" s="99">
        <f>L128-L129</f>
        <v>25.459700000000005</v>
      </c>
      <c r="M130" s="74"/>
    </row>
    <row r="131" spans="1:13" x14ac:dyDescent="0.2">
      <c r="A131" s="74"/>
      <c r="B131" s="192" t="s">
        <v>544</v>
      </c>
      <c r="C131" s="192"/>
      <c r="D131" s="98">
        <v>1</v>
      </c>
      <c r="E131" s="98">
        <v>3.1</v>
      </c>
      <c r="F131" s="98"/>
      <c r="G131" s="98">
        <v>3.73</v>
      </c>
      <c r="H131" s="98"/>
      <c r="I131" s="98"/>
      <c r="J131" s="98"/>
      <c r="K131" s="98">
        <f>E131*G131</f>
        <v>11.563000000000001</v>
      </c>
      <c r="L131" s="98">
        <f>K131*D131</f>
        <v>11.563000000000001</v>
      </c>
      <c r="M131" s="74"/>
    </row>
    <row r="132" spans="1:13" x14ac:dyDescent="0.2">
      <c r="A132" s="74"/>
      <c r="B132" s="192"/>
      <c r="C132" s="192"/>
      <c r="D132" s="98">
        <v>1</v>
      </c>
      <c r="E132" s="98">
        <v>0.9</v>
      </c>
      <c r="F132" s="98"/>
      <c r="G132" s="98">
        <v>2.85</v>
      </c>
      <c r="H132" s="98"/>
      <c r="I132" s="98"/>
      <c r="J132" s="98"/>
      <c r="K132" s="98">
        <f t="shared" ref="K132:K134" si="20">E132*G132</f>
        <v>2.5649999999999999</v>
      </c>
      <c r="L132" s="98">
        <f t="shared" ref="L132:L134" si="21">K132*D132</f>
        <v>2.5649999999999999</v>
      </c>
      <c r="M132" s="74"/>
    </row>
    <row r="133" spans="1:13" x14ac:dyDescent="0.2">
      <c r="A133" s="74"/>
      <c r="B133" s="74"/>
      <c r="C133" s="74"/>
      <c r="D133" s="98">
        <v>1</v>
      </c>
      <c r="E133" s="98">
        <v>2.5499999999999998</v>
      </c>
      <c r="F133" s="98"/>
      <c r="G133" s="98">
        <v>2.15</v>
      </c>
      <c r="H133" s="98"/>
      <c r="I133" s="98"/>
      <c r="J133" s="98"/>
      <c r="K133" s="98">
        <f t="shared" si="20"/>
        <v>5.482499999999999</v>
      </c>
      <c r="L133" s="98">
        <f t="shared" si="21"/>
        <v>5.482499999999999</v>
      </c>
      <c r="M133" s="74"/>
    </row>
    <row r="134" spans="1:13" x14ac:dyDescent="0.2">
      <c r="A134" s="74"/>
      <c r="B134" s="74"/>
      <c r="C134" s="74"/>
      <c r="D134" s="98">
        <v>1</v>
      </c>
      <c r="E134" s="98">
        <v>3</v>
      </c>
      <c r="F134" s="98"/>
      <c r="G134" s="98">
        <v>3.73</v>
      </c>
      <c r="H134" s="98"/>
      <c r="I134" s="98"/>
      <c r="J134" s="98"/>
      <c r="K134" s="98">
        <f t="shared" si="20"/>
        <v>11.19</v>
      </c>
      <c r="L134" s="98">
        <f t="shared" si="21"/>
        <v>11.19</v>
      </c>
      <c r="M134" s="74"/>
    </row>
    <row r="135" spans="1:13" x14ac:dyDescent="0.2">
      <c r="A135" s="74"/>
      <c r="B135" s="74"/>
      <c r="C135" s="74"/>
      <c r="D135" s="98"/>
      <c r="E135" s="98"/>
      <c r="F135" s="98"/>
      <c r="G135" s="98"/>
      <c r="H135" s="98"/>
      <c r="I135" s="98"/>
      <c r="J135" s="98"/>
      <c r="K135" s="98"/>
      <c r="L135" s="98"/>
      <c r="M135" s="74"/>
    </row>
    <row r="136" spans="1:13" x14ac:dyDescent="0.2">
      <c r="A136" s="74"/>
      <c r="B136" s="193" t="s">
        <v>547</v>
      </c>
      <c r="C136" s="193"/>
      <c r="D136" s="98">
        <v>9</v>
      </c>
      <c r="E136" s="98">
        <v>0.2</v>
      </c>
      <c r="F136" s="98"/>
      <c r="G136" s="98">
        <v>3.75</v>
      </c>
      <c r="H136" s="98"/>
      <c r="I136" s="98"/>
      <c r="J136" s="98"/>
      <c r="K136" s="98">
        <f t="shared" ref="K136" si="22">E136*G136</f>
        <v>0.75</v>
      </c>
      <c r="L136" s="98">
        <f t="shared" ref="L136" si="23">K136*D136</f>
        <v>6.75</v>
      </c>
      <c r="M136" s="74"/>
    </row>
    <row r="137" spans="1:13" x14ac:dyDescent="0.2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38" spans="1:13" x14ac:dyDescent="0.2">
      <c r="A138" s="117"/>
      <c r="B138" s="192" t="s">
        <v>580</v>
      </c>
      <c r="C138" s="192"/>
      <c r="D138" s="98">
        <v>1</v>
      </c>
      <c r="E138" s="98">
        <v>1.1000000000000001</v>
      </c>
      <c r="F138" s="98"/>
      <c r="G138" s="98">
        <v>3.5</v>
      </c>
      <c r="H138" s="98"/>
      <c r="I138" s="98"/>
      <c r="J138" s="98"/>
      <c r="K138" s="98">
        <f t="shared" ref="K138:K144" si="24">E138*G138</f>
        <v>3.8500000000000005</v>
      </c>
      <c r="L138" s="98">
        <f t="shared" ref="L138:L144" si="25">K138*D138</f>
        <v>3.8500000000000005</v>
      </c>
      <c r="M138" s="117"/>
    </row>
    <row r="139" spans="1:13" x14ac:dyDescent="0.2">
      <c r="B139" s="74"/>
      <c r="C139" s="74"/>
      <c r="D139" s="98">
        <v>1</v>
      </c>
      <c r="E139" s="98">
        <v>0.7</v>
      </c>
      <c r="F139" s="98"/>
      <c r="G139" s="98">
        <v>4.3499999999999996</v>
      </c>
      <c r="H139" s="98"/>
      <c r="I139" s="98"/>
      <c r="J139" s="98"/>
      <c r="K139" s="98">
        <f t="shared" si="24"/>
        <v>3.0449999999999995</v>
      </c>
      <c r="L139" s="98">
        <f t="shared" si="25"/>
        <v>3.0449999999999995</v>
      </c>
    </row>
    <row r="140" spans="1:13" x14ac:dyDescent="0.2">
      <c r="B140" s="74"/>
      <c r="C140" s="74"/>
      <c r="D140" s="98">
        <v>1</v>
      </c>
      <c r="E140" s="98">
        <v>2.15</v>
      </c>
      <c r="F140" s="98"/>
      <c r="G140" s="98">
        <v>2.5</v>
      </c>
      <c r="H140" s="98"/>
      <c r="I140" s="98"/>
      <c r="J140" s="98"/>
      <c r="K140" s="98">
        <f t="shared" si="24"/>
        <v>5.375</v>
      </c>
      <c r="L140" s="98">
        <f t="shared" si="25"/>
        <v>5.375</v>
      </c>
    </row>
    <row r="141" spans="1:13" x14ac:dyDescent="0.2">
      <c r="B141" s="74"/>
      <c r="C141" s="74"/>
      <c r="D141" s="98">
        <v>1</v>
      </c>
      <c r="E141" s="98">
        <v>2.31</v>
      </c>
      <c r="F141" s="98"/>
      <c r="G141" s="98">
        <f>3.5-0.68</f>
        <v>2.82</v>
      </c>
      <c r="H141" s="98"/>
      <c r="I141" s="98"/>
      <c r="J141" s="98"/>
      <c r="K141" s="98">
        <f t="shared" si="24"/>
        <v>6.5141999999999998</v>
      </c>
      <c r="L141" s="98">
        <f t="shared" si="25"/>
        <v>6.5141999999999998</v>
      </c>
    </row>
    <row r="142" spans="1:13" x14ac:dyDescent="0.2">
      <c r="B142" s="74"/>
      <c r="C142" s="74"/>
      <c r="D142" s="98">
        <v>1</v>
      </c>
      <c r="E142" s="98">
        <v>1.55</v>
      </c>
      <c r="F142" s="98"/>
      <c r="G142" s="98">
        <v>3.5</v>
      </c>
      <c r="H142" s="98"/>
      <c r="I142" s="98"/>
      <c r="J142" s="98"/>
      <c r="K142" s="98">
        <f t="shared" si="24"/>
        <v>5.4249999999999998</v>
      </c>
      <c r="L142" s="98">
        <f t="shared" si="25"/>
        <v>5.4249999999999998</v>
      </c>
    </row>
    <row r="143" spans="1:13" x14ac:dyDescent="0.2">
      <c r="B143" s="74"/>
      <c r="C143" s="74"/>
      <c r="D143" s="98"/>
      <c r="E143" s="98"/>
      <c r="F143" s="98"/>
      <c r="G143" s="98"/>
      <c r="H143" s="98"/>
      <c r="I143" s="98"/>
      <c r="J143" s="98"/>
      <c r="K143" s="98"/>
      <c r="L143" s="98"/>
    </row>
    <row r="144" spans="1:13" x14ac:dyDescent="0.2">
      <c r="B144" s="193" t="s">
        <v>579</v>
      </c>
      <c r="C144" s="193"/>
      <c r="D144" s="130">
        <v>1</v>
      </c>
      <c r="E144" s="130">
        <v>2.5</v>
      </c>
      <c r="F144" s="74"/>
      <c r="G144" s="74">
        <v>0.5</v>
      </c>
      <c r="H144" s="74"/>
      <c r="I144" s="74"/>
      <c r="J144" s="74"/>
      <c r="K144" s="98">
        <f t="shared" si="24"/>
        <v>1.25</v>
      </c>
      <c r="L144" s="98">
        <f t="shared" si="25"/>
        <v>1.25</v>
      </c>
    </row>
    <row r="145" spans="1:12" x14ac:dyDescent="0.2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</row>
    <row r="146" spans="1:12" x14ac:dyDescent="0.2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</row>
    <row r="147" spans="1:12" x14ac:dyDescent="0.2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</row>
    <row r="148" spans="1:12" x14ac:dyDescent="0.2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</row>
    <row r="149" spans="1:12" x14ac:dyDescent="0.2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</row>
    <row r="150" spans="1:12" x14ac:dyDescent="0.2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</row>
    <row r="151" spans="1:12" x14ac:dyDescent="0.2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</row>
    <row r="152" spans="1:12" x14ac:dyDescent="0.2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</row>
    <row r="153" spans="1:12" x14ac:dyDescent="0.2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</row>
    <row r="154" spans="1:12" x14ac:dyDescent="0.2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</row>
    <row r="155" spans="1:12" x14ac:dyDescent="0.2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</row>
    <row r="156" spans="1:12" x14ac:dyDescent="0.2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</row>
    <row r="157" spans="1:12" x14ac:dyDescent="0.2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</row>
    <row r="158" spans="1:12" x14ac:dyDescent="0.2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</row>
    <row r="159" spans="1:12" x14ac:dyDescent="0.2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</row>
    <row r="160" spans="1:12" x14ac:dyDescent="0.2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</row>
    <row r="161" spans="1:12" x14ac:dyDescent="0.2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</row>
    <row r="162" spans="1:12" x14ac:dyDescent="0.2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</row>
    <row r="163" spans="1:12" x14ac:dyDescent="0.2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</row>
    <row r="164" spans="1:12" x14ac:dyDescent="0.2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</row>
    <row r="165" spans="1:12" x14ac:dyDescent="0.2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</row>
    <row r="166" spans="1:12" x14ac:dyDescent="0.2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</row>
    <row r="167" spans="1:12" x14ac:dyDescent="0.2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</row>
    <row r="168" spans="1:12" x14ac:dyDescent="0.2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</row>
    <row r="169" spans="1:12" x14ac:dyDescent="0.2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</row>
    <row r="170" spans="1:12" x14ac:dyDescent="0.2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</row>
    <row r="171" spans="1:12" x14ac:dyDescent="0.2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</row>
    <row r="172" spans="1:12" x14ac:dyDescent="0.2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</row>
    <row r="173" spans="1:12" x14ac:dyDescent="0.2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</row>
    <row r="174" spans="1:12" x14ac:dyDescent="0.2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</row>
    <row r="175" spans="1:12" x14ac:dyDescent="0.2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</row>
    <row r="176" spans="1:12" x14ac:dyDescent="0.2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</row>
    <row r="177" spans="1:13" x14ac:dyDescent="0.2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</row>
    <row r="178" spans="1:13" x14ac:dyDescent="0.2">
      <c r="B178" s="102"/>
      <c r="C178" s="102"/>
      <c r="D178" s="103"/>
      <c r="E178" s="103"/>
      <c r="F178" s="103"/>
      <c r="G178" s="103"/>
      <c r="H178" s="103"/>
      <c r="I178" s="103"/>
      <c r="J178" s="103"/>
      <c r="K178" s="103"/>
      <c r="L178" s="103"/>
    </row>
    <row r="179" spans="1:13" x14ac:dyDescent="0.2">
      <c r="B179" s="102"/>
      <c r="C179" s="102"/>
      <c r="D179" s="103"/>
      <c r="E179" s="103"/>
      <c r="F179" s="103"/>
      <c r="G179" s="103"/>
      <c r="H179" s="103"/>
      <c r="I179" s="103"/>
      <c r="J179" s="103"/>
      <c r="K179" s="103"/>
      <c r="L179" s="103"/>
    </row>
    <row r="180" spans="1:13" x14ac:dyDescent="0.2">
      <c r="A180" s="75">
        <v>13</v>
      </c>
      <c r="B180" s="190" t="str">
        <f>'BM14'!B231</f>
        <v>FACHADA</v>
      </c>
      <c r="C180" s="190"/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</row>
    <row r="181" spans="1:13" x14ac:dyDescent="0.2">
      <c r="A181" s="73"/>
      <c r="B181" s="85"/>
      <c r="C181" s="86"/>
      <c r="D181" s="86"/>
      <c r="E181" s="86"/>
      <c r="F181" s="93"/>
      <c r="G181" s="93"/>
      <c r="H181" s="93"/>
      <c r="I181" s="93"/>
      <c r="J181" s="93"/>
      <c r="K181" s="93"/>
      <c r="L181" s="93"/>
      <c r="M181" s="73"/>
    </row>
    <row r="182" spans="1:13" x14ac:dyDescent="0.2">
      <c r="A182" s="76" t="str">
        <f>'BM14'!A232</f>
        <v>13.1</v>
      </c>
      <c r="B182" s="191" t="str">
        <f>'BM14'!B232</f>
        <v>Fornecimento e instalação de fachada em pele de vidro, em vidro laminado 3+3 refletivo</v>
      </c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</row>
    <row r="183" spans="1:13" x14ac:dyDescent="0.2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M183" s="74"/>
    </row>
    <row r="184" spans="1:13" ht="15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87" t="s">
        <v>543</v>
      </c>
      <c r="L184" s="99">
        <f>SUM(L185:L190)</f>
        <v>37.5505</v>
      </c>
      <c r="M184" s="74"/>
    </row>
    <row r="185" spans="1:13" x14ac:dyDescent="0.2">
      <c r="A185" s="74"/>
      <c r="B185" s="192" t="s">
        <v>544</v>
      </c>
      <c r="C185" s="192"/>
      <c r="D185" s="98">
        <v>1</v>
      </c>
      <c r="E185" s="98">
        <v>3.1</v>
      </c>
      <c r="F185" s="98"/>
      <c r="G185" s="98">
        <v>3.73</v>
      </c>
      <c r="H185" s="98"/>
      <c r="I185" s="98"/>
      <c r="J185" s="98"/>
      <c r="K185" s="98">
        <f>E185*G185</f>
        <v>11.563000000000001</v>
      </c>
      <c r="L185" s="98">
        <f>K185*D185</f>
        <v>11.563000000000001</v>
      </c>
      <c r="M185" s="74"/>
    </row>
    <row r="186" spans="1:13" x14ac:dyDescent="0.2">
      <c r="A186" s="74"/>
      <c r="B186" s="192"/>
      <c r="C186" s="192"/>
      <c r="D186" s="98">
        <v>1</v>
      </c>
      <c r="E186" s="98">
        <v>0.9</v>
      </c>
      <c r="F186" s="98"/>
      <c r="G186" s="98">
        <v>2.85</v>
      </c>
      <c r="H186" s="98"/>
      <c r="I186" s="98"/>
      <c r="J186" s="98"/>
      <c r="K186" s="98">
        <f t="shared" ref="K186:K190" si="26">E186*G186</f>
        <v>2.5649999999999999</v>
      </c>
      <c r="L186" s="98">
        <f t="shared" ref="L186:L190" si="27">K186*D186</f>
        <v>2.5649999999999999</v>
      </c>
      <c r="M186" s="74"/>
    </row>
    <row r="187" spans="1:13" x14ac:dyDescent="0.2">
      <c r="A187" s="74"/>
      <c r="B187" s="74"/>
      <c r="C187" s="74"/>
      <c r="D187" s="98">
        <v>1</v>
      </c>
      <c r="E187" s="98">
        <v>2.5499999999999998</v>
      </c>
      <c r="F187" s="98"/>
      <c r="G187" s="98">
        <v>2.15</v>
      </c>
      <c r="H187" s="98"/>
      <c r="I187" s="98"/>
      <c r="J187" s="98"/>
      <c r="K187" s="98">
        <f t="shared" si="26"/>
        <v>5.482499999999999</v>
      </c>
      <c r="L187" s="98">
        <f t="shared" si="27"/>
        <v>5.482499999999999</v>
      </c>
      <c r="M187" s="74"/>
    </row>
    <row r="188" spans="1:13" x14ac:dyDescent="0.2">
      <c r="A188" s="74"/>
      <c r="B188" s="74"/>
      <c r="C188" s="74"/>
      <c r="D188" s="98">
        <v>1</v>
      </c>
      <c r="E188" s="98">
        <v>3</v>
      </c>
      <c r="F188" s="98"/>
      <c r="G188" s="98">
        <v>3.73</v>
      </c>
      <c r="H188" s="98"/>
      <c r="I188" s="98"/>
      <c r="J188" s="98"/>
      <c r="K188" s="98">
        <f t="shared" si="26"/>
        <v>11.19</v>
      </c>
      <c r="L188" s="98">
        <f t="shared" si="27"/>
        <v>11.19</v>
      </c>
      <c r="M188" s="74"/>
    </row>
    <row r="189" spans="1:13" x14ac:dyDescent="0.2">
      <c r="A189" s="74"/>
      <c r="B189" s="74"/>
      <c r="C189" s="74"/>
      <c r="D189" s="98"/>
      <c r="E189" s="98"/>
      <c r="F189" s="98"/>
      <c r="G189" s="98"/>
      <c r="H189" s="98"/>
      <c r="I189" s="98"/>
      <c r="J189" s="98"/>
      <c r="K189" s="98"/>
      <c r="L189" s="98"/>
      <c r="M189" s="74"/>
    </row>
    <row r="190" spans="1:13" x14ac:dyDescent="0.2">
      <c r="A190" s="74"/>
      <c r="B190" s="193" t="s">
        <v>547</v>
      </c>
      <c r="C190" s="193"/>
      <c r="D190" s="98">
        <v>9</v>
      </c>
      <c r="E190" s="98">
        <v>0.2</v>
      </c>
      <c r="F190" s="98"/>
      <c r="G190" s="98">
        <v>3.75</v>
      </c>
      <c r="H190" s="98"/>
      <c r="I190" s="98"/>
      <c r="J190" s="98"/>
      <c r="K190" s="98">
        <f t="shared" si="26"/>
        <v>0.75</v>
      </c>
      <c r="L190" s="98">
        <f t="shared" si="27"/>
        <v>6.75</v>
      </c>
      <c r="M190" s="74"/>
    </row>
    <row r="191" spans="1:13" x14ac:dyDescent="0.2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</row>
  </sheetData>
  <protectedRanges>
    <protectedRange sqref="L7" name="Intervalo1_1_2"/>
    <protectedRange sqref="L93:L94 L88 L106 L108" name="Intervalo1_1_1_3"/>
    <protectedRange sqref="L112" name="Intervalo1_1_1"/>
    <protectedRange sqref="L182" name="Intervalo1_1_1_1"/>
    <protectedRange sqref="L23 L12" name="Intervalo1_1_1_4"/>
    <protectedRange sqref="L33 L40" name="Intervalo1_1_1_5"/>
    <protectedRange sqref="L46" name="Intervalo1_1_1_6"/>
    <protectedRange sqref="L70 L64" name="Intervalo1_1_1_7"/>
    <protectedRange sqref="L83" name="Intervalo1_1_1_8"/>
    <protectedRange sqref="L127" name="Intervalo1_1_1_9"/>
  </protectedRanges>
  <mergeCells count="89">
    <mergeCell ref="B190:C190"/>
    <mergeCell ref="B138:C138"/>
    <mergeCell ref="B144:C144"/>
    <mergeCell ref="B180:M180"/>
    <mergeCell ref="B182:M182"/>
    <mergeCell ref="B185:C185"/>
    <mergeCell ref="B186:C186"/>
    <mergeCell ref="B136:C136"/>
    <mergeCell ref="B104:C104"/>
    <mergeCell ref="B105:C105"/>
    <mergeCell ref="B107:C107"/>
    <mergeCell ref="B110:M110"/>
    <mergeCell ref="B112:M112"/>
    <mergeCell ref="B115:C115"/>
    <mergeCell ref="B116:C116"/>
    <mergeCell ref="B125:M125"/>
    <mergeCell ref="B127:M127"/>
    <mergeCell ref="B131:C131"/>
    <mergeCell ref="B132:C132"/>
    <mergeCell ref="B103:C103"/>
    <mergeCell ref="B89:C89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88:M88"/>
    <mergeCell ref="B60:C60"/>
    <mergeCell ref="B61:C61"/>
    <mergeCell ref="B62:C62"/>
    <mergeCell ref="B64:M64"/>
    <mergeCell ref="B67:C67"/>
    <mergeCell ref="B68:C68"/>
    <mergeCell ref="B70:M70"/>
    <mergeCell ref="B73:C73"/>
    <mergeCell ref="B81:C81"/>
    <mergeCell ref="B83:M83"/>
    <mergeCell ref="B85:C85"/>
    <mergeCell ref="B59:C59"/>
    <mergeCell ref="B44:C44"/>
    <mergeCell ref="B46:M46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3:C43"/>
    <mergeCell ref="B27:C27"/>
    <mergeCell ref="B28:C28"/>
    <mergeCell ref="B29:C29"/>
    <mergeCell ref="B31:M31"/>
    <mergeCell ref="B33:M33"/>
    <mergeCell ref="B35:C35"/>
    <mergeCell ref="B36:C36"/>
    <mergeCell ref="B37:C37"/>
    <mergeCell ref="B38:C38"/>
    <mergeCell ref="B40:M40"/>
    <mergeCell ref="B42:C42"/>
    <mergeCell ref="B26:C26"/>
    <mergeCell ref="A7:A8"/>
    <mergeCell ref="B7:C8"/>
    <mergeCell ref="D7:D8"/>
    <mergeCell ref="E7:J7"/>
    <mergeCell ref="B10:M10"/>
    <mergeCell ref="B12:M12"/>
    <mergeCell ref="B21:M21"/>
    <mergeCell ref="B23:M23"/>
    <mergeCell ref="B24:C24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BM14</vt:lpstr>
      <vt:lpstr>MEM_CAL BM14</vt:lpstr>
      <vt:lpstr>medições totais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2024-05-17T14:07:20Z</cp:lastPrinted>
  <dcterms:created xsi:type="dcterms:W3CDTF">2020-06-12T15:56:45Z</dcterms:created>
  <dcterms:modified xsi:type="dcterms:W3CDTF">2024-05-17T14:12:00Z</dcterms:modified>
</cp:coreProperties>
</file>