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120" windowWidth="20730" windowHeight="10335"/>
  </bookViews>
  <sheets>
    <sheet name="BM09" sheetId="11" r:id="rId1"/>
    <sheet name="MEM_CAL BM09" sheetId="20" r:id="rId2"/>
    <sheet name="medições totais" sheetId="21" r:id="rId3"/>
  </sheets>
  <externalReferences>
    <externalReference r:id="rId4"/>
    <externalReference r:id="rId5"/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H105" i="11" l="1"/>
  <c r="H104" i="11"/>
  <c r="G70" i="11" l="1"/>
  <c r="K31" i="20"/>
  <c r="L31" i="20" s="1"/>
  <c r="L30" i="20" s="1"/>
  <c r="B29" i="20"/>
  <c r="G65" i="11"/>
  <c r="H65" i="11" s="1"/>
  <c r="B25" i="20"/>
  <c r="B17" i="21" l="1"/>
  <c r="G158" i="11"/>
  <c r="H158" i="11" s="1"/>
  <c r="B98" i="20"/>
  <c r="B96" i="20"/>
  <c r="B86" i="20"/>
  <c r="B76" i="20"/>
  <c r="A76" i="20"/>
  <c r="A74" i="20"/>
  <c r="A56" i="20"/>
  <c r="B56" i="20"/>
  <c r="A49" i="20"/>
  <c r="B49" i="20"/>
  <c r="B47" i="20"/>
  <c r="A47" i="20"/>
  <c r="L71" i="11" l="1"/>
  <c r="B40" i="20"/>
  <c r="B35" i="20"/>
  <c r="K94" i="20" l="1"/>
  <c r="L94" i="20" s="1"/>
  <c r="K93" i="20"/>
  <c r="L93" i="20" s="1"/>
  <c r="K91" i="20"/>
  <c r="L91" i="20" s="1"/>
  <c r="K90" i="20"/>
  <c r="L90" i="20" s="1"/>
  <c r="K88" i="20"/>
  <c r="L88" i="20" s="1"/>
  <c r="K84" i="20"/>
  <c r="L84" i="20" s="1"/>
  <c r="K83" i="20"/>
  <c r="L83" i="20" s="1"/>
  <c r="K81" i="20"/>
  <c r="L81" i="20" s="1"/>
  <c r="K80" i="20"/>
  <c r="L80" i="20" s="1"/>
  <c r="K78" i="20"/>
  <c r="L78" i="20" s="1"/>
  <c r="K72" i="20"/>
  <c r="L72" i="20" s="1"/>
  <c r="K71" i="20"/>
  <c r="L71" i="20" s="1"/>
  <c r="K70" i="20"/>
  <c r="L70" i="20" s="1"/>
  <c r="K69" i="20"/>
  <c r="L69" i="20" s="1"/>
  <c r="K68" i="20"/>
  <c r="L68" i="20" s="1"/>
  <c r="K67" i="20"/>
  <c r="L67" i="20" s="1"/>
  <c r="E65" i="20"/>
  <c r="K65" i="20" s="1"/>
  <c r="L65" i="20" s="1"/>
  <c r="K64" i="20"/>
  <c r="L64" i="20" s="1"/>
  <c r="K63" i="20"/>
  <c r="L63" i="20" s="1"/>
  <c r="K62" i="20"/>
  <c r="L62" i="20" s="1"/>
  <c r="K61" i="20"/>
  <c r="L61" i="20" s="1"/>
  <c r="K60" i="20"/>
  <c r="L60" i="20" s="1"/>
  <c r="E59" i="20"/>
  <c r="K59" i="20" s="1"/>
  <c r="L59" i="20" s="1"/>
  <c r="E58" i="20"/>
  <c r="K58" i="20" s="1"/>
  <c r="L58" i="20" s="1"/>
  <c r="E54" i="20"/>
  <c r="K54" i="20" s="1"/>
  <c r="L54" i="20" s="1"/>
  <c r="K53" i="20"/>
  <c r="L53" i="20" s="1"/>
  <c r="K52" i="20"/>
  <c r="L52" i="20" s="1"/>
  <c r="K51" i="20"/>
  <c r="L51" i="20" s="1"/>
  <c r="K45" i="20"/>
  <c r="L45" i="20" s="1"/>
  <c r="K44" i="20"/>
  <c r="L44" i="20" s="1"/>
  <c r="K43" i="20"/>
  <c r="L43" i="20" s="1"/>
  <c r="K42" i="20"/>
  <c r="L42" i="20" s="1"/>
  <c r="K38" i="20"/>
  <c r="L38" i="20" s="1"/>
  <c r="L36" i="20" s="1"/>
  <c r="G75" i="11" s="1"/>
  <c r="H75" i="11" s="1"/>
  <c r="A35" i="20"/>
  <c r="K27" i="20"/>
  <c r="L27" i="20" s="1"/>
  <c r="L26" i="20" s="1"/>
  <c r="A23" i="20"/>
  <c r="L41" i="20" l="1"/>
  <c r="G78" i="11" s="1"/>
  <c r="H78" i="11" s="1"/>
  <c r="L50" i="20"/>
  <c r="G95" i="11" s="1"/>
  <c r="H95" i="11" s="1"/>
  <c r="L57" i="20"/>
  <c r="G97" i="11" s="1"/>
  <c r="H97" i="11" s="1"/>
  <c r="L87" i="20"/>
  <c r="L77" i="20"/>
  <c r="G105" i="11" l="1"/>
  <c r="A13" i="20" l="1"/>
  <c r="A11" i="20"/>
  <c r="H74" i="11"/>
  <c r="K21" i="20"/>
  <c r="L21" i="20" s="1"/>
  <c r="K20" i="20"/>
  <c r="L20" i="20" s="1"/>
  <c r="K19" i="20"/>
  <c r="L19" i="20" s="1"/>
  <c r="K18" i="20"/>
  <c r="L18" i="20" s="1"/>
  <c r="K17" i="20"/>
  <c r="L17" i="20" s="1"/>
  <c r="L16" i="20" s="1"/>
  <c r="G51" i="11" s="1"/>
  <c r="H51" i="11" s="1"/>
  <c r="B13" i="20"/>
  <c r="B11" i="20"/>
  <c r="G104" i="11" l="1"/>
  <c r="H160" i="11"/>
  <c r="H185" i="11"/>
  <c r="H184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J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9" i="11" l="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259" i="11" l="1"/>
  <c r="J40" i="1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L49" i="11"/>
  <c r="I13" i="11" l="1"/>
  <c r="K259" i="11" l="1"/>
  <c r="L259" i="11" s="1"/>
</calcChain>
</file>

<file path=xl/sharedStrings.xml><?xml version="1.0" encoding="utf-8"?>
<sst xmlns="http://schemas.openxmlformats.org/spreadsheetml/2006/main" count="809" uniqueCount="572">
  <si>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</si>
  <si>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</si>
  <si>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</si>
  <si>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</si>
  <si>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</si>
  <si>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</si>
  <si>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</si>
  <si>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</si>
  <si>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</si>
  <si>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</si>
  <si>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</si>
  <si>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</si>
  <si>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</si>
  <si>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</si>
  <si>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</si>
  <si>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</si>
  <si>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</si>
  <si>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</si>
  <si>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</si>
  <si>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</si>
  <si>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</si>
  <si>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</si>
  <si>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</si>
  <si>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</si>
  <si>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</si>
  <si>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</si>
  <si>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</si>
  <si>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</si>
  <si>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</si>
  <si>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</si>
  <si>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</si>
  <si>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</si>
  <si>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</si>
  <si>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</si>
  <si>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</si>
  <si>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</si>
  <si>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</si>
  <si>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</si>
  <si>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</si>
  <si>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</si>
  <si>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</si>
  <si>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</si>
  <si>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</si>
  <si>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</si>
  <si>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</si>
  <si>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</si>
  <si>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</si>
  <si>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</si>
  <si>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</si>
  <si>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</si>
  <si>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</si>
  <si>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</si>
  <si>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</si>
  <si>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</si>
  <si>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</si>
  <si>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</si>
  <si>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</si>
  <si>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</si>
  <si>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</si>
  <si>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</si>
  <si>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</si>
  <si>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</si>
  <si>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</si>
  <si>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</si>
  <si>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</si>
  <si>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</si>
  <si>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</si>
  <si>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</si>
  <si>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</si>
  <si>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</si>
  <si>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</si>
  <si>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</si>
  <si>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</si>
  <si>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</si>
  <si>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</si>
  <si>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</si>
  <si>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</si>
  <si>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</si>
  <si>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</si>
  <si>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</si>
  <si>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</si>
  <si>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</si>
  <si>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</si>
  <si>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</si>
  <si>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</si>
  <si>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</si>
  <si>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</si>
  <si>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</si>
  <si>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</si>
  <si>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</si>
  <si>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</si>
  <si>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</si>
  <si>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</si>
  <si>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</si>
  <si>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</si>
  <si>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</si>
  <si>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</si>
  <si>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</si>
  <si>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</si>
  <si>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</si>
  <si>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</si>
  <si>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</si>
  <si>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</si>
  <si>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</si>
  <si>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</si>
  <si>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</si>
  <si>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</si>
  <si>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</si>
  <si>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</si>
  <si>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</si>
  <si>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</si>
  <si>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</si>
  <si>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</si>
  <si>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</si>
  <si>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</si>
  <si>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</si>
  <si>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</si>
  <si>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</si>
  <si>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</si>
  <si>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</si>
  <si>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</si>
  <si>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</si>
  <si>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</si>
  <si>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</si>
  <si>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</si>
  <si>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</si>
  <si>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</si>
  <si>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</si>
  <si>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</si>
  <si>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</si>
  <si>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</si>
  <si>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</si>
  <si>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</si>
  <si>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</si>
  <si>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</si>
  <si>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</si>
  <si>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</si>
  <si>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</si>
  <si>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</si>
  <si>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</si>
  <si>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</si>
  <si>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</si>
  <si>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</si>
  <si>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</si>
  <si>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</si>
  <si>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</si>
  <si>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</si>
  <si>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</si>
  <si>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</si>
  <si>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</si>
  <si>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</si>
  <si>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</si>
  <si>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</si>
  <si>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</si>
  <si>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</si>
  <si>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</si>
  <si>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</si>
  <si>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</si>
  <si>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</si>
  <si>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</si>
  <si>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</si>
  <si>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</si>
  <si>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</si>
  <si>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</si>
  <si>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</si>
  <si>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</si>
  <si>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</si>
  <si>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</si>
  <si>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</si>
  <si>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</si>
  <si>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</si>
  <si>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</si>
  <si>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</si>
  <si>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</si>
  <si>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</si>
  <si>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</si>
  <si>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</si>
  <si>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</si>
  <si>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</si>
  <si>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</si>
  <si>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</si>
  <si>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</si>
  <si>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</si>
  <si>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</si>
  <si>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</si>
  <si>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</si>
  <si>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</si>
  <si>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</si>
  <si>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</si>
  <si>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</si>
  <si>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</si>
  <si>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</si>
  <si>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</si>
  <si>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</si>
  <si>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</si>
  <si>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</si>
  <si>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</si>
  <si>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</si>
  <si>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</si>
  <si>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</si>
  <si>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</si>
  <si>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</si>
  <si>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</si>
  <si>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</si>
  <si>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</si>
  <si>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</si>
  <si>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</si>
  <si>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</si>
  <si>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</si>
  <si>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</si>
  <si>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</si>
  <si>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</si>
  <si>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</si>
  <si>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</si>
  <si>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</si>
  <si>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</si>
  <si>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</si>
  <si>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</si>
  <si>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</si>
  <si>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</si>
  <si>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</si>
  <si>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</si>
  <si>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</si>
  <si>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</si>
  <si>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</si>
  <si>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</si>
  <si>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</si>
  <si>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</si>
  <si>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</si>
  <si>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</si>
  <si>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</si>
  <si>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</si>
  <si>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</si>
  <si>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</si>
  <si>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</si>
  <si>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</si>
  <si>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</si>
  <si>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</si>
  <si>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</si>
  <si>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</si>
  <si>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</si>
  <si>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</si>
  <si>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</si>
  <si>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</si>
  <si>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</si>
  <si>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</si>
  <si>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</si>
  <si>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</si>
  <si>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</si>
  <si>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</si>
  <si>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</si>
  <si>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</si>
  <si>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</si>
  <si>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</si>
  <si>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</si>
  <si>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</si>
  <si>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</si>
  <si>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</si>
  <si>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</si>
  <si>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</si>
  <si>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</si>
  <si>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</si>
  <si>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</si>
  <si>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</si>
  <si>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</si>
  <si>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</si>
  <si>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</si>
  <si>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</si>
  <si>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</si>
  <si>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</si>
  <si>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</si>
  <si>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</si>
  <si>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</si>
  <si>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</si>
  <si>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</si>
  <si>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</si>
  <si>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</si>
  <si>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</si>
  <si>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</si>
  <si>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</si>
  <si>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</si>
  <si>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</si>
  <si>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</si>
  <si>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</si>
  <si>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</si>
  <si>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</si>
  <si>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</si>
  <si>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</si>
  <si>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</si>
  <si>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</si>
  <si>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</si>
  <si>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</si>
  <si>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</si>
  <si>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</si>
  <si>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</si>
  <si>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</si>
  <si>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</si>
  <si>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</si>
  <si>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</si>
  <si>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</si>
  <si>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</si>
  <si>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</si>
  <si>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</si>
  <si>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</si>
  <si>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</si>
  <si>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</si>
  <si>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</si>
  <si>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</si>
  <si>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</si>
  <si>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</si>
  <si>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</si>
  <si>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</si>
  <si>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</si>
  <si>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</si>
  <si>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</si>
  <si>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</si>
  <si>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</si>
  <si>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</si>
  <si>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</si>
  <si>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</si>
  <si>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</si>
  <si>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</si>
  <si>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</si>
  <si>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</si>
  <si>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</si>
  <si>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</si>
  <si>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</si>
  <si>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</si>
  <si>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</si>
  <si>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</si>
  <si>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</si>
  <si>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</si>
  <si>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</si>
  <si>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</si>
  <si>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</si>
  <si>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</si>
  <si>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</si>
  <si>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</si>
  <si>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</si>
  <si>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</si>
  <si>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</si>
  <si>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</si>
  <si>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</si>
  <si>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</si>
  <si>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</si>
  <si>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</si>
  <si>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</si>
  <si>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</si>
  <si>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</si>
  <si>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</si>
  <si>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</si>
  <si>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</si>
  <si>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</si>
  <si>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</si>
  <si>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</si>
  <si>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</si>
  <si>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</si>
  <si>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</si>
  <si>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</si>
  <si>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</si>
  <si>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</si>
  <si>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</si>
  <si>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</si>
  <si>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</si>
  <si>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</si>
  <si>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</si>
  <si>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</si>
  <si>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</si>
  <si>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</si>
  <si>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</si>
  <si>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</si>
  <si>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</si>
  <si>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</si>
  <si>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</si>
  <si>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</si>
  <si>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</si>
  <si>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</si>
  <si>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</si>
  <si>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</si>
  <si>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</si>
  <si>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</si>
  <si>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</si>
  <si>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</si>
  <si>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</si>
  <si>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</si>
  <si>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</si>
  <si>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</si>
  <si>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</si>
  <si>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</si>
  <si>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</si>
  <si>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</si>
  <si>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</si>
  <si>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</si>
  <si>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</si>
  <si>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</si>
  <si>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</si>
  <si>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</si>
  <si>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</si>
  <si>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</si>
  <si>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</si>
  <si>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</si>
  <si>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</si>
  <si>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</si>
  <si>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</si>
  <si>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</si>
  <si>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</si>
  <si>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</si>
  <si>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</si>
  <si>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</si>
  <si>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</si>
  <si>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</si>
  <si>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</si>
  <si>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</si>
  <si>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</si>
  <si>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</si>
  <si>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</si>
  <si>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</si>
  <si>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</si>
  <si>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</si>
  <si>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</si>
  <si>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</si>
  <si>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</si>
  <si>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</si>
  <si>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</si>
  <si>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</si>
  <si>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</si>
  <si>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</si>
  <si>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</si>
  <si>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</si>
  <si>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</si>
  <si>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</si>
  <si>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</si>
  <si>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</si>
  <si>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</si>
  <si>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</si>
  <si>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</si>
  <si>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</si>
  <si>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</si>
  <si>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</si>
  <si>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</si>
  <si>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</si>
  <si>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</si>
  <si>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</si>
  <si>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</si>
  <si>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</si>
  <si>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</si>
  <si>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</si>
  <si>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</si>
  <si>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</si>
  <si>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</si>
  <si>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</si>
  <si>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</si>
  <si>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</si>
  <si>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</si>
  <si>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</si>
  <si>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</si>
  <si>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</si>
  <si>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</si>
  <si>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</si>
  <si>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</si>
  <si>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</si>
  <si>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</si>
  <si>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</si>
  <si>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</si>
  <si>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</si>
  <si>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</si>
  <si>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</si>
  <si>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</si>
  <si>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</si>
  <si>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</si>
  <si>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</si>
  <si>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</si>
  <si>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</si>
  <si>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</si>
  <si>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</si>
  <si>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</si>
  <si>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</si>
  <si>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</si>
  <si>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</si>
  <si>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</si>
  <si>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</si>
  <si>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</si>
  <si>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</si>
  <si>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</si>
  <si>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</si>
  <si>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</si>
  <si>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</si>
  <si>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</si>
  <si>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</si>
  <si>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</si>
  <si>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</si>
  <si>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</si>
  <si>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</si>
  <si>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</si>
  <si>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</si>
  <si>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</si>
  <si>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</si>
  <si>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</si>
  <si>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</si>
  <si>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</si>
  <si>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</si>
  <si>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</si>
  <si>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</si>
  <si>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</si>
  <si>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</si>
  <si>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</si>
  <si>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</si>
  <si>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</si>
  <si>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</si>
  <si>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</si>
  <si>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</si>
  <si>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</si>
  <si>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</si>
  <si>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</si>
  <si>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</si>
  <si>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</si>
  <si>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</si>
  <si>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</si>
  <si>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</si>
  <si>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</si>
  <si>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</si>
  <si>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</si>
  <si>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</si>
  <si>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</si>
  <si>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</si>
  <si>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</si>
  <si>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</si>
  <si>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</si>
  <si>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</si>
  <si>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</si>
  <si>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</si>
  <si>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</si>
  <si>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</si>
  <si>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</si>
  <si>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</si>
  <si>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Coberta garagem</t>
  </si>
  <si>
    <t>BM_08</t>
  </si>
  <si>
    <t>Área Auditorio (palco)</t>
  </si>
  <si>
    <t xml:space="preserve">Área Auditorio </t>
  </si>
  <si>
    <t>Área Auditorio (RECEPÇÃO)</t>
  </si>
  <si>
    <t>Área Auditorio (HALL ENTRA)</t>
  </si>
  <si>
    <t>L1 e L2 (Recepção)</t>
  </si>
  <si>
    <t>L3 e L4 (Recepção)</t>
  </si>
  <si>
    <t>L5 e L6(Recepção)</t>
  </si>
  <si>
    <t>Banheiros (Novos)</t>
  </si>
  <si>
    <t>Fachada Lateral Auditório</t>
  </si>
  <si>
    <t>BM_09</t>
  </si>
  <si>
    <t>BM09</t>
  </si>
  <si>
    <t>5.16</t>
  </si>
  <si>
    <t>DEPOSITO</t>
  </si>
  <si>
    <t>GARAGEM</t>
  </si>
  <si>
    <t>LATERAL FACHADA PLATIBANDA</t>
  </si>
  <si>
    <t>FACHADA RECEPÇÃO</t>
  </si>
  <si>
    <t>FACHADA HALL</t>
  </si>
  <si>
    <t>DEPOSITO FACHADA</t>
  </si>
  <si>
    <t>DEGRAU ENTRADA</t>
  </si>
  <si>
    <t>Fachada</t>
  </si>
  <si>
    <t>Lateral Auditório</t>
  </si>
  <si>
    <t>VIGA</t>
  </si>
  <si>
    <t xml:space="preserve">PORTICO ENTRADA </t>
  </si>
  <si>
    <t>PORTA</t>
  </si>
  <si>
    <t>7.2</t>
  </si>
  <si>
    <t>10.8</t>
  </si>
  <si>
    <t>TOTAL DESTA MEDIÇÃO - BM 09</t>
  </si>
  <si>
    <t>BM 09 - Boletim de Medição</t>
  </si>
  <si>
    <t xml:space="preserve"> 05/05/2023 a 21/06/2023</t>
  </si>
  <si>
    <t>09</t>
  </si>
  <si>
    <t>5.3</t>
  </si>
  <si>
    <t>Coberta entrada Secretaria</t>
  </si>
  <si>
    <t>Coberta entrada  Secretaria</t>
  </si>
  <si>
    <t>5.8</t>
  </si>
  <si>
    <t>VALOR POR EXTENSO:  QUARENTA E NOVE MIL, DUZENTOS E OITENTA E SEIS REAIS E TRINTA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</si>
</sst>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2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1"/>
    </font>
    <font>
      <sz val="10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3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8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0" fontId="7" fillId="0" borderId="15" xfId="0" applyFont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right" indent="1"/>
    </xf>
    <xf numFmtId="4" fontId="12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0" borderId="19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0" fontId="0" fillId="0" borderId="0" xfId="0"/>
    <xf numFmtId="0" fontId="7" fillId="0" borderId="15" xfId="1" applyFont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vertical="distributed" wrapText="1"/>
    </xf>
    <xf numFmtId="0" fontId="7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43" fontId="15" fillId="0" borderId="0" xfId="7" applyFont="1" applyFill="1" applyBorder="1" applyAlignment="1">
      <alignment horizontal="center" vertical="center"/>
    </xf>
    <xf numFmtId="43" fontId="16" fillId="6" borderId="44" xfId="7" applyFont="1" applyFill="1" applyBorder="1" applyAlignment="1">
      <alignment horizontal="center" vertical="center"/>
    </xf>
    <xf numFmtId="0" fontId="14" fillId="0" borderId="1" xfId="8" applyBorder="1"/>
    <xf numFmtId="43" fontId="15" fillId="4" borderId="22" xfId="7" applyFont="1" applyFill="1" applyBorder="1" applyAlignment="1">
      <alignment horizontal="center" vertical="center"/>
    </xf>
    <xf numFmtId="0" fontId="0" fillId="0" borderId="1" xfId="0" applyBorder="1"/>
    <xf numFmtId="43" fontId="15" fillId="0" borderId="1" xfId="7" applyFont="1" applyFill="1" applyBorder="1" applyAlignment="1">
      <alignment horizontal="center" vertical="center"/>
    </xf>
    <xf numFmtId="43" fontId="15" fillId="0" borderId="1" xfId="8" applyNumberFormat="1" applyFont="1" applyBorder="1" applyAlignment="1">
      <alignment horizontal="center" vertical="center"/>
    </xf>
    <xf numFmtId="0" fontId="15" fillId="4" borderId="1" xfId="7" applyNumberFormat="1" applyFont="1" applyFill="1" applyBorder="1" applyAlignment="1">
      <alignment horizontal="center" vertical="center"/>
    </xf>
    <xf numFmtId="43" fontId="16" fillId="6" borderId="1" xfId="7" applyFont="1" applyFill="1" applyBorder="1" applyAlignment="1">
      <alignment horizontal="center" vertical="center"/>
    </xf>
    <xf numFmtId="43" fontId="15" fillId="4" borderId="1" xfId="7" applyFont="1" applyFill="1" applyBorder="1" applyAlignment="1">
      <alignment horizontal="center" vertical="center"/>
    </xf>
    <xf numFmtId="0" fontId="17" fillId="0" borderId="1" xfId="8" applyFont="1" applyBorder="1"/>
    <xf numFmtId="0" fontId="18" fillId="0" borderId="1" xfId="8" applyFont="1" applyBorder="1"/>
    <xf numFmtId="43" fontId="15" fillId="4" borderId="1" xfId="7" applyFont="1" applyFill="1" applyBorder="1" applyAlignment="1">
      <alignment horizontal="left" vertical="top"/>
    </xf>
    <xf numFmtId="43" fontId="16" fillId="6" borderId="1" xfId="7" applyFont="1" applyFill="1" applyBorder="1" applyAlignment="1">
      <alignment horizontal="center" vertical="center" wrapText="1"/>
    </xf>
    <xf numFmtId="43" fontId="15" fillId="0" borderId="42" xfId="7" applyFont="1" applyFill="1" applyBorder="1" applyAlignment="1">
      <alignment horizontal="center" vertical="center"/>
    </xf>
    <xf numFmtId="43" fontId="15" fillId="0" borderId="20" xfId="7" applyFont="1" applyBorder="1" applyAlignment="1">
      <alignment vertical="center"/>
    </xf>
    <xf numFmtId="43" fontId="15" fillId="0" borderId="21" xfId="7" applyFont="1" applyBorder="1" applyAlignment="1">
      <alignment vertical="center"/>
    </xf>
    <xf numFmtId="43" fontId="15" fillId="5" borderId="28" xfId="7" applyFont="1" applyFill="1" applyBorder="1" applyAlignment="1">
      <alignment vertical="center"/>
    </xf>
    <xf numFmtId="43" fontId="15" fillId="5" borderId="30" xfId="7" applyFont="1" applyFill="1" applyBorder="1" applyAlignment="1">
      <alignment vertical="center"/>
    </xf>
    <xf numFmtId="43" fontId="16" fillId="0" borderId="25" xfId="7" applyFont="1" applyBorder="1" applyAlignment="1">
      <alignment horizontal="left"/>
    </xf>
    <xf numFmtId="43" fontId="16" fillId="0" borderId="0" xfId="7" applyFont="1" applyBorder="1" applyAlignment="1">
      <alignment horizontal="left"/>
    </xf>
    <xf numFmtId="43" fontId="16" fillId="0" borderId="26" xfId="7" applyFont="1" applyBorder="1" applyAlignment="1">
      <alignment horizontal="left"/>
    </xf>
    <xf numFmtId="0" fontId="14" fillId="0" borderId="0" xfId="8" applyFont="1"/>
    <xf numFmtId="0" fontId="14" fillId="0" borderId="1" xfId="8" applyFont="1" applyBorder="1" applyAlignment="1">
      <alignment horizontal="center" vertical="center"/>
    </xf>
    <xf numFmtId="43" fontId="16" fillId="0" borderId="1" xfId="7" applyFont="1" applyFill="1" applyBorder="1" applyAlignment="1">
      <alignment horizontal="center" vertical="center"/>
    </xf>
    <xf numFmtId="0" fontId="20" fillId="0" borderId="1" xfId="8" applyFont="1" applyBorder="1"/>
    <xf numFmtId="0" fontId="20" fillId="0" borderId="0" xfId="8" applyFont="1" applyBorder="1" applyAlignment="1">
      <alignment horizontal="center"/>
    </xf>
    <xf numFmtId="0" fontId="20" fillId="0" borderId="0" xfId="8" applyFont="1"/>
    <xf numFmtId="0" fontId="14" fillId="0" borderId="1" xfId="8" applyFont="1" applyBorder="1"/>
    <xf numFmtId="0" fontId="14" fillId="0" borderId="1" xfId="8" applyFont="1" applyBorder="1" applyAlignment="1">
      <alignment vertical="center"/>
    </xf>
    <xf numFmtId="2" fontId="14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2" fontId="21" fillId="0" borderId="1" xfId="8" applyNumberFormat="1" applyFont="1" applyBorder="1" applyAlignment="1">
      <alignment horizontal="center" vertical="center"/>
    </xf>
    <xf numFmtId="0" fontId="14" fillId="0" borderId="2" xfId="8" applyFont="1" applyBorder="1" applyAlignment="1">
      <alignment vertical="center"/>
    </xf>
    <xf numFmtId="0" fontId="14" fillId="0" borderId="4" xfId="8" applyFont="1" applyBorder="1" applyAlignment="1">
      <alignment vertical="center"/>
    </xf>
    <xf numFmtId="0" fontId="14" fillId="0" borderId="7" xfId="8" applyFont="1" applyBorder="1" applyAlignment="1">
      <alignment vertical="center"/>
    </xf>
    <xf numFmtId="2" fontId="14" fillId="0" borderId="7" xfId="8" applyNumberFormat="1" applyFont="1" applyBorder="1" applyAlignment="1">
      <alignment horizontal="center" vertical="center"/>
    </xf>
    <xf numFmtId="0" fontId="14" fillId="0" borderId="2" xfId="8" applyFont="1" applyBorder="1"/>
    <xf numFmtId="0" fontId="14" fillId="0" borderId="9" xfId="8" applyFont="1" applyBorder="1" applyAlignment="1">
      <alignment vertical="center"/>
    </xf>
    <xf numFmtId="0" fontId="14" fillId="0" borderId="12" xfId="8" applyFont="1" applyBorder="1" applyAlignment="1">
      <alignment vertical="center"/>
    </xf>
    <xf numFmtId="43" fontId="15" fillId="0" borderId="4" xfId="7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8" applyFont="1" applyBorder="1" applyAlignment="1">
      <alignment horizontal="center" vertical="center"/>
    </xf>
    <xf numFmtId="2" fontId="15" fillId="0" borderId="1" xfId="8" applyNumberFormat="1" applyFont="1" applyBorder="1"/>
    <xf numFmtId="2" fontId="17" fillId="0" borderId="1" xfId="8" applyNumberFormat="1" applyFont="1" applyBorder="1" applyAlignment="1">
      <alignment horizontal="center" vertical="center"/>
    </xf>
    <xf numFmtId="43" fontId="16" fillId="0" borderId="1" xfId="5" applyFont="1" applyFill="1" applyBorder="1" applyAlignment="1">
      <alignment horizontal="center" vertical="center"/>
    </xf>
    <xf numFmtId="165" fontId="16" fillId="0" borderId="1" xfId="5" applyNumberFormat="1" applyFont="1" applyFill="1" applyBorder="1" applyAlignment="1">
      <alignment horizontal="center" vertical="center"/>
    </xf>
    <xf numFmtId="165" fontId="17" fillId="0" borderId="1" xfId="5" applyNumberFormat="1" applyFont="1" applyFill="1" applyBorder="1" applyAlignment="1">
      <alignment horizontal="center" vertical="center"/>
    </xf>
    <xf numFmtId="43" fontId="17" fillId="0" borderId="1" xfId="5" applyFont="1" applyFill="1" applyBorder="1" applyAlignment="1">
      <alignment horizontal="center" vertical="center"/>
    </xf>
    <xf numFmtId="2" fontId="21" fillId="0" borderId="1" xfId="8" applyNumberFormat="1" applyFont="1" applyBorder="1"/>
    <xf numFmtId="43" fontId="18" fillId="0" borderId="1" xfId="5" applyFont="1" applyFill="1" applyBorder="1" applyAlignment="1">
      <alignment horizontal="center" vertical="center"/>
    </xf>
    <xf numFmtId="165" fontId="18" fillId="0" borderId="1" xfId="5" applyNumberFormat="1" applyFont="1" applyFill="1" applyBorder="1" applyAlignment="1">
      <alignment horizontal="center" vertical="center"/>
    </xf>
    <xf numFmtId="165" fontId="18" fillId="0" borderId="1" xfId="5" applyNumberFormat="1" applyFont="1" applyFill="1" applyBorder="1" applyAlignment="1">
      <alignment vertical="center"/>
    </xf>
    <xf numFmtId="43" fontId="18" fillId="0" borderId="1" xfId="5" applyFont="1" applyFill="1" applyBorder="1" applyAlignment="1">
      <alignment vertical="center"/>
    </xf>
    <xf numFmtId="2" fontId="14" fillId="0" borderId="1" xfId="8" applyNumberFormat="1" applyFont="1" applyBorder="1"/>
    <xf numFmtId="43" fontId="18" fillId="0" borderId="1" xfId="7" applyFont="1" applyFill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2" fontId="18" fillId="0" borderId="1" xfId="8" applyNumberFormat="1" applyFont="1" applyBorder="1" applyAlignment="1">
      <alignment vertical="center"/>
    </xf>
    <xf numFmtId="43" fontId="18" fillId="0" borderId="1" xfId="7" applyFont="1" applyFill="1" applyBorder="1" applyAlignment="1">
      <alignment vertical="center"/>
    </xf>
    <xf numFmtId="0" fontId="23" fillId="0" borderId="1" xfId="8" applyFont="1" applyBorder="1" applyAlignment="1">
      <alignment horizontal="center" vertical="center"/>
    </xf>
    <xf numFmtId="0" fontId="24" fillId="0" borderId="1" xfId="8" applyFont="1" applyBorder="1"/>
    <xf numFmtId="43" fontId="24" fillId="0" borderId="1" xfId="8" applyNumberFormat="1" applyFont="1" applyBorder="1"/>
    <xf numFmtId="43" fontId="17" fillId="0" borderId="1" xfId="8" applyNumberFormat="1" applyFont="1" applyBorder="1"/>
    <xf numFmtId="0" fontId="17" fillId="0" borderId="1" xfId="8" applyFont="1" applyBorder="1" applyAlignment="1">
      <alignment horizontal="center" vertical="center"/>
    </xf>
    <xf numFmtId="0" fontId="16" fillId="0" borderId="1" xfId="5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4" fontId="7" fillId="0" borderId="1" xfId="0" applyNumberFormat="1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left" vertical="distributed"/>
    </xf>
    <xf numFmtId="43" fontId="16" fillId="0" borderId="20" xfId="7" applyFont="1" applyBorder="1" applyAlignment="1">
      <alignment horizontal="center"/>
    </xf>
    <xf numFmtId="43" fontId="16" fillId="0" borderId="21" xfId="7" applyFont="1" applyBorder="1" applyAlignment="1">
      <alignment horizontal="center"/>
    </xf>
    <xf numFmtId="43" fontId="16" fillId="0" borderId="25" xfId="7" applyFont="1" applyBorder="1" applyAlignment="1">
      <alignment horizontal="center"/>
    </xf>
    <xf numFmtId="43" fontId="16" fillId="0" borderId="26" xfId="7" applyFont="1" applyBorder="1" applyAlignment="1">
      <alignment horizontal="center"/>
    </xf>
    <xf numFmtId="43" fontId="16" fillId="0" borderId="28" xfId="7" applyFont="1" applyBorder="1" applyAlignment="1">
      <alignment horizontal="center"/>
    </xf>
    <xf numFmtId="43" fontId="16" fillId="0" borderId="30" xfId="7" applyFont="1" applyBorder="1" applyAlignment="1">
      <alignment horizontal="center"/>
    </xf>
    <xf numFmtId="43" fontId="19" fillId="0" borderId="22" xfId="7" applyFont="1" applyBorder="1" applyAlignment="1">
      <alignment horizontal="center" vertical="center" wrapText="1"/>
    </xf>
    <xf numFmtId="43" fontId="19" fillId="0" borderId="23" xfId="7" applyFont="1" applyBorder="1" applyAlignment="1">
      <alignment horizontal="center" vertical="center" wrapText="1"/>
    </xf>
    <xf numFmtId="43" fontId="19" fillId="0" borderId="24" xfId="7" applyFont="1" applyBorder="1" applyAlignment="1">
      <alignment horizontal="center" vertical="center" wrapText="1"/>
    </xf>
    <xf numFmtId="43" fontId="16" fillId="0" borderId="20" xfId="7" applyFont="1" applyBorder="1" applyAlignment="1">
      <alignment horizontal="left"/>
    </xf>
    <xf numFmtId="43" fontId="16" fillId="0" borderId="27" xfId="7" applyFont="1" applyBorder="1" applyAlignment="1">
      <alignment horizontal="left"/>
    </xf>
    <xf numFmtId="43" fontId="16" fillId="0" borderId="21" xfId="7" applyFont="1" applyBorder="1" applyAlignment="1">
      <alignment horizontal="left"/>
    </xf>
    <xf numFmtId="43" fontId="15" fillId="5" borderId="28" xfId="7" applyFont="1" applyFill="1" applyBorder="1" applyAlignment="1">
      <alignment horizontal="left" wrapText="1"/>
    </xf>
    <xf numFmtId="43" fontId="15" fillId="5" borderId="29" xfId="7" applyFont="1" applyFill="1" applyBorder="1" applyAlignment="1">
      <alignment horizontal="left"/>
    </xf>
    <xf numFmtId="43" fontId="15" fillId="5" borderId="30" xfId="7" applyFont="1" applyFill="1" applyBorder="1" applyAlignment="1">
      <alignment horizontal="left"/>
    </xf>
    <xf numFmtId="43" fontId="15" fillId="5" borderId="28" xfId="7" applyFont="1" applyFill="1" applyBorder="1" applyAlignment="1">
      <alignment horizontal="left"/>
    </xf>
    <xf numFmtId="43" fontId="16" fillId="0" borderId="20" xfId="7" applyFont="1" applyBorder="1" applyAlignment="1">
      <alignment horizontal="left" vertical="center"/>
    </xf>
    <xf numFmtId="43" fontId="16" fillId="0" borderId="27" xfId="7" applyFont="1" applyBorder="1" applyAlignment="1">
      <alignment horizontal="left" vertical="center"/>
    </xf>
    <xf numFmtId="43" fontId="16" fillId="0" borderId="21" xfId="7" applyFont="1" applyBorder="1" applyAlignment="1">
      <alignment horizontal="left" vertical="center"/>
    </xf>
    <xf numFmtId="43" fontId="15" fillId="5" borderId="28" xfId="7" applyFont="1" applyFill="1" applyBorder="1" applyAlignment="1">
      <alignment horizontal="left" vertical="top" wrapText="1"/>
    </xf>
    <xf numFmtId="43" fontId="15" fillId="5" borderId="29" xfId="7" applyFont="1" applyFill="1" applyBorder="1" applyAlignment="1">
      <alignment horizontal="left" vertical="top" wrapText="1"/>
    </xf>
    <xf numFmtId="43" fontId="15" fillId="5" borderId="30" xfId="7" applyFont="1" applyFill="1" applyBorder="1" applyAlignment="1">
      <alignment horizontal="left" vertical="top" wrapText="1"/>
    </xf>
    <xf numFmtId="43" fontId="15" fillId="5" borderId="28" xfId="7" applyFont="1" applyFill="1" applyBorder="1" applyAlignment="1">
      <alignment horizontal="left" vertical="center" wrapText="1"/>
    </xf>
    <xf numFmtId="43" fontId="15" fillId="5" borderId="29" xfId="7" applyFont="1" applyFill="1" applyBorder="1" applyAlignment="1">
      <alignment horizontal="left" vertical="center" wrapText="1"/>
    </xf>
    <xf numFmtId="43" fontId="15" fillId="5" borderId="30" xfId="7" applyFont="1" applyFill="1" applyBorder="1" applyAlignment="1">
      <alignment horizontal="left" vertical="center" wrapText="1"/>
    </xf>
    <xf numFmtId="43" fontId="15" fillId="0" borderId="31" xfId="7" applyFont="1" applyFill="1" applyBorder="1" applyAlignment="1">
      <alignment horizontal="center" vertical="center"/>
    </xf>
    <xf numFmtId="43" fontId="15" fillId="0" borderId="39" xfId="7" applyFont="1" applyFill="1" applyBorder="1" applyAlignment="1">
      <alignment horizontal="center" vertical="center"/>
    </xf>
    <xf numFmtId="43" fontId="15" fillId="0" borderId="32" xfId="7" applyFont="1" applyFill="1" applyBorder="1" applyAlignment="1">
      <alignment horizontal="center" vertical="center"/>
    </xf>
    <xf numFmtId="43" fontId="15" fillId="0" borderId="33" xfId="7" applyFont="1" applyFill="1" applyBorder="1" applyAlignment="1">
      <alignment horizontal="center" vertical="center"/>
    </xf>
    <xf numFmtId="43" fontId="15" fillId="0" borderId="40" xfId="7" applyFont="1" applyFill="1" applyBorder="1" applyAlignment="1">
      <alignment horizontal="center" vertical="center"/>
    </xf>
    <xf numFmtId="43" fontId="15" fillId="0" borderId="41" xfId="7" applyFont="1" applyFill="1" applyBorder="1" applyAlignment="1">
      <alignment horizontal="center" vertical="center"/>
    </xf>
    <xf numFmtId="43" fontId="15" fillId="4" borderId="22" xfId="7" applyFont="1" applyFill="1" applyBorder="1" applyAlignment="1">
      <alignment horizontal="left" vertical="top"/>
    </xf>
    <xf numFmtId="43" fontId="15" fillId="4" borderId="23" xfId="7" applyFont="1" applyFill="1" applyBorder="1" applyAlignment="1">
      <alignment horizontal="left" vertical="top"/>
    </xf>
    <xf numFmtId="43" fontId="15" fillId="4" borderId="24" xfId="7" applyFont="1" applyFill="1" applyBorder="1" applyAlignment="1">
      <alignment horizontal="left" vertical="top"/>
    </xf>
    <xf numFmtId="43" fontId="15" fillId="4" borderId="1" xfId="7" applyFont="1" applyFill="1" applyBorder="1" applyAlignment="1">
      <alignment horizontal="left" vertical="top"/>
    </xf>
    <xf numFmtId="43" fontId="16" fillId="6" borderId="1" xfId="7" applyFont="1" applyFill="1" applyBorder="1" applyAlignment="1">
      <alignment horizontal="left" vertical="center" wrapText="1"/>
    </xf>
    <xf numFmtId="43" fontId="15" fillId="0" borderId="1" xfId="7" applyFont="1" applyFill="1" applyBorder="1" applyAlignment="1">
      <alignment horizontal="center" vertical="center"/>
    </xf>
    <xf numFmtId="0" fontId="15" fillId="0" borderId="1" xfId="8" applyFont="1" applyBorder="1" applyAlignment="1">
      <alignment horizontal="center"/>
    </xf>
    <xf numFmtId="43" fontId="16" fillId="6" borderId="45" xfId="7" applyFont="1" applyFill="1" applyBorder="1" applyAlignment="1">
      <alignment horizontal="left" vertical="center" wrapText="1"/>
    </xf>
    <xf numFmtId="43" fontId="16" fillId="6" borderId="0" xfId="7" applyFont="1" applyFill="1" applyBorder="1" applyAlignment="1">
      <alignment horizontal="left" vertical="center" wrapText="1"/>
    </xf>
    <xf numFmtId="0" fontId="14" fillId="0" borderId="1" xfId="8" applyFont="1" applyBorder="1" applyAlignment="1">
      <alignment horizontal="center" vertical="center"/>
    </xf>
    <xf numFmtId="43" fontId="15" fillId="0" borderId="34" xfId="7" applyFont="1" applyFill="1" applyBorder="1" applyAlignment="1">
      <alignment horizontal="center" vertical="center"/>
    </xf>
    <xf numFmtId="43" fontId="15" fillId="0" borderId="42" xfId="7" applyFont="1" applyFill="1" applyBorder="1" applyAlignment="1">
      <alignment horizontal="center" vertical="center"/>
    </xf>
    <xf numFmtId="43" fontId="15" fillId="0" borderId="35" xfId="7" applyFont="1" applyFill="1" applyBorder="1" applyAlignment="1">
      <alignment horizontal="center" vertical="center"/>
    </xf>
    <xf numFmtId="43" fontId="15" fillId="0" borderId="36" xfId="7" applyFont="1" applyFill="1" applyBorder="1" applyAlignment="1">
      <alignment horizontal="center" vertical="center"/>
    </xf>
    <xf numFmtId="43" fontId="15" fillId="0" borderId="37" xfId="7" applyFont="1" applyFill="1" applyBorder="1" applyAlignment="1">
      <alignment horizontal="center" vertical="center"/>
    </xf>
    <xf numFmtId="43" fontId="15" fillId="0" borderId="38" xfId="7" applyFont="1" applyFill="1" applyBorder="1" applyAlignment="1">
      <alignment horizontal="center" vertical="center"/>
    </xf>
    <xf numFmtId="43" fontId="15" fillId="0" borderId="43" xfId="7" applyFont="1" applyFill="1" applyBorder="1" applyAlignment="1">
      <alignment horizontal="center" vertical="center"/>
    </xf>
    <xf numFmtId="0" fontId="14" fillId="0" borderId="1" xfId="8" applyFont="1" applyBorder="1" applyAlignment="1">
      <alignment horizontal="left"/>
    </xf>
    <xf numFmtId="43" fontId="16" fillId="6" borderId="1" xfId="7" applyFont="1" applyFill="1" applyBorder="1" applyAlignment="1">
      <alignment horizontal="center" vertical="center" wrapText="1"/>
    </xf>
    <xf numFmtId="0" fontId="18" fillId="0" borderId="1" xfId="5" applyNumberFormat="1" applyFont="1" applyFill="1" applyBorder="1" applyAlignment="1">
      <alignment horizontal="left" vertical="center" wrapText="1"/>
    </xf>
    <xf numFmtId="0" fontId="14" fillId="0" borderId="1" xfId="8" applyFont="1" applyBorder="1" applyAlignment="1">
      <alignment horizontal="left" vertical="center"/>
    </xf>
    <xf numFmtId="0" fontId="16" fillId="0" borderId="1" xfId="5" applyNumberFormat="1" applyFont="1" applyFill="1" applyBorder="1" applyAlignment="1">
      <alignment horizontal="left" vertical="center" wrapText="1"/>
    </xf>
    <xf numFmtId="0" fontId="18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left"/>
    </xf>
    <xf numFmtId="0" fontId="22" fillId="0" borderId="1" xfId="5" applyNumberFormat="1" applyFont="1" applyFill="1" applyBorder="1" applyAlignment="1">
      <alignment horizontal="left" vertical="center" wrapText="1"/>
    </xf>
    <xf numFmtId="43" fontId="18" fillId="0" borderId="1" xfId="7" applyFont="1" applyFill="1" applyBorder="1" applyAlignment="1">
      <alignment horizontal="left" vertical="center"/>
    </xf>
    <xf numFmtId="0" fontId="17" fillId="0" borderId="1" xfId="8" applyFont="1" applyBorder="1" applyAlignment="1">
      <alignment horizontal="center" vertical="center"/>
    </xf>
    <xf numFmtId="43" fontId="16" fillId="6" borderId="2" xfId="7" applyFont="1" applyFill="1" applyBorder="1" applyAlignment="1">
      <alignment horizontal="left" vertical="center" wrapText="1"/>
    </xf>
    <xf numFmtId="43" fontId="16" fillId="6" borderId="3" xfId="7" applyFont="1" applyFill="1" applyBorder="1" applyAlignment="1">
      <alignment horizontal="left" vertical="center" wrapText="1"/>
    </xf>
    <xf numFmtId="43" fontId="16" fillId="6" borderId="4" xfId="7" applyFont="1" applyFill="1" applyBorder="1" applyAlignment="1">
      <alignment horizontal="left" vertical="center" wrapText="1"/>
    </xf>
    <xf numFmtId="0" fontId="14" fillId="0" borderId="1" xfId="8" applyFont="1" applyBorder="1" applyAlignment="1">
      <alignment horizontal="center"/>
    </xf>
    <xf numFmtId="4" fontId="8" fillId="2" borderId="1" xfId="0" applyNumberFormat="1" applyFont="1" applyFill="1" applyBorder="1" applyAlignment="1">
      <alignment horizontal="right" vertical="center" wrapText="1" indent="1"/>
    </xf>
  </cellXfs>
  <cellStyles count="13">
    <cellStyle name="Moeda" xfId="6" builtinId="4"/>
    <cellStyle name="Normal" xfId="0" builtinId="0"/>
    <cellStyle name="Normal 2" xfId="1"/>
    <cellStyle name="Normal 2 2" xfId="3"/>
    <cellStyle name="Normal 2 2 2" xfId="11"/>
    <cellStyle name="Normal 2 3" xfId="9"/>
    <cellStyle name="Normal 3" xfId="2"/>
    <cellStyle name="Normal 3 2" xfId="4"/>
    <cellStyle name="Normal 3 2 2" xfId="12"/>
    <cellStyle name="Normal 3 3" xfId="10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08%20Secretar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M_09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8"/>
      <sheetName val="MEM_CAL BM08"/>
      <sheetName val="REPROGRAMAÇÃO"/>
    </sheetNames>
    <sheetDataSet>
      <sheetData sheetId="0">
        <row r="18">
          <cell r="B18" t="str">
            <v>DEMOLIÇÕES / RETIRADAS / SERVIÇOS PRELIMINARES</v>
          </cell>
        </row>
        <row r="50">
          <cell r="B50" t="str">
            <v>LAJE</v>
          </cell>
        </row>
        <row r="51">
          <cell r="B51" t="str">
            <v>LAJE PRÉ-MOLDADA UNIDIRECIONAL, BIAPOIADA, PARA PISO, ENCHIMENTO EM CERÂMICA, VIGOTA CONVENCIONAL, ALTURA TOTAL DA LAJE (ENCHIMENTO+CAPA) = (8+4). AF_11/2020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9"/>
      <sheetName val="MEM_CAL BM09"/>
      <sheetName val="medições totais"/>
    </sheetNames>
    <sheetDataSet>
      <sheetData sheetId="0">
        <row r="61">
          <cell r="A61" t="str">
            <v>4.2</v>
          </cell>
        </row>
        <row r="74">
          <cell r="A74" t="str">
            <v>5.12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abSelected="1" topLeftCell="A100" zoomScale="85" zoomScaleNormal="85" workbookViewId="0">
      <selection activeCell="H104" sqref="H104"/>
    </sheetView>
  </sheetViews>
  <sheetFormatPr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37" t="s">
        <v>564</v>
      </c>
      <c r="D1" s="137"/>
      <c r="E1" s="137"/>
      <c r="F1" s="137"/>
      <c r="G1" s="137"/>
      <c r="H1" s="137"/>
      <c r="I1" s="137"/>
      <c r="J1" s="137"/>
      <c r="K1" s="137"/>
      <c r="L1" s="138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37"/>
      <c r="D2" s="137"/>
      <c r="E2" s="137"/>
      <c r="F2" s="137"/>
      <c r="G2" s="137"/>
      <c r="H2" s="137"/>
      <c r="I2" s="137"/>
      <c r="J2" s="137"/>
      <c r="K2" s="137"/>
      <c r="L2" s="138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37"/>
      <c r="D3" s="137"/>
      <c r="E3" s="137"/>
      <c r="F3" s="137"/>
      <c r="G3" s="137"/>
      <c r="H3" s="137"/>
      <c r="I3" s="137"/>
      <c r="J3" s="137"/>
      <c r="K3" s="137"/>
      <c r="L3" s="138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39"/>
      <c r="D5" s="139"/>
      <c r="E5" s="139"/>
      <c r="F5" s="139"/>
      <c r="G5" s="139"/>
      <c r="H5" s="139"/>
      <c r="I5" s="139"/>
      <c r="J5" s="139"/>
      <c r="K5" s="139"/>
      <c r="L5" s="140"/>
      <c r="M5" s="5"/>
      <c r="N5" s="5"/>
      <c r="O5" s="5"/>
      <c r="P5" s="5"/>
      <c r="Q5" s="5"/>
    </row>
    <row r="6" spans="1:17" s="6" customFormat="1" ht="25.5" x14ac:dyDescent="0.2">
      <c r="A6" s="141" t="s">
        <v>3</v>
      </c>
      <c r="B6" s="142"/>
      <c r="C6" s="142"/>
      <c r="D6" s="142"/>
      <c r="E6" s="142"/>
      <c r="F6" s="143"/>
      <c r="G6" s="144" t="s">
        <v>4</v>
      </c>
      <c r="H6" s="145"/>
      <c r="I6" s="145"/>
      <c r="J6" s="146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47" t="s">
        <v>462</v>
      </c>
      <c r="B7" s="148"/>
      <c r="C7" s="148"/>
      <c r="D7" s="148"/>
      <c r="E7" s="148"/>
      <c r="F7" s="149"/>
      <c r="G7" s="147" t="s">
        <v>7</v>
      </c>
      <c r="H7" s="148"/>
      <c r="I7" s="148"/>
      <c r="J7" s="149"/>
      <c r="K7" s="159">
        <v>44960</v>
      </c>
      <c r="L7" s="168" t="s">
        <v>566</v>
      </c>
      <c r="M7" s="5"/>
      <c r="N7" s="5"/>
      <c r="O7" s="5"/>
      <c r="P7" s="5"/>
      <c r="Q7" s="5"/>
    </row>
    <row r="8" spans="1:17" s="6" customFormat="1" x14ac:dyDescent="0.2">
      <c r="A8" s="150"/>
      <c r="B8" s="151"/>
      <c r="C8" s="151"/>
      <c r="D8" s="151"/>
      <c r="E8" s="151"/>
      <c r="F8" s="152"/>
      <c r="G8" s="150"/>
      <c r="H8" s="151"/>
      <c r="I8" s="151"/>
      <c r="J8" s="152"/>
      <c r="K8" s="159"/>
      <c r="L8" s="169"/>
      <c r="M8" s="5"/>
      <c r="N8" s="5"/>
      <c r="O8" s="5"/>
      <c r="P8" s="5"/>
      <c r="Q8" s="5"/>
    </row>
    <row r="9" spans="1:17" s="6" customFormat="1" x14ac:dyDescent="0.2">
      <c r="A9" s="141" t="s">
        <v>8</v>
      </c>
      <c r="B9" s="142"/>
      <c r="C9" s="142"/>
      <c r="D9" s="142"/>
      <c r="E9" s="142"/>
      <c r="F9" s="143"/>
      <c r="G9" s="157" t="s">
        <v>9</v>
      </c>
      <c r="H9" s="157"/>
      <c r="I9" s="157"/>
      <c r="J9" s="157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47" t="s">
        <v>464</v>
      </c>
      <c r="B10" s="148"/>
      <c r="C10" s="148"/>
      <c r="D10" s="148"/>
      <c r="E10" s="148"/>
      <c r="F10" s="149"/>
      <c r="G10" s="158" t="s">
        <v>463</v>
      </c>
      <c r="H10" s="158"/>
      <c r="I10" s="158"/>
      <c r="J10" s="158"/>
      <c r="K10" s="159">
        <v>44748</v>
      </c>
      <c r="L10" s="159">
        <v>45113</v>
      </c>
      <c r="M10" s="5"/>
      <c r="N10" s="5"/>
      <c r="O10" s="5"/>
      <c r="P10" s="5"/>
      <c r="Q10" s="5"/>
    </row>
    <row r="11" spans="1:17" s="6" customFormat="1" x14ac:dyDescent="0.2">
      <c r="A11" s="150"/>
      <c r="B11" s="151"/>
      <c r="C11" s="151"/>
      <c r="D11" s="151"/>
      <c r="E11" s="151"/>
      <c r="F11" s="152"/>
      <c r="G11" s="158"/>
      <c r="H11" s="158"/>
      <c r="I11" s="158"/>
      <c r="J11" s="158"/>
      <c r="K11" s="159"/>
      <c r="L11" s="159"/>
      <c r="M11" s="5"/>
      <c r="N11" s="5"/>
      <c r="O11" s="5"/>
      <c r="P11" s="5"/>
      <c r="Q11" s="5"/>
    </row>
    <row r="12" spans="1:17" s="6" customFormat="1" x14ac:dyDescent="0.2">
      <c r="A12" s="157" t="s">
        <v>12</v>
      </c>
      <c r="B12" s="157"/>
      <c r="C12" s="157" t="s">
        <v>13</v>
      </c>
      <c r="D12" s="157"/>
      <c r="E12" s="157"/>
      <c r="F12" s="157"/>
      <c r="G12" s="157" t="s">
        <v>14</v>
      </c>
      <c r="H12" s="157"/>
      <c r="I12" s="170" t="s">
        <v>15</v>
      </c>
      <c r="J12" s="170"/>
      <c r="K12" s="175" t="s">
        <v>16</v>
      </c>
      <c r="L12" s="175"/>
      <c r="M12" s="5"/>
      <c r="N12" s="5"/>
      <c r="O12" s="5"/>
      <c r="P12" s="5"/>
      <c r="Q12" s="5"/>
    </row>
    <row r="13" spans="1:17" s="6" customFormat="1" x14ac:dyDescent="0.2">
      <c r="A13" s="158" t="s">
        <v>465</v>
      </c>
      <c r="B13" s="158"/>
      <c r="C13" s="158" t="s">
        <v>466</v>
      </c>
      <c r="D13" s="158"/>
      <c r="E13" s="158"/>
      <c r="F13" s="158"/>
      <c r="G13" s="160">
        <v>1188434.56</v>
      </c>
      <c r="H13" s="161"/>
      <c r="I13" s="164">
        <f>J259</f>
        <v>49286.299999999996</v>
      </c>
      <c r="J13" s="164"/>
      <c r="K13" s="158" t="s">
        <v>565</v>
      </c>
      <c r="L13" s="158"/>
      <c r="M13" s="5"/>
      <c r="N13" s="5"/>
      <c r="O13" s="5"/>
      <c r="P13" s="5"/>
      <c r="Q13" s="5"/>
    </row>
    <row r="14" spans="1:17" s="6" customFormat="1" x14ac:dyDescent="0.2">
      <c r="A14" s="158"/>
      <c r="B14" s="158"/>
      <c r="C14" s="158"/>
      <c r="D14" s="158"/>
      <c r="E14" s="158"/>
      <c r="F14" s="158"/>
      <c r="G14" s="162"/>
      <c r="H14" s="163"/>
      <c r="I14" s="164"/>
      <c r="J14" s="164"/>
      <c r="K14" s="158"/>
      <c r="L14" s="158"/>
      <c r="M14" s="5"/>
      <c r="N14" s="5"/>
      <c r="O14" s="5"/>
      <c r="P14" s="5"/>
      <c r="Q14" s="5"/>
    </row>
    <row r="15" spans="1:17" s="6" customFormat="1" x14ac:dyDescent="0.2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5"/>
      <c r="N15" s="5"/>
      <c r="O15" s="5"/>
      <c r="P15" s="5"/>
      <c r="Q15" s="5"/>
    </row>
    <row r="16" spans="1:17" s="11" customFormat="1" x14ac:dyDescent="0.2">
      <c r="A16" s="166" t="s">
        <v>17</v>
      </c>
      <c r="B16" s="173" t="s">
        <v>18</v>
      </c>
      <c r="C16" s="173" t="s">
        <v>1</v>
      </c>
      <c r="D16" s="173" t="s">
        <v>19</v>
      </c>
      <c r="E16" s="58"/>
      <c r="F16" s="166" t="s">
        <v>2</v>
      </c>
      <c r="G16" s="166"/>
      <c r="H16" s="166"/>
      <c r="I16" s="174" t="s">
        <v>20</v>
      </c>
      <c r="J16" s="174"/>
      <c r="K16" s="174"/>
      <c r="L16" s="167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66"/>
      <c r="B17" s="173"/>
      <c r="C17" s="173"/>
      <c r="D17" s="173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67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>
        <f>'MEM_CAL BM09'!L16</f>
        <v>11.395</v>
      </c>
      <c r="H51" s="15">
        <f>101.0925+G51</f>
        <v>112.4875</v>
      </c>
      <c r="I51" s="18">
        <f>ROUND(F51*E51,2)</f>
        <v>25544.06</v>
      </c>
      <c r="J51" s="18">
        <f>ROUND(G51*E51,2)</f>
        <v>2165.73</v>
      </c>
      <c r="K51" s="18">
        <f>ROUND(H51*E51,2)</f>
        <v>21379.37</v>
      </c>
      <c r="L51" s="19">
        <f>K51/I51</f>
        <v>0.83696053015847904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v>413.98</v>
      </c>
      <c r="I60" s="18">
        <f>ROUND(F60*E60,2)</f>
        <v>39398.14</v>
      </c>
      <c r="J60" s="18">
        <f>ROUND(G60*E60,2)</f>
        <v>0</v>
      </c>
      <c r="K60" s="18">
        <f>ROUND(H60*E60,2)</f>
        <v>29119.35</v>
      </c>
      <c r="L60" s="19">
        <f>K60/I60</f>
        <v>0.73910468869850199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0</v>
      </c>
      <c r="I64" s="18">
        <f>ROUND(F64*E64,2)</f>
        <v>36096.699999999997</v>
      </c>
      <c r="J64" s="18">
        <f>ROUND(G64*E64,2)</f>
        <v>0</v>
      </c>
      <c r="K64" s="18">
        <f>ROUND(H64*E64,2)</f>
        <v>0</v>
      </c>
      <c r="L64" s="19">
        <f t="shared" ref="L64:L73" si="16">K64/I64</f>
        <v>0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>
        <f>'MEM_CAL BM09'!L26</f>
        <v>49.14</v>
      </c>
      <c r="H65" s="15">
        <f>259.2+G65</f>
        <v>308.33999999999997</v>
      </c>
      <c r="I65" s="18">
        <f t="shared" ref="I65:I73" si="17">ROUND(F65*E65,2)</f>
        <v>20848.13</v>
      </c>
      <c r="J65" s="18">
        <f t="shared" ref="J65:J73" si="18">ROUND(G65*E65,2)</f>
        <v>3727.27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28.5</v>
      </c>
      <c r="I66" s="18">
        <f t="shared" si="17"/>
        <v>1903.72</v>
      </c>
      <c r="J66" s="18">
        <f t="shared" si="18"/>
        <v>0</v>
      </c>
      <c r="K66" s="18">
        <f t="shared" si="19"/>
        <v>1032.27</v>
      </c>
      <c r="L66" s="19">
        <f t="shared" si="16"/>
        <v>0.5422383543798458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0</v>
      </c>
      <c r="I68" s="18">
        <f t="shared" si="17"/>
        <v>2009.89</v>
      </c>
      <c r="J68" s="18">
        <f t="shared" si="18"/>
        <v>0</v>
      </c>
      <c r="K68" s="18">
        <f t="shared" si="19"/>
        <v>0</v>
      </c>
      <c r="L68" s="19">
        <f t="shared" si="16"/>
        <v>0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>
        <f>'MEM_CAL BM09'!L30</f>
        <v>24.1</v>
      </c>
      <c r="H70" s="15">
        <v>24.1</v>
      </c>
      <c r="I70" s="18">
        <f t="shared" si="17"/>
        <v>629.92999999999995</v>
      </c>
      <c r="J70" s="18">
        <f t="shared" si="18"/>
        <v>1681.22</v>
      </c>
      <c r="K70" s="18">
        <f t="shared" si="19"/>
        <v>1681.22</v>
      </c>
      <c r="L70" s="19">
        <f t="shared" si="16"/>
        <v>2.668899719016399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 t="shared" ref="I74:I78" si="20">ROUND(F74*E74,2)</f>
        <v>3118.8</v>
      </c>
      <c r="J74" s="18">
        <f t="shared" ref="J74:J78" si="21">ROUND(G74*E74,2)</f>
        <v>0</v>
      </c>
      <c r="K74" s="18">
        <f t="shared" ref="K74:K78" si="22">ROUND(H74*E74,2)</f>
        <v>0</v>
      </c>
      <c r="L74" s="19">
        <f t="shared" ref="L74:L78" si="23"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>
        <f>'MEM_CAL BM09'!L36</f>
        <v>58.589999999999996</v>
      </c>
      <c r="H75" s="15">
        <f>G75+270</f>
        <v>328.59</v>
      </c>
      <c r="I75" s="18">
        <f t="shared" si="20"/>
        <v>59771.15</v>
      </c>
      <c r="J75" s="18">
        <f t="shared" si="21"/>
        <v>6982.76</v>
      </c>
      <c r="K75" s="18">
        <f t="shared" si="22"/>
        <v>39161.360000000001</v>
      </c>
      <c r="L75" s="19">
        <f t="shared" si="23"/>
        <v>0.6551883308251556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 t="shared" si="20"/>
        <v>1569.3</v>
      </c>
      <c r="J76" s="18">
        <f t="shared" si="21"/>
        <v>0</v>
      </c>
      <c r="K76" s="18">
        <f t="shared" si="22"/>
        <v>0</v>
      </c>
      <c r="L76" s="19">
        <f t="shared" si="23"/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 t="shared" si="20"/>
        <v>3016.72</v>
      </c>
      <c r="J77" s="18">
        <f t="shared" si="21"/>
        <v>0</v>
      </c>
      <c r="K77" s="18">
        <f t="shared" si="22"/>
        <v>0</v>
      </c>
      <c r="L77" s="19">
        <f t="shared" si="23"/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>
        <f>'MEM_CAL BM09'!L41</f>
        <v>82.5</v>
      </c>
      <c r="H78" s="15">
        <f>G78</f>
        <v>82.5</v>
      </c>
      <c r="I78" s="18">
        <f t="shared" si="20"/>
        <v>17090.28</v>
      </c>
      <c r="J78" s="18">
        <f t="shared" si="21"/>
        <v>16206.3</v>
      </c>
      <c r="K78" s="18">
        <f t="shared" si="22"/>
        <v>16206.3</v>
      </c>
      <c r="L78" s="19">
        <f t="shared" si="23"/>
        <v>0.94827586206896552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4">ROUND(F82*E82,2)</f>
        <v>3065.35</v>
      </c>
      <c r="J82" s="18">
        <f t="shared" ref="J82:J91" si="25">ROUND(G82*E82,2)</f>
        <v>0</v>
      </c>
      <c r="K82" s="18">
        <f t="shared" ref="K82:K91" si="26">ROUND(H82*E82,2)</f>
        <v>0</v>
      </c>
      <c r="L82" s="19">
        <f t="shared" ref="L82:L91" si="27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4"/>
        <v>0</v>
      </c>
      <c r="J83" s="18">
        <f t="shared" si="25"/>
        <v>0</v>
      </c>
      <c r="K83" s="18">
        <f t="shared" si="26"/>
        <v>0</v>
      </c>
      <c r="L83" s="19" t="e">
        <f t="shared" si="27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4"/>
        <v>18968.02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4"/>
        <v>1416.24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4"/>
        <v>4707.13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4"/>
        <v>463.96</v>
      </c>
      <c r="J87" s="18">
        <f t="shared" si="25"/>
        <v>0</v>
      </c>
      <c r="K87" s="18">
        <f t="shared" si="26"/>
        <v>0</v>
      </c>
      <c r="L87" s="19">
        <f t="shared" si="27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4"/>
        <v>6931.63</v>
      </c>
      <c r="J88" s="18">
        <f t="shared" si="25"/>
        <v>0</v>
      </c>
      <c r="K88" s="18">
        <f t="shared" si="26"/>
        <v>1988.32</v>
      </c>
      <c r="L88" s="19">
        <f t="shared" si="27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4"/>
        <v>1011.31</v>
      </c>
      <c r="J89" s="18">
        <f t="shared" si="25"/>
        <v>0</v>
      </c>
      <c r="K89" s="18">
        <f t="shared" si="26"/>
        <v>0</v>
      </c>
      <c r="L89" s="19">
        <f t="shared" si="27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4"/>
        <v>2907.52</v>
      </c>
      <c r="J90" s="18">
        <f t="shared" si="25"/>
        <v>0</v>
      </c>
      <c r="K90" s="18">
        <f t="shared" si="26"/>
        <v>0</v>
      </c>
      <c r="L90" s="19">
        <f t="shared" si="27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4"/>
        <v>4719.7700000000004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v>0</v>
      </c>
      <c r="I92" s="18">
        <f t="shared" ref="I92" si="28">ROUND(F92*E92,2)</f>
        <v>38077.57</v>
      </c>
      <c r="J92" s="18">
        <f t="shared" ref="J92" si="29">ROUND(G92*E92,2)</f>
        <v>0</v>
      </c>
      <c r="K92" s="18">
        <f t="shared" ref="K92" si="30">ROUND(H92*E92,2)</f>
        <v>0</v>
      </c>
      <c r="L92" s="19">
        <f t="shared" ref="L92" si="31">K92/I92</f>
        <v>0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>
        <f>'MEM_CAL BM09'!L50</f>
        <v>101.63239999999999</v>
      </c>
      <c r="H95" s="15">
        <f>204.99+G95</f>
        <v>306.62239999999997</v>
      </c>
      <c r="I95" s="18">
        <f t="shared" ref="I95:I102" si="32">ROUND(F95*E95,2)</f>
        <v>12138.23</v>
      </c>
      <c r="J95" s="18">
        <f t="shared" ref="J95:J102" si="33">ROUND(G95*E95,2)</f>
        <v>2757.29</v>
      </c>
      <c r="K95" s="18">
        <f t="shared" ref="K95:K102" si="34">ROUND(H95*E95,2)</f>
        <v>8318.67</v>
      </c>
      <c r="L95" s="19">
        <f t="shared" ref="L95:L102" si="35">K95/I95</f>
        <v>0.68532809149274654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32"/>
        <v>19703.939999999999</v>
      </c>
      <c r="J96" s="18">
        <f t="shared" si="33"/>
        <v>0</v>
      </c>
      <c r="K96" s="18">
        <f t="shared" si="34"/>
        <v>9027.76</v>
      </c>
      <c r="L96" s="19">
        <f t="shared" si="35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>
        <f>'MEM_CAL BM09'!L57</f>
        <v>425.16989999999993</v>
      </c>
      <c r="H97" s="15">
        <f>G97</f>
        <v>425.16989999999993</v>
      </c>
      <c r="I97" s="18">
        <f t="shared" si="32"/>
        <v>14930.07</v>
      </c>
      <c r="J97" s="18">
        <f t="shared" si="33"/>
        <v>14187.92</v>
      </c>
      <c r="K97" s="18">
        <f t="shared" si="34"/>
        <v>14187.92</v>
      </c>
      <c r="L97" s="19">
        <f t="shared" si="35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0</v>
      </c>
      <c r="I98" s="18">
        <f t="shared" si="32"/>
        <v>22616.59</v>
      </c>
      <c r="J98" s="18">
        <f t="shared" si="33"/>
        <v>0</v>
      </c>
      <c r="K98" s="18">
        <f t="shared" si="34"/>
        <v>0</v>
      </c>
      <c r="L98" s="19">
        <f t="shared" si="35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0</v>
      </c>
      <c r="I99" s="18">
        <f t="shared" si="32"/>
        <v>1522.5</v>
      </c>
      <c r="J99" s="18">
        <f t="shared" si="33"/>
        <v>0</v>
      </c>
      <c r="K99" s="18">
        <f t="shared" si="34"/>
        <v>0</v>
      </c>
      <c r="L99" s="19">
        <f t="shared" si="35"/>
        <v>0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32"/>
        <v>2103.0700000000002</v>
      </c>
      <c r="J100" s="18">
        <f t="shared" si="33"/>
        <v>0</v>
      </c>
      <c r="K100" s="18">
        <f t="shared" si="34"/>
        <v>0</v>
      </c>
      <c r="L100" s="19">
        <f t="shared" si="35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32"/>
        <v>3073.6</v>
      </c>
      <c r="J101" s="18">
        <f t="shared" si="33"/>
        <v>0</v>
      </c>
      <c r="K101" s="18">
        <f t="shared" si="34"/>
        <v>0</v>
      </c>
      <c r="L101" s="19">
        <f t="shared" si="35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32"/>
        <v>24801.01</v>
      </c>
      <c r="J102" s="18">
        <f t="shared" si="33"/>
        <v>0</v>
      </c>
      <c r="K102" s="18">
        <f t="shared" si="34"/>
        <v>0</v>
      </c>
      <c r="L102" s="19">
        <f t="shared" si="35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>
        <f>'MEM_CAL BM09'!L51</f>
        <v>58.589999999999996</v>
      </c>
      <c r="H104" s="15">
        <f>952.07+G104</f>
        <v>1010.6600000000001</v>
      </c>
      <c r="I104" s="18">
        <f>ROUND(F104*E104,2)</f>
        <v>4389.08</v>
      </c>
      <c r="J104" s="18">
        <f>ROUND(G104*E104,2)</f>
        <v>209.75</v>
      </c>
      <c r="K104" s="18">
        <f>ROUND(H104*E104,2)</f>
        <v>3618.16</v>
      </c>
      <c r="L104" s="19">
        <f>K104/I104</f>
        <v>0.824354990111823</v>
      </c>
      <c r="N104" s="238"/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>
        <f>'MEM_CAL BM09'!L67</f>
        <v>39</v>
      </c>
      <c r="H105" s="15">
        <f>1046.153+G105</f>
        <v>1085.153</v>
      </c>
      <c r="I105" s="18">
        <f t="shared" ref="I105:I110" si="36">ROUND(F105*E105,2)</f>
        <v>30910.99</v>
      </c>
      <c r="J105" s="18">
        <f t="shared" ref="J105:J110" si="37">ROUND(G105*E105,2)</f>
        <v>1170.78</v>
      </c>
      <c r="K105" s="18">
        <f t="shared" ref="K105:K110" si="38">ROUND(H105*E105,2)</f>
        <v>32576.29</v>
      </c>
      <c r="L105" s="19">
        <f t="shared" ref="L105:L110" si="39">K105/I105</f>
        <v>1.053874042856602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6"/>
        <v>8002.26</v>
      </c>
      <c r="J106" s="18">
        <f t="shared" si="37"/>
        <v>0</v>
      </c>
      <c r="K106" s="18">
        <f t="shared" si="38"/>
        <v>2331.62</v>
      </c>
      <c r="L106" s="19">
        <f t="shared" si="39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6"/>
        <v>1455.25</v>
      </c>
      <c r="J107" s="18">
        <f t="shared" si="37"/>
        <v>0</v>
      </c>
      <c r="K107" s="18">
        <f t="shared" si="38"/>
        <v>0</v>
      </c>
      <c r="L107" s="19">
        <f t="shared" si="39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6"/>
        <v>4127.75</v>
      </c>
      <c r="J108" s="18">
        <f t="shared" si="37"/>
        <v>0</v>
      </c>
      <c r="K108" s="18">
        <f t="shared" si="38"/>
        <v>0</v>
      </c>
      <c r="L108" s="19">
        <f t="shared" si="39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0</v>
      </c>
      <c r="I109" s="18">
        <f t="shared" si="36"/>
        <v>24318.95</v>
      </c>
      <c r="J109" s="18">
        <f t="shared" si="37"/>
        <v>0</v>
      </c>
      <c r="K109" s="18">
        <f t="shared" si="38"/>
        <v>0</v>
      </c>
      <c r="L109" s="19">
        <f t="shared" si="39"/>
        <v>0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6"/>
        <v>36089.43</v>
      </c>
      <c r="J110" s="18">
        <f t="shared" si="37"/>
        <v>0</v>
      </c>
      <c r="K110" s="18">
        <f t="shared" si="38"/>
        <v>0</v>
      </c>
      <c r="L110" s="19">
        <f t="shared" si="39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40">ROUND(F113*E113,2)</f>
        <v>1005.91</v>
      </c>
      <c r="J113" s="18">
        <f t="shared" ref="J113:J122" si="41">ROUND(G113*E113,2)</f>
        <v>0</v>
      </c>
      <c r="K113" s="18">
        <f t="shared" ref="K113:K122" si="42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40"/>
        <v>6676.86</v>
      </c>
      <c r="J114" s="18">
        <f t="shared" si="41"/>
        <v>0</v>
      </c>
      <c r="K114" s="18">
        <f t="shared" si="42"/>
        <v>0</v>
      </c>
      <c r="L114" s="19">
        <f t="shared" ref="L114:L122" si="43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40"/>
        <v>5664.95</v>
      </c>
      <c r="J115" s="18">
        <f t="shared" si="41"/>
        <v>0</v>
      </c>
      <c r="K115" s="18">
        <f t="shared" si="42"/>
        <v>0</v>
      </c>
      <c r="L115" s="19">
        <f t="shared" si="43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40"/>
        <v>5903.37</v>
      </c>
      <c r="J116" s="18">
        <f t="shared" si="41"/>
        <v>0</v>
      </c>
      <c r="K116" s="18">
        <f t="shared" si="42"/>
        <v>0</v>
      </c>
      <c r="L116" s="19">
        <f t="shared" si="43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40"/>
        <v>5225.99</v>
      </c>
      <c r="J117" s="18">
        <f t="shared" si="41"/>
        <v>0</v>
      </c>
      <c r="K117" s="18">
        <f t="shared" si="42"/>
        <v>0</v>
      </c>
      <c r="L117" s="19">
        <f t="shared" si="43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40"/>
        <v>10976.89</v>
      </c>
      <c r="J118" s="18">
        <f t="shared" si="41"/>
        <v>0</v>
      </c>
      <c r="K118" s="18">
        <f t="shared" si="42"/>
        <v>0</v>
      </c>
      <c r="L118" s="19">
        <f t="shared" si="43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40"/>
        <v>155.28</v>
      </c>
      <c r="J119" s="18">
        <f t="shared" si="41"/>
        <v>0</v>
      </c>
      <c r="K119" s="18">
        <f t="shared" si="42"/>
        <v>0</v>
      </c>
      <c r="L119" s="19">
        <f t="shared" si="43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40"/>
        <v>520.26</v>
      </c>
      <c r="J120" s="18">
        <f t="shared" si="41"/>
        <v>0</v>
      </c>
      <c r="K120" s="18">
        <f t="shared" si="42"/>
        <v>0</v>
      </c>
      <c r="L120" s="19">
        <f t="shared" si="43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40"/>
        <v>375.84</v>
      </c>
      <c r="J121" s="18">
        <f t="shared" si="41"/>
        <v>0</v>
      </c>
      <c r="K121" s="18">
        <f t="shared" si="42"/>
        <v>0</v>
      </c>
      <c r="L121" s="19">
        <f t="shared" si="43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40"/>
        <v>517.33000000000004</v>
      </c>
      <c r="J122" s="18">
        <f t="shared" si="41"/>
        <v>0</v>
      </c>
      <c r="K122" s="18">
        <f t="shared" si="42"/>
        <v>0</v>
      </c>
      <c r="L122" s="19">
        <f t="shared" si="43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44">ROUND(F126*E126,2)</f>
        <v>450.88</v>
      </c>
      <c r="J126" s="18">
        <f t="shared" ref="J126:J132" si="45">ROUND(G126*E126,2)</f>
        <v>0</v>
      </c>
      <c r="K126" s="18">
        <f t="shared" ref="K126:K132" si="46">ROUND(H126*E126,2)</f>
        <v>0</v>
      </c>
      <c r="L126" s="19">
        <f t="shared" ref="L126:L132" si="47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44"/>
        <v>277.5</v>
      </c>
      <c r="J127" s="18">
        <f t="shared" si="45"/>
        <v>0</v>
      </c>
      <c r="K127" s="18">
        <f t="shared" si="46"/>
        <v>0</v>
      </c>
      <c r="L127" s="19">
        <f t="shared" si="47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44"/>
        <v>8.48</v>
      </c>
      <c r="J128" s="18">
        <f t="shared" si="45"/>
        <v>0</v>
      </c>
      <c r="K128" s="18">
        <f t="shared" si="46"/>
        <v>0</v>
      </c>
      <c r="L128" s="19">
        <f t="shared" si="47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44"/>
        <v>29.04</v>
      </c>
      <c r="J129" s="18">
        <f t="shared" si="45"/>
        <v>0</v>
      </c>
      <c r="K129" s="18">
        <f t="shared" si="46"/>
        <v>0</v>
      </c>
      <c r="L129" s="19">
        <f t="shared" si="47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44"/>
        <v>23.64</v>
      </c>
      <c r="J130" s="18">
        <f t="shared" si="45"/>
        <v>0</v>
      </c>
      <c r="K130" s="18">
        <f t="shared" si="46"/>
        <v>0</v>
      </c>
      <c r="L130" s="19">
        <f t="shared" si="47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44"/>
        <v>15.62</v>
      </c>
      <c r="J131" s="18">
        <f t="shared" si="45"/>
        <v>0</v>
      </c>
      <c r="K131" s="18">
        <f t="shared" si="46"/>
        <v>0</v>
      </c>
      <c r="L131" s="19">
        <f t="shared" si="47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44"/>
        <v>18.149999999999999</v>
      </c>
      <c r="J132" s="18">
        <f t="shared" si="45"/>
        <v>0</v>
      </c>
      <c r="K132" s="18">
        <f t="shared" si="46"/>
        <v>0</v>
      </c>
      <c r="L132" s="19">
        <f t="shared" si="47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8">ROUND(F134*E134,2)</f>
        <v>297.82</v>
      </c>
      <c r="J134" s="18">
        <f t="shared" ref="J134:J141" si="49">ROUND(G134*E134,2)</f>
        <v>0</v>
      </c>
      <c r="K134" s="18">
        <f t="shared" ref="K134:K141" si="50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8"/>
        <v>145.68</v>
      </c>
      <c r="J135" s="18">
        <f t="shared" si="49"/>
        <v>0</v>
      </c>
      <c r="K135" s="18">
        <f t="shared" si="50"/>
        <v>0</v>
      </c>
      <c r="L135" s="19">
        <f t="shared" ref="L135:L142" si="51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8"/>
        <v>182.14</v>
      </c>
      <c r="J136" s="18">
        <f t="shared" si="49"/>
        <v>0</v>
      </c>
      <c r="K136" s="18">
        <f t="shared" si="50"/>
        <v>0</v>
      </c>
      <c r="L136" s="19">
        <f t="shared" si="51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8"/>
        <v>325.86</v>
      </c>
      <c r="J137" s="18">
        <f t="shared" si="49"/>
        <v>0</v>
      </c>
      <c r="K137" s="18">
        <f t="shared" si="50"/>
        <v>0</v>
      </c>
      <c r="L137" s="19">
        <f t="shared" si="51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8"/>
        <v>414.77</v>
      </c>
      <c r="J138" s="18">
        <f t="shared" si="49"/>
        <v>0</v>
      </c>
      <c r="K138" s="18">
        <f t="shared" si="50"/>
        <v>0</v>
      </c>
      <c r="L138" s="19">
        <f t="shared" si="51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8"/>
        <v>134.96</v>
      </c>
      <c r="J139" s="18">
        <f t="shared" si="49"/>
        <v>0</v>
      </c>
      <c r="K139" s="18">
        <f t="shared" si="50"/>
        <v>0</v>
      </c>
      <c r="L139" s="19">
        <f t="shared" si="51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8"/>
        <v>265.02999999999997</v>
      </c>
      <c r="J140" s="18">
        <f t="shared" si="49"/>
        <v>0</v>
      </c>
      <c r="K140" s="18">
        <f t="shared" si="50"/>
        <v>0</v>
      </c>
      <c r="L140" s="19">
        <f t="shared" si="51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8"/>
        <v>11.63</v>
      </c>
      <c r="J141" s="18">
        <f t="shared" si="49"/>
        <v>0</v>
      </c>
      <c r="K141" s="18">
        <f t="shared" si="50"/>
        <v>0</v>
      </c>
      <c r="L141" s="19">
        <f t="shared" si="51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51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52">ROUND(F144*E144,2)</f>
        <v>2337.08</v>
      </c>
      <c r="J144" s="18">
        <f t="shared" ref="J144:J149" si="53">ROUND(G144*E144,2)</f>
        <v>0</v>
      </c>
      <c r="K144" s="18">
        <f t="shared" ref="K144:K149" si="54">ROUND(H144*E144,2)</f>
        <v>0</v>
      </c>
      <c r="L144" s="19">
        <f t="shared" ref="L144:L149" si="55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52"/>
        <v>169.75</v>
      </c>
      <c r="J145" s="18">
        <f t="shared" si="53"/>
        <v>0</v>
      </c>
      <c r="K145" s="18">
        <f t="shared" si="54"/>
        <v>0</v>
      </c>
      <c r="L145" s="19">
        <f t="shared" si="55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52"/>
        <v>275.10000000000002</v>
      </c>
      <c r="J146" s="18">
        <f t="shared" si="53"/>
        <v>0</v>
      </c>
      <c r="K146" s="18">
        <f t="shared" si="54"/>
        <v>0</v>
      </c>
      <c r="L146" s="19">
        <f t="shared" si="55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52"/>
        <v>319.5</v>
      </c>
      <c r="J147" s="18">
        <f t="shared" si="53"/>
        <v>0</v>
      </c>
      <c r="K147" s="18">
        <f t="shared" si="54"/>
        <v>0</v>
      </c>
      <c r="L147" s="19">
        <f t="shared" si="55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52"/>
        <v>82.53</v>
      </c>
      <c r="J148" s="18">
        <f t="shared" si="53"/>
        <v>0</v>
      </c>
      <c r="K148" s="18">
        <f t="shared" si="54"/>
        <v>0</v>
      </c>
      <c r="L148" s="19">
        <f t="shared" si="55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52"/>
        <v>1524.92</v>
      </c>
      <c r="J149" s="18">
        <f t="shared" si="53"/>
        <v>0</v>
      </c>
      <c r="K149" s="18">
        <f t="shared" si="54"/>
        <v>0</v>
      </c>
      <c r="L149" s="19">
        <f t="shared" si="55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0</v>
      </c>
      <c r="I151" s="18">
        <f>ROUND(F151*E151,2)</f>
        <v>804</v>
      </c>
      <c r="J151" s="18">
        <f>ROUND(G151*E151,2)</f>
        <v>0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6">ROUND(F152*E152,2)</f>
        <v>1656.6</v>
      </c>
      <c r="J152" s="18">
        <f t="shared" ref="J152:J183" si="57">ROUND(G152*E152,2)</f>
        <v>0</v>
      </c>
      <c r="K152" s="18">
        <f t="shared" ref="K152:K183" si="58">ROUND(H152*E152,2)</f>
        <v>0</v>
      </c>
      <c r="L152" s="19">
        <f t="shared" ref="L152:L183" si="59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6"/>
        <v>221.25</v>
      </c>
      <c r="J153" s="18">
        <f t="shared" si="57"/>
        <v>0</v>
      </c>
      <c r="K153" s="18">
        <f t="shared" si="58"/>
        <v>0</v>
      </c>
      <c r="L153" s="19">
        <f t="shared" si="59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0</v>
      </c>
      <c r="I154" s="18">
        <f t="shared" si="56"/>
        <v>269.01</v>
      </c>
      <c r="J154" s="18">
        <f t="shared" si="57"/>
        <v>0</v>
      </c>
      <c r="K154" s="18">
        <f t="shared" si="58"/>
        <v>0</v>
      </c>
      <c r="L154" s="19">
        <f t="shared" si="59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0</v>
      </c>
      <c r="I155" s="18">
        <f t="shared" si="56"/>
        <v>82.81</v>
      </c>
      <c r="J155" s="18">
        <f t="shared" si="57"/>
        <v>0</v>
      </c>
      <c r="K155" s="18">
        <f t="shared" si="58"/>
        <v>0</v>
      </c>
      <c r="L155" s="19">
        <f t="shared" si="59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0</v>
      </c>
      <c r="I156" s="18">
        <f t="shared" si="56"/>
        <v>549</v>
      </c>
      <c r="J156" s="18">
        <f t="shared" si="57"/>
        <v>0</v>
      </c>
      <c r="K156" s="18">
        <f t="shared" si="58"/>
        <v>0</v>
      </c>
      <c r="L156" s="19">
        <f t="shared" si="59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6"/>
        <v>253.76</v>
      </c>
      <c r="J157" s="18">
        <f t="shared" si="57"/>
        <v>0</v>
      </c>
      <c r="K157" s="18">
        <f t="shared" si="58"/>
        <v>0</v>
      </c>
      <c r="L157" s="19">
        <f t="shared" si="59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>
        <f>'MEM_CAL BM09'!L99</f>
        <v>18</v>
      </c>
      <c r="H158" s="15">
        <f>G158</f>
        <v>18</v>
      </c>
      <c r="I158" s="18">
        <f t="shared" si="56"/>
        <v>350.72</v>
      </c>
      <c r="J158" s="18">
        <f t="shared" si="57"/>
        <v>197.28</v>
      </c>
      <c r="K158" s="18">
        <f t="shared" si="58"/>
        <v>197.28</v>
      </c>
      <c r="L158" s="19">
        <f t="shared" si="59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6"/>
        <v>90.9</v>
      </c>
      <c r="J159" s="18">
        <f t="shared" si="57"/>
        <v>0</v>
      </c>
      <c r="K159" s="18">
        <f t="shared" si="58"/>
        <v>0</v>
      </c>
      <c r="L159" s="19">
        <f t="shared" si="59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f>G160</f>
        <v>0</v>
      </c>
      <c r="I160" s="18">
        <f t="shared" si="56"/>
        <v>3192</v>
      </c>
      <c r="J160" s="18">
        <f t="shared" si="57"/>
        <v>0</v>
      </c>
      <c r="K160" s="18">
        <f t="shared" si="58"/>
        <v>0</v>
      </c>
      <c r="L160" s="19">
        <f t="shared" si="59"/>
        <v>0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0</v>
      </c>
      <c r="I161" s="18">
        <f t="shared" si="56"/>
        <v>3412.5</v>
      </c>
      <c r="J161" s="18">
        <f t="shared" si="57"/>
        <v>0</v>
      </c>
      <c r="K161" s="18">
        <f t="shared" si="58"/>
        <v>0</v>
      </c>
      <c r="L161" s="19">
        <f t="shared" si="59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6"/>
        <v>3415.5</v>
      </c>
      <c r="J162" s="18">
        <f t="shared" si="57"/>
        <v>0</v>
      </c>
      <c r="K162" s="18">
        <f t="shared" si="58"/>
        <v>0</v>
      </c>
      <c r="L162" s="19">
        <f t="shared" si="59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6"/>
        <v>3166.5</v>
      </c>
      <c r="J163" s="18">
        <f t="shared" si="57"/>
        <v>0</v>
      </c>
      <c r="K163" s="18">
        <f t="shared" si="58"/>
        <v>0</v>
      </c>
      <c r="L163" s="19">
        <f t="shared" si="59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6"/>
        <v>117.65</v>
      </c>
      <c r="J164" s="18">
        <f t="shared" si="57"/>
        <v>0</v>
      </c>
      <c r="K164" s="18">
        <f t="shared" si="58"/>
        <v>0</v>
      </c>
      <c r="L164" s="19">
        <f t="shared" si="59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6"/>
        <v>74.599999999999994</v>
      </c>
      <c r="J165" s="18">
        <f t="shared" si="57"/>
        <v>0</v>
      </c>
      <c r="K165" s="18">
        <f t="shared" si="58"/>
        <v>0</v>
      </c>
      <c r="L165" s="19">
        <f t="shared" si="59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6"/>
        <v>51.05</v>
      </c>
      <c r="J166" s="18">
        <f t="shared" si="57"/>
        <v>0</v>
      </c>
      <c r="K166" s="18">
        <f t="shared" si="58"/>
        <v>0</v>
      </c>
      <c r="L166" s="19">
        <f t="shared" si="59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6"/>
        <v>96.28</v>
      </c>
      <c r="J167" s="18">
        <f t="shared" si="57"/>
        <v>0</v>
      </c>
      <c r="K167" s="18">
        <f t="shared" si="58"/>
        <v>0</v>
      </c>
      <c r="L167" s="19">
        <f t="shared" si="59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6"/>
        <v>648.44000000000005</v>
      </c>
      <c r="J168" s="18">
        <f t="shared" si="57"/>
        <v>0</v>
      </c>
      <c r="K168" s="18">
        <f t="shared" si="58"/>
        <v>0</v>
      </c>
      <c r="L168" s="19">
        <f t="shared" si="59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6"/>
        <v>224.58</v>
      </c>
      <c r="J169" s="18">
        <f t="shared" si="57"/>
        <v>0</v>
      </c>
      <c r="K169" s="18">
        <f t="shared" si="58"/>
        <v>0</v>
      </c>
      <c r="L169" s="19">
        <f t="shared" si="59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6"/>
        <v>5677.92</v>
      </c>
      <c r="J170" s="18">
        <f t="shared" si="57"/>
        <v>0</v>
      </c>
      <c r="K170" s="18">
        <f t="shared" si="58"/>
        <v>0</v>
      </c>
      <c r="L170" s="19">
        <f t="shared" si="59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6"/>
        <v>2488.7199999999998</v>
      </c>
      <c r="J171" s="18">
        <f t="shared" si="57"/>
        <v>0</v>
      </c>
      <c r="K171" s="18">
        <f t="shared" si="58"/>
        <v>0</v>
      </c>
      <c r="L171" s="19">
        <f t="shared" si="59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6"/>
        <v>4988.88</v>
      </c>
      <c r="J172" s="18">
        <f t="shared" si="57"/>
        <v>0</v>
      </c>
      <c r="K172" s="18">
        <f t="shared" si="58"/>
        <v>0</v>
      </c>
      <c r="L172" s="19">
        <f t="shared" si="59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6"/>
        <v>2297.12</v>
      </c>
      <c r="J173" s="18">
        <f t="shared" si="57"/>
        <v>0</v>
      </c>
      <c r="K173" s="18">
        <f t="shared" si="58"/>
        <v>0</v>
      </c>
      <c r="L173" s="19">
        <f t="shared" si="59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6"/>
        <v>450.24</v>
      </c>
      <c r="J174" s="18">
        <f t="shared" si="57"/>
        <v>0</v>
      </c>
      <c r="K174" s="18">
        <f t="shared" si="58"/>
        <v>0</v>
      </c>
      <c r="L174" s="19">
        <f t="shared" si="59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6"/>
        <v>6457.6</v>
      </c>
      <c r="J175" s="18">
        <f t="shared" si="57"/>
        <v>0</v>
      </c>
      <c r="K175" s="18">
        <f t="shared" si="58"/>
        <v>0</v>
      </c>
      <c r="L175" s="19">
        <f t="shared" si="59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6"/>
        <v>11732.29</v>
      </c>
      <c r="J176" s="18">
        <f t="shared" si="57"/>
        <v>0</v>
      </c>
      <c r="K176" s="18">
        <f t="shared" si="58"/>
        <v>0</v>
      </c>
      <c r="L176" s="19">
        <f t="shared" si="59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6"/>
        <v>31.98</v>
      </c>
      <c r="J177" s="18">
        <f t="shared" si="57"/>
        <v>0</v>
      </c>
      <c r="K177" s="18">
        <f t="shared" si="58"/>
        <v>0</v>
      </c>
      <c r="L177" s="19">
        <f t="shared" si="59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6"/>
        <v>33.42</v>
      </c>
      <c r="J178" s="18">
        <f t="shared" si="57"/>
        <v>0</v>
      </c>
      <c r="K178" s="18">
        <f t="shared" si="58"/>
        <v>0</v>
      </c>
      <c r="L178" s="19">
        <f t="shared" si="59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6"/>
        <v>24.18</v>
      </c>
      <c r="J179" s="18">
        <f t="shared" si="57"/>
        <v>0</v>
      </c>
      <c r="K179" s="18">
        <f t="shared" si="58"/>
        <v>0</v>
      </c>
      <c r="L179" s="19">
        <f t="shared" si="59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6"/>
        <v>66.05</v>
      </c>
      <c r="J180" s="18">
        <f t="shared" si="57"/>
        <v>0</v>
      </c>
      <c r="K180" s="18">
        <f t="shared" si="58"/>
        <v>0</v>
      </c>
      <c r="L180" s="19">
        <f t="shared" si="59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6"/>
        <v>385.5</v>
      </c>
      <c r="J181" s="18">
        <f t="shared" si="57"/>
        <v>0</v>
      </c>
      <c r="K181" s="18">
        <f t="shared" si="58"/>
        <v>0</v>
      </c>
      <c r="L181" s="19">
        <f t="shared" si="59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6"/>
        <v>1111.74</v>
      </c>
      <c r="J182" s="18">
        <f t="shared" si="57"/>
        <v>0</v>
      </c>
      <c r="K182" s="18">
        <f t="shared" si="58"/>
        <v>0</v>
      </c>
      <c r="L182" s="19">
        <f t="shared" si="59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6"/>
        <v>1052.3399999999999</v>
      </c>
      <c r="J183" s="18">
        <f t="shared" si="57"/>
        <v>0</v>
      </c>
      <c r="K183" s="18">
        <f t="shared" si="58"/>
        <v>0</v>
      </c>
      <c r="L183" s="19">
        <f t="shared" si="59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60">ROUND(F184*E184,2)</f>
        <v>1503</v>
      </c>
      <c r="J184" s="18">
        <f t="shared" ref="J184:J189" si="61">ROUND(G184*E184,2)</f>
        <v>0</v>
      </c>
      <c r="K184" s="18">
        <f t="shared" ref="K184:K189" si="62">ROUND(H184*E184,2)</f>
        <v>0</v>
      </c>
      <c r="L184" s="19">
        <f t="shared" ref="L184:L189" si="63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60"/>
        <v>423.9</v>
      </c>
      <c r="J185" s="18">
        <f t="shared" si="61"/>
        <v>0</v>
      </c>
      <c r="K185" s="18">
        <f t="shared" si="62"/>
        <v>0</v>
      </c>
      <c r="L185" s="19">
        <f t="shared" si="63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60"/>
        <v>140.66999999999999</v>
      </c>
      <c r="J186" s="18">
        <f t="shared" si="61"/>
        <v>0</v>
      </c>
      <c r="K186" s="18">
        <f t="shared" si="62"/>
        <v>0</v>
      </c>
      <c r="L186" s="19">
        <f t="shared" si="63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60"/>
        <v>246.51</v>
      </c>
      <c r="J187" s="18">
        <f t="shared" si="61"/>
        <v>0</v>
      </c>
      <c r="K187" s="18">
        <f t="shared" si="62"/>
        <v>0</v>
      </c>
      <c r="L187" s="19">
        <f t="shared" si="63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60"/>
        <v>43.25</v>
      </c>
      <c r="J188" s="18">
        <f t="shared" si="61"/>
        <v>0</v>
      </c>
      <c r="K188" s="18">
        <f t="shared" si="62"/>
        <v>0</v>
      </c>
      <c r="L188" s="19">
        <f t="shared" si="63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60"/>
        <v>14.4</v>
      </c>
      <c r="J189" s="18">
        <f t="shared" si="61"/>
        <v>0</v>
      </c>
      <c r="K189" s="18">
        <f t="shared" si="62"/>
        <v>0</v>
      </c>
      <c r="L189" s="19">
        <f t="shared" si="63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64">ROUND(F192*E192,2)</f>
        <v>443.02</v>
      </c>
      <c r="J192" s="18">
        <f t="shared" ref="J192:J220" si="65">ROUND(G192*E192,2)</f>
        <v>0</v>
      </c>
      <c r="K192" s="18">
        <f t="shared" ref="K192:K220" si="66">ROUND(H192*E192,2)</f>
        <v>0</v>
      </c>
      <c r="L192" s="19">
        <f t="shared" ref="L192:L220" si="67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64"/>
        <v>2582.7600000000002</v>
      </c>
      <c r="J193" s="18">
        <f t="shared" si="65"/>
        <v>0</v>
      </c>
      <c r="K193" s="18">
        <f t="shared" si="66"/>
        <v>0</v>
      </c>
      <c r="L193" s="19">
        <f t="shared" si="67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64"/>
        <v>1393</v>
      </c>
      <c r="J194" s="18">
        <f t="shared" si="65"/>
        <v>0</v>
      </c>
      <c r="K194" s="18">
        <f t="shared" si="66"/>
        <v>0</v>
      </c>
      <c r="L194" s="19">
        <f t="shared" si="67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64"/>
        <v>590.24</v>
      </c>
      <c r="J195" s="18">
        <f t="shared" si="65"/>
        <v>0</v>
      </c>
      <c r="K195" s="18">
        <f t="shared" si="66"/>
        <v>0</v>
      </c>
      <c r="L195" s="19">
        <f t="shared" si="67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64"/>
        <v>366.35</v>
      </c>
      <c r="J196" s="18">
        <f t="shared" si="65"/>
        <v>0</v>
      </c>
      <c r="K196" s="18">
        <f t="shared" si="66"/>
        <v>0</v>
      </c>
      <c r="L196" s="19">
        <f t="shared" si="67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64"/>
        <v>1443.36</v>
      </c>
      <c r="J197" s="18">
        <f t="shared" si="65"/>
        <v>0</v>
      </c>
      <c r="K197" s="18">
        <f t="shared" si="66"/>
        <v>0</v>
      </c>
      <c r="L197" s="19">
        <f t="shared" si="67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64"/>
        <v>63.42</v>
      </c>
      <c r="J198" s="18">
        <f t="shared" si="65"/>
        <v>0</v>
      </c>
      <c r="K198" s="18">
        <f t="shared" si="66"/>
        <v>0</v>
      </c>
      <c r="L198" s="19">
        <f t="shared" si="67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64"/>
        <v>2877.04</v>
      </c>
      <c r="J199" s="18">
        <f t="shared" si="65"/>
        <v>0</v>
      </c>
      <c r="K199" s="18">
        <f t="shared" si="66"/>
        <v>0</v>
      </c>
      <c r="L199" s="19">
        <f t="shared" si="67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64"/>
        <v>4410.88</v>
      </c>
      <c r="J200" s="18">
        <f t="shared" si="65"/>
        <v>0</v>
      </c>
      <c r="K200" s="18">
        <f t="shared" si="66"/>
        <v>0</v>
      </c>
      <c r="L200" s="19">
        <f t="shared" si="67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64"/>
        <v>1166.52</v>
      </c>
      <c r="J201" s="18">
        <f t="shared" si="65"/>
        <v>0</v>
      </c>
      <c r="K201" s="18">
        <f t="shared" si="66"/>
        <v>0</v>
      </c>
      <c r="L201" s="19">
        <f t="shared" si="67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64"/>
        <v>94.56</v>
      </c>
      <c r="J202" s="18">
        <f t="shared" si="65"/>
        <v>0</v>
      </c>
      <c r="K202" s="18">
        <f t="shared" si="66"/>
        <v>0</v>
      </c>
      <c r="L202" s="19">
        <f t="shared" si="67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64"/>
        <v>1241.6500000000001</v>
      </c>
      <c r="J203" s="18">
        <f t="shared" si="65"/>
        <v>0</v>
      </c>
      <c r="K203" s="18">
        <f t="shared" si="66"/>
        <v>0</v>
      </c>
      <c r="L203" s="19">
        <f t="shared" si="67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64"/>
        <v>235.19</v>
      </c>
      <c r="J204" s="18">
        <f t="shared" si="65"/>
        <v>0</v>
      </c>
      <c r="K204" s="18">
        <f t="shared" si="66"/>
        <v>0</v>
      </c>
      <c r="L204" s="19">
        <f t="shared" si="67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64"/>
        <v>340.6</v>
      </c>
      <c r="J205" s="18">
        <f t="shared" si="65"/>
        <v>0</v>
      </c>
      <c r="K205" s="18">
        <f t="shared" si="66"/>
        <v>0</v>
      </c>
      <c r="L205" s="19">
        <f t="shared" si="67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64"/>
        <v>520.32000000000005</v>
      </c>
      <c r="J206" s="18">
        <f t="shared" si="65"/>
        <v>0</v>
      </c>
      <c r="K206" s="18">
        <f t="shared" si="66"/>
        <v>0</v>
      </c>
      <c r="L206" s="19">
        <f t="shared" si="67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64"/>
        <v>13933.04</v>
      </c>
      <c r="J207" s="18">
        <f t="shared" si="65"/>
        <v>0</v>
      </c>
      <c r="K207" s="18">
        <f t="shared" si="66"/>
        <v>0</v>
      </c>
      <c r="L207" s="19">
        <f t="shared" si="67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64"/>
        <v>2393</v>
      </c>
      <c r="J208" s="18">
        <f t="shared" si="65"/>
        <v>0</v>
      </c>
      <c r="K208" s="18">
        <f t="shared" si="66"/>
        <v>0</v>
      </c>
      <c r="L208" s="19">
        <f t="shared" si="67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64"/>
        <v>141.22</v>
      </c>
      <c r="J209" s="18">
        <f t="shared" si="65"/>
        <v>0</v>
      </c>
      <c r="K209" s="18">
        <f t="shared" si="66"/>
        <v>0</v>
      </c>
      <c r="L209" s="19">
        <f t="shared" si="67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64"/>
        <v>241.39</v>
      </c>
      <c r="J210" s="18">
        <f t="shared" si="65"/>
        <v>0</v>
      </c>
      <c r="K210" s="18">
        <f t="shared" si="66"/>
        <v>0</v>
      </c>
      <c r="L210" s="19">
        <f t="shared" si="67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64"/>
        <v>209.97</v>
      </c>
      <c r="J211" s="18">
        <f t="shared" si="65"/>
        <v>0</v>
      </c>
      <c r="K211" s="18">
        <f t="shared" si="66"/>
        <v>0</v>
      </c>
      <c r="L211" s="19">
        <f t="shared" si="67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64"/>
        <v>1764.25</v>
      </c>
      <c r="J212" s="18">
        <f t="shared" si="65"/>
        <v>0</v>
      </c>
      <c r="K212" s="18">
        <f t="shared" si="66"/>
        <v>0</v>
      </c>
      <c r="L212" s="19">
        <f t="shared" si="67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64"/>
        <v>329.38</v>
      </c>
      <c r="J213" s="18">
        <f t="shared" si="65"/>
        <v>0</v>
      </c>
      <c r="K213" s="18">
        <f t="shared" si="66"/>
        <v>0</v>
      </c>
      <c r="L213" s="19">
        <f t="shared" si="67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64"/>
        <v>530.9</v>
      </c>
      <c r="J214" s="18">
        <f t="shared" si="65"/>
        <v>0</v>
      </c>
      <c r="K214" s="18">
        <f t="shared" si="66"/>
        <v>0</v>
      </c>
      <c r="L214" s="19">
        <f t="shared" si="67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64"/>
        <v>1959</v>
      </c>
      <c r="J215" s="18">
        <f t="shared" si="65"/>
        <v>0</v>
      </c>
      <c r="K215" s="18">
        <f t="shared" si="66"/>
        <v>0</v>
      </c>
      <c r="L215" s="19">
        <f t="shared" si="67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64"/>
        <v>3126.42</v>
      </c>
      <c r="J216" s="18">
        <f t="shared" si="65"/>
        <v>0</v>
      </c>
      <c r="K216" s="18">
        <f t="shared" si="66"/>
        <v>0</v>
      </c>
      <c r="L216" s="19">
        <f t="shared" si="67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64"/>
        <v>1464.16</v>
      </c>
      <c r="J217" s="18">
        <f t="shared" si="65"/>
        <v>0</v>
      </c>
      <c r="K217" s="18">
        <f t="shared" si="66"/>
        <v>0</v>
      </c>
      <c r="L217" s="19">
        <f t="shared" si="67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64"/>
        <v>2456.64</v>
      </c>
      <c r="J218" s="18">
        <f t="shared" si="65"/>
        <v>0</v>
      </c>
      <c r="K218" s="18">
        <f t="shared" si="66"/>
        <v>0</v>
      </c>
      <c r="L218" s="19">
        <f t="shared" si="67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64"/>
        <v>25848</v>
      </c>
      <c r="J219" s="18">
        <f t="shared" si="65"/>
        <v>0</v>
      </c>
      <c r="K219" s="18">
        <f t="shared" si="66"/>
        <v>0</v>
      </c>
      <c r="L219" s="19">
        <f t="shared" si="67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64"/>
        <v>563.04999999999995</v>
      </c>
      <c r="J220" s="18">
        <f t="shared" si="65"/>
        <v>0</v>
      </c>
      <c r="K220" s="18">
        <f t="shared" si="66"/>
        <v>0</v>
      </c>
      <c r="L220" s="19">
        <f t="shared" si="67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8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9">ROUND(F224*E224,2)</f>
        <v>4115.84</v>
      </c>
      <c r="J224" s="18">
        <f t="shared" ref="J224:J230" si="70">ROUND(G224*E224,2)</f>
        <v>0</v>
      </c>
      <c r="K224" s="18">
        <f t="shared" ref="K224:K230" si="71">ROUND(H224*E224,2)</f>
        <v>0</v>
      </c>
      <c r="L224" s="19">
        <f t="shared" si="68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9"/>
        <v>2188.64</v>
      </c>
      <c r="J225" s="18">
        <f t="shared" si="70"/>
        <v>0</v>
      </c>
      <c r="K225" s="18">
        <f t="shared" si="71"/>
        <v>0</v>
      </c>
      <c r="L225" s="19">
        <f t="shared" si="68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9"/>
        <v>531.04</v>
      </c>
      <c r="J226" s="18">
        <f t="shared" si="70"/>
        <v>0</v>
      </c>
      <c r="K226" s="18">
        <f t="shared" si="71"/>
        <v>0</v>
      </c>
      <c r="L226" s="19">
        <f t="shared" si="68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9"/>
        <v>8487.7199999999993</v>
      </c>
      <c r="J227" s="18">
        <f t="shared" si="70"/>
        <v>0</v>
      </c>
      <c r="K227" s="18">
        <f t="shared" si="71"/>
        <v>0</v>
      </c>
      <c r="L227" s="19">
        <f t="shared" si="68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9"/>
        <v>1547.42</v>
      </c>
      <c r="J228" s="18">
        <f t="shared" si="70"/>
        <v>0</v>
      </c>
      <c r="K228" s="18">
        <f t="shared" si="71"/>
        <v>0</v>
      </c>
      <c r="L228" s="19">
        <f t="shared" si="68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9"/>
        <v>492.07</v>
      </c>
      <c r="J229" s="18">
        <f t="shared" si="70"/>
        <v>0</v>
      </c>
      <c r="K229" s="18">
        <f t="shared" si="71"/>
        <v>0</v>
      </c>
      <c r="L229" s="19">
        <f t="shared" si="68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9"/>
        <v>836.93</v>
      </c>
      <c r="J230" s="18">
        <f t="shared" si="70"/>
        <v>0</v>
      </c>
      <c r="K230" s="18">
        <f t="shared" si="71"/>
        <v>0</v>
      </c>
      <c r="L230" s="19">
        <f t="shared" si="68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v>0</v>
      </c>
      <c r="I232" s="18">
        <f>ROUND(F232*E232,2)</f>
        <v>142201.57</v>
      </c>
      <c r="J232" s="18">
        <f>ROUND(G232*E232,2)</f>
        <v>0</v>
      </c>
      <c r="K232" s="18">
        <f>ROUND(H232*E232,2)</f>
        <v>0</v>
      </c>
      <c r="L232" s="19">
        <f>K232/I232</f>
        <v>0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72">ROUND(F235*E235,2)</f>
        <v>370.65</v>
      </c>
      <c r="J235" s="18">
        <f t="shared" ref="J235:J248" si="73">ROUND(G235*E235,2)</f>
        <v>0</v>
      </c>
      <c r="K235" s="18">
        <f t="shared" ref="K235:K248" si="74">ROUND(H235*E235,2)</f>
        <v>0</v>
      </c>
      <c r="L235" s="19">
        <f t="shared" ref="L235:L248" si="75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72"/>
        <v>435.69</v>
      </c>
      <c r="J236" s="18">
        <f t="shared" si="73"/>
        <v>0</v>
      </c>
      <c r="K236" s="18">
        <f t="shared" si="74"/>
        <v>0</v>
      </c>
      <c r="L236" s="19">
        <f t="shared" si="75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72"/>
        <v>1521.18</v>
      </c>
      <c r="J237" s="18">
        <f t="shared" si="73"/>
        <v>0</v>
      </c>
      <c r="K237" s="18">
        <f t="shared" si="74"/>
        <v>0</v>
      </c>
      <c r="L237" s="19">
        <f t="shared" si="75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72"/>
        <v>144.72999999999999</v>
      </c>
      <c r="J238" s="18">
        <f t="shared" si="73"/>
        <v>0</v>
      </c>
      <c r="K238" s="18">
        <f t="shared" si="74"/>
        <v>0</v>
      </c>
      <c r="L238" s="19">
        <f t="shared" si="75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72"/>
        <v>40.99</v>
      </c>
      <c r="J239" s="18">
        <f t="shared" si="73"/>
        <v>0</v>
      </c>
      <c r="K239" s="18">
        <f t="shared" si="74"/>
        <v>0</v>
      </c>
      <c r="L239" s="19">
        <f t="shared" si="75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72"/>
        <v>89.16</v>
      </c>
      <c r="J240" s="18">
        <f t="shared" si="73"/>
        <v>0</v>
      </c>
      <c r="K240" s="18">
        <f t="shared" si="74"/>
        <v>0</v>
      </c>
      <c r="L240" s="19">
        <f t="shared" si="75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72"/>
        <v>987.26</v>
      </c>
      <c r="J241" s="18">
        <f t="shared" si="73"/>
        <v>0</v>
      </c>
      <c r="K241" s="18">
        <f t="shared" si="74"/>
        <v>0</v>
      </c>
      <c r="L241" s="19">
        <f t="shared" si="75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72"/>
        <v>379.42</v>
      </c>
      <c r="J242" s="18">
        <f t="shared" si="73"/>
        <v>0</v>
      </c>
      <c r="K242" s="18">
        <f t="shared" si="74"/>
        <v>0</v>
      </c>
      <c r="L242" s="19">
        <f t="shared" si="75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72"/>
        <v>1187.1600000000001</v>
      </c>
      <c r="J243" s="18">
        <f t="shared" si="73"/>
        <v>0</v>
      </c>
      <c r="K243" s="18">
        <f t="shared" si="74"/>
        <v>0</v>
      </c>
      <c r="L243" s="19">
        <f t="shared" si="75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72"/>
        <v>526.98</v>
      </c>
      <c r="J244" s="18">
        <f t="shared" si="73"/>
        <v>0</v>
      </c>
      <c r="K244" s="18">
        <f t="shared" si="74"/>
        <v>0</v>
      </c>
      <c r="L244" s="19">
        <f t="shared" si="75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72"/>
        <v>224.96</v>
      </c>
      <c r="J245" s="18">
        <f t="shared" si="73"/>
        <v>0</v>
      </c>
      <c r="K245" s="18">
        <f t="shared" si="74"/>
        <v>0</v>
      </c>
      <c r="L245" s="19">
        <f t="shared" si="75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72"/>
        <v>232.92</v>
      </c>
      <c r="J246" s="18">
        <f t="shared" si="73"/>
        <v>0</v>
      </c>
      <c r="K246" s="18">
        <f t="shared" si="74"/>
        <v>0</v>
      </c>
      <c r="L246" s="19">
        <f t="shared" si="75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72"/>
        <v>63.22</v>
      </c>
      <c r="J247" s="18">
        <f t="shared" si="73"/>
        <v>0</v>
      </c>
      <c r="K247" s="18">
        <f t="shared" si="74"/>
        <v>0</v>
      </c>
      <c r="L247" s="19">
        <f t="shared" si="75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72"/>
        <v>1121.6199999999999</v>
      </c>
      <c r="J248" s="18">
        <f t="shared" si="73"/>
        <v>0</v>
      </c>
      <c r="K248" s="18">
        <f t="shared" si="74"/>
        <v>0</v>
      </c>
      <c r="L248" s="19">
        <f t="shared" si="75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6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7">ROUND(F252*E252,2)</f>
        <v>9373.2900000000009</v>
      </c>
      <c r="J252" s="18">
        <f t="shared" ref="J252:J257" si="78">ROUND(G252*E252,2)</f>
        <v>0</v>
      </c>
      <c r="K252" s="18">
        <f t="shared" ref="K252:K257" si="79">ROUND(H252*E252,2)</f>
        <v>0</v>
      </c>
      <c r="L252" s="19">
        <f t="shared" si="76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7"/>
        <v>9252.9</v>
      </c>
      <c r="J253" s="18">
        <f t="shared" si="78"/>
        <v>0</v>
      </c>
      <c r="K253" s="18">
        <f t="shared" si="79"/>
        <v>0</v>
      </c>
      <c r="L253" s="19">
        <f t="shared" si="76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7"/>
        <v>1507.51</v>
      </c>
      <c r="J254" s="18">
        <f t="shared" si="78"/>
        <v>0</v>
      </c>
      <c r="K254" s="18">
        <f t="shared" si="79"/>
        <v>0</v>
      </c>
      <c r="L254" s="19">
        <f t="shared" si="76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7"/>
        <v>130.6</v>
      </c>
      <c r="J255" s="18">
        <f t="shared" si="78"/>
        <v>0</v>
      </c>
      <c r="K255" s="18">
        <f t="shared" si="79"/>
        <v>0</v>
      </c>
      <c r="L255" s="19">
        <f t="shared" si="76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7"/>
        <v>184.82</v>
      </c>
      <c r="J256" s="18">
        <f t="shared" si="78"/>
        <v>0</v>
      </c>
      <c r="K256" s="18">
        <f t="shared" si="79"/>
        <v>0</v>
      </c>
      <c r="L256" s="19">
        <f t="shared" si="76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7"/>
        <v>964.04</v>
      </c>
      <c r="J257" s="18">
        <f t="shared" si="78"/>
        <v>0</v>
      </c>
      <c r="K257" s="18">
        <f t="shared" si="79"/>
        <v>0</v>
      </c>
      <c r="L257" s="19">
        <f t="shared" si="76"/>
        <v>0</v>
      </c>
      <c r="Q257" s="64"/>
    </row>
    <row r="258" spans="1:17" s="11" customFormat="1" x14ac:dyDescent="0.2">
      <c r="A258" s="154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6"/>
      <c r="M258" s="10"/>
      <c r="N258" s="10"/>
      <c r="O258" s="10"/>
      <c r="P258" s="10"/>
      <c r="Q258" s="10"/>
    </row>
    <row r="259" spans="1:17" s="11" customFormat="1" ht="16.5" customHeight="1" x14ac:dyDescent="0.2">
      <c r="A259" s="171" t="s">
        <v>563</v>
      </c>
      <c r="B259" s="172"/>
      <c r="C259" s="172"/>
      <c r="D259" s="172"/>
      <c r="E259" s="172"/>
      <c r="F259" s="172"/>
      <c r="G259" s="172"/>
      <c r="H259" s="172"/>
      <c r="I259" s="57">
        <f>SUM(I19:I257)+1</f>
        <v>1251009.4799999997</v>
      </c>
      <c r="J259" s="57">
        <f>SUM(J19:J257)</f>
        <v>49286.299999999996</v>
      </c>
      <c r="K259" s="57">
        <f>'medições totais'!B17</f>
        <v>533900.38000000012</v>
      </c>
      <c r="L259" s="56">
        <f>K259/G13</f>
        <v>0.44924676374271721</v>
      </c>
      <c r="M259" s="10"/>
      <c r="N259" s="10"/>
      <c r="O259" s="10"/>
      <c r="P259" s="10"/>
      <c r="Q259" s="10"/>
    </row>
    <row r="260" spans="1:17" x14ac:dyDescent="0.2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</row>
    <row r="262" spans="1:17" x14ac:dyDescent="0.2">
      <c r="B262" s="61"/>
      <c r="K262" s="64"/>
    </row>
    <row r="263" spans="1:17" x14ac:dyDescent="0.2">
      <c r="A263" s="69" t="s">
        <v>571</v>
      </c>
    </row>
  </sheetData>
  <mergeCells count="34"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C1:L5"/>
    <mergeCell ref="A6:F6"/>
    <mergeCell ref="G6:J6"/>
    <mergeCell ref="A7:F8"/>
    <mergeCell ref="G7:J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topLeftCell="A40" zoomScaleNormal="100" workbookViewId="0">
      <selection activeCell="B58" sqref="B58:L72"/>
    </sheetView>
  </sheetViews>
  <sheetFormatPr defaultRowHeight="14.25" x14ac:dyDescent="0.2"/>
  <cols>
    <col min="1" max="1" width="9" style="62"/>
    <col min="2" max="3" width="14.875" style="62" customWidth="1"/>
    <col min="4" max="16384" width="9" style="62"/>
  </cols>
  <sheetData>
    <row r="1" spans="1:13" ht="16.5" customHeight="1" thickBot="1" x14ac:dyDescent="0.25">
      <c r="A1" s="176"/>
      <c r="B1" s="177"/>
      <c r="C1" s="182" t="s">
        <v>476</v>
      </c>
      <c r="D1" s="183"/>
      <c r="E1" s="183"/>
      <c r="F1" s="183"/>
      <c r="G1" s="183"/>
      <c r="H1" s="183"/>
      <c r="I1" s="183"/>
      <c r="J1" s="183"/>
      <c r="K1" s="183"/>
      <c r="L1" s="183"/>
      <c r="M1" s="184"/>
    </row>
    <row r="2" spans="1:13" x14ac:dyDescent="0.2">
      <c r="A2" s="178"/>
      <c r="B2" s="179"/>
      <c r="C2" s="185" t="s">
        <v>477</v>
      </c>
      <c r="D2" s="186"/>
      <c r="E2" s="186"/>
      <c r="F2" s="186"/>
      <c r="G2" s="187"/>
      <c r="H2" s="185" t="s">
        <v>478</v>
      </c>
      <c r="I2" s="186"/>
      <c r="J2" s="186"/>
      <c r="K2" s="186"/>
      <c r="L2" s="186"/>
      <c r="M2" s="187"/>
    </row>
    <row r="3" spans="1:13" ht="15" customHeight="1" thickBot="1" x14ac:dyDescent="0.25">
      <c r="A3" s="178"/>
      <c r="B3" s="179"/>
      <c r="C3" s="188" t="s">
        <v>479</v>
      </c>
      <c r="D3" s="189"/>
      <c r="E3" s="189"/>
      <c r="F3" s="189"/>
      <c r="G3" s="190"/>
      <c r="H3" s="191" t="s">
        <v>480</v>
      </c>
      <c r="I3" s="189"/>
      <c r="J3" s="189"/>
      <c r="K3" s="189"/>
      <c r="L3" s="189"/>
      <c r="M3" s="190"/>
    </row>
    <row r="4" spans="1:13" x14ac:dyDescent="0.2">
      <c r="A4" s="178"/>
      <c r="B4" s="179"/>
      <c r="C4" s="185" t="s">
        <v>481</v>
      </c>
      <c r="D4" s="186"/>
      <c r="E4" s="186"/>
      <c r="F4" s="186"/>
      <c r="G4" s="187"/>
      <c r="H4" s="192" t="s">
        <v>482</v>
      </c>
      <c r="I4" s="193"/>
      <c r="J4" s="193"/>
      <c r="K4" s="194"/>
      <c r="L4" s="87"/>
      <c r="M4" s="88"/>
    </row>
    <row r="5" spans="1:13" ht="15" customHeight="1" thickBot="1" x14ac:dyDescent="0.25">
      <c r="A5" s="180"/>
      <c r="B5" s="181"/>
      <c r="C5" s="195" t="s">
        <v>483</v>
      </c>
      <c r="D5" s="196"/>
      <c r="E5" s="196"/>
      <c r="F5" s="196"/>
      <c r="G5" s="197"/>
      <c r="H5" s="198"/>
      <c r="I5" s="199"/>
      <c r="J5" s="199"/>
      <c r="K5" s="200"/>
      <c r="L5" s="89"/>
      <c r="M5" s="90"/>
    </row>
    <row r="6" spans="1:13" ht="15" thickBot="1" x14ac:dyDescent="0.25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x14ac:dyDescent="0.2">
      <c r="A7" s="201" t="s">
        <v>484</v>
      </c>
      <c r="B7" s="203" t="s">
        <v>485</v>
      </c>
      <c r="C7" s="204"/>
      <c r="D7" s="217" t="s">
        <v>486</v>
      </c>
      <c r="E7" s="219" t="s">
        <v>487</v>
      </c>
      <c r="F7" s="220"/>
      <c r="G7" s="220"/>
      <c r="H7" s="220"/>
      <c r="I7" s="220"/>
      <c r="J7" s="221"/>
      <c r="K7" s="219" t="s">
        <v>488</v>
      </c>
      <c r="L7" s="221"/>
      <c r="M7" s="222" t="s">
        <v>489</v>
      </c>
    </row>
    <row r="8" spans="1:13" ht="15" thickBot="1" x14ac:dyDescent="0.25">
      <c r="A8" s="202"/>
      <c r="B8" s="205"/>
      <c r="C8" s="206"/>
      <c r="D8" s="218"/>
      <c r="E8" s="86" t="s">
        <v>490</v>
      </c>
      <c r="F8" s="86" t="s">
        <v>491</v>
      </c>
      <c r="G8" s="86" t="s">
        <v>492</v>
      </c>
      <c r="H8" s="86" t="s">
        <v>493</v>
      </c>
      <c r="I8" s="86" t="s">
        <v>494</v>
      </c>
      <c r="J8" s="86" t="s">
        <v>495</v>
      </c>
      <c r="K8" s="86" t="s">
        <v>496</v>
      </c>
      <c r="L8" s="86" t="s">
        <v>497</v>
      </c>
      <c r="M8" s="223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ht="15" thickBot="1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ht="15" thickBot="1" x14ac:dyDescent="0.25">
      <c r="A11" s="75" t="str">
        <f>'BM09'!A50</f>
        <v>3.2</v>
      </c>
      <c r="B11" s="207" t="str">
        <f>[2]BM08!B50</f>
        <v>LAJE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9"/>
    </row>
    <row r="12" spans="1:13" ht="14.25" customHeight="1" x14ac:dyDescent="0.2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ht="25.5" customHeight="1" x14ac:dyDescent="0.2">
      <c r="A13" s="73" t="str">
        <f>'BM09'!A51</f>
        <v>3.2.1</v>
      </c>
      <c r="B13" s="214" t="str">
        <f>[2]BM08!B51</f>
        <v>LAJE PRÉ-MOLDADA UNIDIRECIONAL, BIAPOIADA, PARA PISO, ENCHIMENTO EM CERÂMICA, VIGOTA CONVENCIONAL, ALTURA TOTAL DA LAJE (ENCHIMENTO+CAPA) = (8+4). AF_11/2020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  <row r="14" spans="1:13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x14ac:dyDescent="0.2">
      <c r="A15" s="94"/>
      <c r="B15" s="216"/>
      <c r="C15" s="216"/>
      <c r="D15" s="216"/>
      <c r="E15" s="95"/>
      <c r="F15" s="95"/>
      <c r="G15" s="95"/>
      <c r="H15" s="95"/>
      <c r="I15" s="95"/>
      <c r="J15" s="95"/>
      <c r="K15" s="77" t="s">
        <v>536</v>
      </c>
      <c r="L15" s="78">
        <v>62.09</v>
      </c>
      <c r="M15" s="94"/>
    </row>
    <row r="16" spans="1:13" x14ac:dyDescent="0.2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77" t="s">
        <v>546</v>
      </c>
      <c r="L16" s="78">
        <f>L17</f>
        <v>11.395</v>
      </c>
      <c r="M16" s="94"/>
    </row>
    <row r="17" spans="1:13" x14ac:dyDescent="0.2">
      <c r="A17" s="94"/>
      <c r="B17" s="212" t="s">
        <v>541</v>
      </c>
      <c r="C17" s="212"/>
      <c r="D17" s="77">
        <v>1</v>
      </c>
      <c r="E17" s="77">
        <v>4.3</v>
      </c>
      <c r="F17" s="77"/>
      <c r="G17" s="77">
        <v>2.65</v>
      </c>
      <c r="H17" s="77"/>
      <c r="I17" s="77"/>
      <c r="J17" s="77"/>
      <c r="K17" s="96">
        <f>E17*G17</f>
        <v>11.395</v>
      </c>
      <c r="L17" s="96">
        <f>K17*D17</f>
        <v>11.395</v>
      </c>
      <c r="M17" s="72"/>
    </row>
    <row r="18" spans="1:13" x14ac:dyDescent="0.2">
      <c r="A18" s="94"/>
      <c r="B18" s="212" t="s">
        <v>542</v>
      </c>
      <c r="C18" s="212"/>
      <c r="D18" s="77">
        <v>1</v>
      </c>
      <c r="E18" s="77">
        <v>7.1</v>
      </c>
      <c r="F18" s="77"/>
      <c r="G18" s="77">
        <v>2.35</v>
      </c>
      <c r="H18" s="77"/>
      <c r="I18" s="77"/>
      <c r="J18" s="77"/>
      <c r="K18" s="96">
        <f t="shared" ref="K18:K21" si="0">E18*G18</f>
        <v>16.684999999999999</v>
      </c>
      <c r="L18" s="96">
        <f t="shared" ref="L18:L21" si="1">K18*D18</f>
        <v>16.684999999999999</v>
      </c>
      <c r="M18" s="72"/>
    </row>
    <row r="19" spans="1:13" ht="14.25" customHeight="1" x14ac:dyDescent="0.2">
      <c r="A19" s="94"/>
      <c r="B19" s="212" t="s">
        <v>543</v>
      </c>
      <c r="C19" s="212"/>
      <c r="D19" s="77">
        <v>1</v>
      </c>
      <c r="E19" s="77">
        <v>6.85</v>
      </c>
      <c r="F19" s="77"/>
      <c r="G19" s="77">
        <v>1.35</v>
      </c>
      <c r="H19" s="77"/>
      <c r="I19" s="77"/>
      <c r="J19" s="77"/>
      <c r="K19" s="96">
        <f t="shared" si="0"/>
        <v>9.2475000000000005</v>
      </c>
      <c r="L19" s="96">
        <f t="shared" si="1"/>
        <v>9.2475000000000005</v>
      </c>
      <c r="M19" s="72"/>
    </row>
    <row r="20" spans="1:13" x14ac:dyDescent="0.2">
      <c r="A20" s="94"/>
      <c r="B20" s="212" t="s">
        <v>544</v>
      </c>
      <c r="C20" s="212"/>
      <c r="D20" s="77">
        <v>2</v>
      </c>
      <c r="E20" s="77">
        <v>1.7</v>
      </c>
      <c r="F20" s="77"/>
      <c r="G20" s="77">
        <v>1.9</v>
      </c>
      <c r="H20" s="77"/>
      <c r="I20" s="77"/>
      <c r="J20" s="77"/>
      <c r="K20" s="96">
        <f t="shared" si="0"/>
        <v>3.23</v>
      </c>
      <c r="L20" s="96">
        <f t="shared" si="1"/>
        <v>6.46</v>
      </c>
      <c r="M20" s="72"/>
    </row>
    <row r="21" spans="1:13" x14ac:dyDescent="0.2">
      <c r="A21" s="94"/>
      <c r="B21" s="213" t="s">
        <v>545</v>
      </c>
      <c r="C21" s="213"/>
      <c r="D21" s="77">
        <v>1</v>
      </c>
      <c r="E21" s="77">
        <v>18</v>
      </c>
      <c r="F21" s="97"/>
      <c r="G21" s="77">
        <v>1.65</v>
      </c>
      <c r="H21" s="97"/>
      <c r="I21" s="97"/>
      <c r="J21" s="97"/>
      <c r="K21" s="96">
        <f t="shared" si="0"/>
        <v>29.7</v>
      </c>
      <c r="L21" s="96">
        <f t="shared" si="1"/>
        <v>29.7</v>
      </c>
      <c r="M21" s="94"/>
    </row>
    <row r="22" spans="1:13" x14ac:dyDescent="0.2">
      <c r="A22" s="94"/>
      <c r="B22" s="98"/>
      <c r="C22" s="98"/>
      <c r="D22" s="72"/>
      <c r="E22" s="72"/>
      <c r="F22" s="99"/>
      <c r="G22" s="72"/>
      <c r="H22" s="99"/>
      <c r="I22" s="99"/>
      <c r="J22" s="99"/>
      <c r="K22" s="72"/>
      <c r="L22" s="72"/>
      <c r="M22" s="94"/>
    </row>
    <row r="23" spans="1:13" x14ac:dyDescent="0.2">
      <c r="A23" s="79" t="str">
        <f>[3]BM09!A61</f>
        <v>4.2</v>
      </c>
      <c r="B23" s="210" t="s">
        <v>445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</row>
    <row r="24" spans="1:13" x14ac:dyDescent="0.2">
      <c r="A24" s="100"/>
      <c r="B24" s="101"/>
      <c r="C24" s="102"/>
      <c r="D24" s="102"/>
      <c r="E24" s="102"/>
      <c r="F24" s="95"/>
      <c r="G24" s="95"/>
      <c r="H24" s="95"/>
      <c r="I24" s="95"/>
      <c r="J24" s="95"/>
      <c r="K24" s="95"/>
      <c r="L24" s="95"/>
      <c r="M24" s="100"/>
    </row>
    <row r="25" spans="1:13" ht="27" customHeight="1" x14ac:dyDescent="0.2">
      <c r="A25" s="80" t="s">
        <v>567</v>
      </c>
      <c r="B25" s="211" t="str">
        <f>'BM09'!B65</f>
        <v>TELHAMENTO COM TELHA DE AÇO/ALUMÍNIO E = 0,5 MM, COM ATÉ 2 ÁGUAS, INCL M2 
USO IÇAMENTO. AF_07/2019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</row>
    <row r="26" spans="1:13" ht="15" x14ac:dyDescent="0.2">
      <c r="A26" s="100"/>
      <c r="B26" s="101"/>
      <c r="C26" s="102"/>
      <c r="D26" s="102"/>
      <c r="E26" s="102"/>
      <c r="F26" s="102"/>
      <c r="G26" s="95"/>
      <c r="H26" s="95"/>
      <c r="I26" s="95"/>
      <c r="J26" s="95"/>
      <c r="K26" s="103" t="s">
        <v>547</v>
      </c>
      <c r="L26" s="104">
        <f>L27</f>
        <v>49.14</v>
      </c>
      <c r="M26" s="100"/>
    </row>
    <row r="27" spans="1:13" x14ac:dyDescent="0.2">
      <c r="A27" s="100"/>
      <c r="B27" s="105" t="s">
        <v>568</v>
      </c>
      <c r="C27" s="106"/>
      <c r="D27" s="77">
        <v>1</v>
      </c>
      <c r="E27" s="77">
        <v>2.6</v>
      </c>
      <c r="F27" s="77"/>
      <c r="G27" s="77">
        <v>18.899999999999999</v>
      </c>
      <c r="H27" s="77"/>
      <c r="I27" s="95"/>
      <c r="J27" s="95"/>
      <c r="K27" s="102">
        <f>E27*G27</f>
        <v>49.14</v>
      </c>
      <c r="L27" s="102">
        <f>K27</f>
        <v>49.14</v>
      </c>
      <c r="M27" s="100"/>
    </row>
    <row r="28" spans="1:13" x14ac:dyDescent="0.2">
      <c r="A28" s="100"/>
      <c r="B28" s="105"/>
      <c r="C28" s="106"/>
      <c r="D28" s="77"/>
      <c r="E28" s="77"/>
      <c r="F28" s="77"/>
      <c r="G28" s="77"/>
      <c r="H28" s="77"/>
      <c r="I28" s="95"/>
      <c r="J28" s="95"/>
      <c r="K28" s="102"/>
      <c r="L28" s="102"/>
      <c r="M28" s="100"/>
    </row>
    <row r="29" spans="1:13" x14ac:dyDescent="0.2">
      <c r="A29" s="80" t="s">
        <v>570</v>
      </c>
      <c r="B29" s="211" t="str">
        <f>'BM09'!B70</f>
        <v>RUFO EXTERNO/INTERNO EM CHAPA DE AÇO GALVANIZADO NÚMERO 26, CORTE DE 33 CM, INCLUSO IÇAMENTO. AF_07/2019</v>
      </c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</row>
    <row r="30" spans="1:13" ht="15" x14ac:dyDescent="0.2">
      <c r="A30" s="100"/>
      <c r="B30" s="101"/>
      <c r="C30" s="102"/>
      <c r="D30" s="102"/>
      <c r="E30" s="102"/>
      <c r="F30" s="102"/>
      <c r="G30" s="95"/>
      <c r="H30" s="95"/>
      <c r="I30" s="95"/>
      <c r="J30" s="95"/>
      <c r="K30" s="103" t="s">
        <v>547</v>
      </c>
      <c r="L30" s="104">
        <f>L31</f>
        <v>24.1</v>
      </c>
      <c r="M30" s="100"/>
    </row>
    <row r="31" spans="1:13" x14ac:dyDescent="0.2">
      <c r="A31" s="100"/>
      <c r="B31" s="105" t="s">
        <v>568</v>
      </c>
      <c r="C31" s="106"/>
      <c r="D31" s="77">
        <v>1</v>
      </c>
      <c r="E31" s="77">
        <v>2.6</v>
      </c>
      <c r="F31" s="77">
        <v>2.6</v>
      </c>
      <c r="G31" s="77">
        <v>18.899999999999999</v>
      </c>
      <c r="H31" s="77"/>
      <c r="I31" s="95"/>
      <c r="J31" s="95"/>
      <c r="K31" s="102">
        <f>G31+F31+E31</f>
        <v>24.1</v>
      </c>
      <c r="L31" s="102">
        <f>K31</f>
        <v>24.1</v>
      </c>
      <c r="M31" s="100"/>
    </row>
    <row r="32" spans="1:13" x14ac:dyDescent="0.2">
      <c r="A32" s="100"/>
      <c r="B32" s="105"/>
      <c r="C32" s="106"/>
      <c r="D32" s="77"/>
      <c r="E32" s="77"/>
      <c r="F32" s="77"/>
      <c r="G32" s="77"/>
      <c r="H32" s="77"/>
      <c r="I32" s="95"/>
      <c r="J32" s="95"/>
      <c r="K32" s="102"/>
      <c r="L32" s="102"/>
      <c r="M32" s="100"/>
    </row>
    <row r="33" spans="1:13" x14ac:dyDescent="0.2">
      <c r="A33" s="100"/>
      <c r="B33" s="105"/>
      <c r="C33" s="106"/>
      <c r="D33" s="77"/>
      <c r="E33" s="77"/>
      <c r="F33" s="77"/>
      <c r="G33" s="77"/>
      <c r="H33" s="77"/>
      <c r="I33" s="95"/>
      <c r="J33" s="95"/>
      <c r="K33" s="102"/>
      <c r="L33" s="102"/>
      <c r="M33" s="100"/>
    </row>
    <row r="34" spans="1:13" x14ac:dyDescent="0.2">
      <c r="A34" s="100"/>
      <c r="B34" s="101"/>
      <c r="C34" s="102"/>
      <c r="D34" s="102"/>
      <c r="E34" s="102"/>
      <c r="F34" s="95"/>
      <c r="G34" s="95"/>
      <c r="H34" s="95"/>
      <c r="I34" s="95"/>
      <c r="J34" s="95"/>
      <c r="K34" s="95"/>
      <c r="L34" s="95"/>
      <c r="M34" s="100"/>
    </row>
    <row r="35" spans="1:13" ht="27.75" customHeight="1" x14ac:dyDescent="0.2">
      <c r="A35" s="80" t="str">
        <f>[3]BM09!A74</f>
        <v>5.12</v>
      </c>
      <c r="B35" s="211" t="str">
        <f>'BM09'!B75</f>
        <v>Estrutura Metálica p/ Cobertura c/Vigas-Treliça e terças na garagem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</row>
    <row r="36" spans="1:13" ht="15" x14ac:dyDescent="0.2">
      <c r="A36" s="100"/>
      <c r="B36" s="101"/>
      <c r="C36" s="102"/>
      <c r="D36" s="102"/>
      <c r="E36" s="102"/>
      <c r="F36" s="102"/>
      <c r="G36" s="95"/>
      <c r="H36" s="95"/>
      <c r="I36" s="95"/>
      <c r="J36" s="95"/>
      <c r="K36" s="103" t="s">
        <v>547</v>
      </c>
      <c r="L36" s="104">
        <f>SUM(L38:L38)</f>
        <v>58.589999999999996</v>
      </c>
      <c r="M36" s="100"/>
    </row>
    <row r="37" spans="1:13" ht="15" x14ac:dyDescent="0.2">
      <c r="A37" s="100"/>
      <c r="B37" s="107"/>
      <c r="C37" s="108"/>
      <c r="D37" s="102"/>
      <c r="E37" s="102"/>
      <c r="F37" s="102"/>
      <c r="G37" s="95"/>
      <c r="H37" s="95"/>
      <c r="I37" s="95"/>
      <c r="J37" s="95"/>
      <c r="K37" s="103"/>
      <c r="L37" s="104"/>
      <c r="M37" s="100"/>
    </row>
    <row r="38" spans="1:13" x14ac:dyDescent="0.2">
      <c r="A38" s="109"/>
      <c r="B38" s="110" t="s">
        <v>569</v>
      </c>
      <c r="C38" s="111"/>
      <c r="D38" s="112">
        <v>1</v>
      </c>
      <c r="E38" s="77">
        <v>3.1</v>
      </c>
      <c r="F38" s="77"/>
      <c r="G38" s="77">
        <v>18.899999999999999</v>
      </c>
      <c r="H38" s="95"/>
      <c r="I38" s="95"/>
      <c r="J38" s="95"/>
      <c r="K38" s="102">
        <f>E38*G38</f>
        <v>58.589999999999996</v>
      </c>
      <c r="L38" s="102">
        <f>K38</f>
        <v>58.589999999999996</v>
      </c>
      <c r="M38" s="100"/>
    </row>
    <row r="39" spans="1:13" x14ac:dyDescent="0.2">
      <c r="A39" s="100"/>
      <c r="B39" s="101"/>
      <c r="C39" s="113"/>
      <c r="D39" s="102"/>
      <c r="E39" s="102"/>
      <c r="F39" s="102"/>
      <c r="G39" s="102"/>
      <c r="H39" s="95"/>
      <c r="I39" s="95"/>
      <c r="J39" s="95"/>
      <c r="K39" s="102"/>
      <c r="L39" s="102"/>
      <c r="M39" s="100"/>
    </row>
    <row r="40" spans="1:13" ht="30.75" customHeight="1" x14ac:dyDescent="0.2">
      <c r="A40" s="80" t="s">
        <v>548</v>
      </c>
      <c r="B40" s="211" t="str">
        <f>'BM09'!B78</f>
        <v>Calha em chapa de aço galvanizado nº 26, desenvolvimento 86 cm (fundo=32 cm, laterais=15 cm, bordas=12cm)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</row>
    <row r="41" spans="1:13" ht="15" x14ac:dyDescent="0.2">
      <c r="A41" s="100"/>
      <c r="B41" s="101"/>
      <c r="C41" s="113"/>
      <c r="D41" s="102"/>
      <c r="E41" s="102"/>
      <c r="F41" s="102"/>
      <c r="G41" s="102"/>
      <c r="H41" s="95"/>
      <c r="I41" s="95"/>
      <c r="J41" s="95"/>
      <c r="K41" s="103" t="s">
        <v>547</v>
      </c>
      <c r="L41" s="104">
        <f>SUM(L42:L45)</f>
        <v>82.5</v>
      </c>
      <c r="M41" s="100"/>
    </row>
    <row r="42" spans="1:13" x14ac:dyDescent="0.2">
      <c r="A42" s="100"/>
      <c r="B42" s="227" t="s">
        <v>458</v>
      </c>
      <c r="C42" s="227"/>
      <c r="D42" s="102">
        <v>2</v>
      </c>
      <c r="E42" s="102">
        <v>18.899999999999999</v>
      </c>
      <c r="F42" s="102"/>
      <c r="G42" s="102"/>
      <c r="H42" s="95"/>
      <c r="I42" s="95"/>
      <c r="J42" s="95"/>
      <c r="K42" s="102">
        <f t="shared" ref="K42:K43" si="2">E42</f>
        <v>18.899999999999999</v>
      </c>
      <c r="L42" s="102">
        <f t="shared" ref="L42:L43" si="3">K42*D42</f>
        <v>37.799999999999997</v>
      </c>
      <c r="M42" s="100"/>
    </row>
    <row r="43" spans="1:13" ht="24.75" customHeight="1" x14ac:dyDescent="0.2">
      <c r="A43" s="100"/>
      <c r="B43" s="227" t="s">
        <v>549</v>
      </c>
      <c r="C43" s="227"/>
      <c r="D43" s="102">
        <v>1</v>
      </c>
      <c r="E43" s="102">
        <v>10.199999999999999</v>
      </c>
      <c r="F43" s="102"/>
      <c r="G43" s="102"/>
      <c r="H43" s="95"/>
      <c r="I43" s="95"/>
      <c r="J43" s="95"/>
      <c r="K43" s="102">
        <f t="shared" si="2"/>
        <v>10.199999999999999</v>
      </c>
      <c r="L43" s="102">
        <f t="shared" si="3"/>
        <v>10.199999999999999</v>
      </c>
      <c r="M43" s="100"/>
    </row>
    <row r="44" spans="1:13" x14ac:dyDescent="0.2">
      <c r="A44" s="100"/>
      <c r="B44" s="227" t="s">
        <v>550</v>
      </c>
      <c r="C44" s="227"/>
      <c r="D44" s="102">
        <v>1</v>
      </c>
      <c r="E44" s="102">
        <v>27.5</v>
      </c>
      <c r="F44" s="102"/>
      <c r="G44" s="102"/>
      <c r="H44" s="95"/>
      <c r="I44" s="95"/>
      <c r="J44" s="95"/>
      <c r="K44" s="102">
        <f>E44</f>
        <v>27.5</v>
      </c>
      <c r="L44" s="102">
        <f>K44*D44</f>
        <v>27.5</v>
      </c>
      <c r="M44" s="100"/>
    </row>
    <row r="45" spans="1:13" x14ac:dyDescent="0.2">
      <c r="A45" s="100"/>
      <c r="B45" s="227" t="s">
        <v>551</v>
      </c>
      <c r="C45" s="227"/>
      <c r="D45" s="102">
        <v>2</v>
      </c>
      <c r="E45" s="102">
        <v>3.5</v>
      </c>
      <c r="F45" s="102"/>
      <c r="G45" s="102"/>
      <c r="H45" s="95"/>
      <c r="I45" s="95"/>
      <c r="J45" s="95"/>
      <c r="K45" s="102">
        <f>E45</f>
        <v>3.5</v>
      </c>
      <c r="L45" s="102">
        <f>K45*D45</f>
        <v>7</v>
      </c>
      <c r="M45" s="100"/>
    </row>
    <row r="46" spans="1:13" x14ac:dyDescent="0.2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00"/>
    </row>
    <row r="47" spans="1:13" x14ac:dyDescent="0.2">
      <c r="A47" s="81" t="str">
        <f>'BM09'!A93</f>
        <v>6.2</v>
      </c>
      <c r="B47" s="84" t="str">
        <f>'BM09'!B93</f>
        <v>ÁREA INTERNA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00"/>
    </row>
    <row r="48" spans="1:13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</row>
    <row r="49" spans="1:13" x14ac:dyDescent="0.2">
      <c r="A49" s="80" t="str">
        <f>'BM09'!A95</f>
        <v>6.2.2</v>
      </c>
      <c r="B49" s="225" t="str">
        <f>'BM09'!B95</f>
        <v>LASTRO DE CONCRETO MAGRO, APLICADO EM PISOS, LAJES SOBRE SOLO OU RADIERS, ESPESSURA DE 5 CM. AF_07/2016</v>
      </c>
      <c r="C49" s="225"/>
      <c r="D49" s="225"/>
      <c r="E49" s="225"/>
      <c r="F49" s="225"/>
      <c r="G49" s="225"/>
      <c r="H49" s="225"/>
      <c r="I49" s="225"/>
      <c r="J49" s="225"/>
      <c r="K49" s="225"/>
      <c r="L49" s="85"/>
      <c r="M49" s="100"/>
    </row>
    <row r="50" spans="1:13" x14ac:dyDescent="0.2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14" t="s">
        <v>547</v>
      </c>
      <c r="L50" s="115">
        <f>SUM(L51:L54)</f>
        <v>101.63239999999999</v>
      </c>
      <c r="M50" s="100"/>
    </row>
    <row r="51" spans="1:13" x14ac:dyDescent="0.2">
      <c r="A51" s="100"/>
      <c r="B51" s="227" t="s">
        <v>552</v>
      </c>
      <c r="C51" s="227"/>
      <c r="D51" s="77">
        <v>1</v>
      </c>
      <c r="E51" s="77">
        <v>3.1</v>
      </c>
      <c r="F51" s="77"/>
      <c r="G51" s="77">
        <v>18.899999999999999</v>
      </c>
      <c r="H51" s="77"/>
      <c r="I51" s="95"/>
      <c r="J51" s="95"/>
      <c r="K51" s="116">
        <f>E51*G51</f>
        <v>58.589999999999996</v>
      </c>
      <c r="L51" s="116">
        <f>K51</f>
        <v>58.589999999999996</v>
      </c>
      <c r="M51" s="100"/>
    </row>
    <row r="52" spans="1:13" x14ac:dyDescent="0.2">
      <c r="A52" s="100"/>
      <c r="B52" s="227" t="s">
        <v>553</v>
      </c>
      <c r="C52" s="227"/>
      <c r="D52" s="117">
        <v>1</v>
      </c>
      <c r="E52" s="117">
        <v>1.5</v>
      </c>
      <c r="F52" s="117"/>
      <c r="G52" s="117">
        <v>12</v>
      </c>
      <c r="H52" s="117"/>
      <c r="I52" s="117"/>
      <c r="J52" s="118"/>
      <c r="K52" s="119">
        <f>E52*G52</f>
        <v>18</v>
      </c>
      <c r="L52" s="120">
        <f>K52</f>
        <v>18</v>
      </c>
      <c r="M52" s="100"/>
    </row>
    <row r="53" spans="1:13" x14ac:dyDescent="0.2">
      <c r="A53" s="100"/>
      <c r="B53" s="228" t="s">
        <v>554</v>
      </c>
      <c r="C53" s="228"/>
      <c r="D53" s="117">
        <v>2</v>
      </c>
      <c r="E53" s="117">
        <v>1.67</v>
      </c>
      <c r="F53" s="117"/>
      <c r="G53" s="117">
        <v>3.86</v>
      </c>
      <c r="H53" s="117"/>
      <c r="I53" s="117"/>
      <c r="J53" s="118"/>
      <c r="K53" s="119">
        <f>E53*G53</f>
        <v>6.4461999999999993</v>
      </c>
      <c r="L53" s="120">
        <f>K53*D53</f>
        <v>12.892399999999999</v>
      </c>
      <c r="M53" s="100"/>
    </row>
    <row r="54" spans="1:13" x14ac:dyDescent="0.2">
      <c r="A54" s="100"/>
      <c r="B54" s="224" t="s">
        <v>555</v>
      </c>
      <c r="C54" s="224"/>
      <c r="D54" s="100">
        <v>2</v>
      </c>
      <c r="E54" s="100">
        <f>0.3+0.15</f>
        <v>0.44999999999999996</v>
      </c>
      <c r="F54" s="100"/>
      <c r="G54" s="100">
        <v>13.5</v>
      </c>
      <c r="H54" s="100"/>
      <c r="I54" s="100"/>
      <c r="J54" s="100"/>
      <c r="K54" s="119">
        <f>E54*G54</f>
        <v>6.0749999999999993</v>
      </c>
      <c r="L54" s="120">
        <f>K54*D54</f>
        <v>12.149999999999999</v>
      </c>
      <c r="M54" s="100"/>
    </row>
    <row r="55" spans="1:13" ht="14.25" customHeight="1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</row>
    <row r="56" spans="1:13" ht="37.5" customHeight="1" x14ac:dyDescent="0.2">
      <c r="A56" s="80" t="str">
        <f>'BM09'!A97</f>
        <v>6.2.4</v>
      </c>
      <c r="B56" s="225" t="str">
        <f>'BM09'!B97</f>
        <v>CONTRAPISO EM ARGAMASSA TRAÇO 1:4 (CIMENTO E AREIA), PREPARO MECÂNICO COM BETONEIRA 400 L, APLICADO EM ÁREAS SECAS SOBRE LAJE, ADERIDO, ACABAMENTO NÃO REFORÇADO, ESPESSURA 3CM. AF_07/2021</v>
      </c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100"/>
    </row>
    <row r="57" spans="1:13" ht="15" x14ac:dyDescent="0.25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3" t="s">
        <v>547</v>
      </c>
      <c r="L57" s="121">
        <f>SUM(L58:L72)</f>
        <v>425.16989999999993</v>
      </c>
      <c r="M57" s="113"/>
    </row>
    <row r="58" spans="1:13" x14ac:dyDescent="0.2">
      <c r="A58" s="100"/>
      <c r="B58" s="226" t="s">
        <v>537</v>
      </c>
      <c r="C58" s="226"/>
      <c r="D58" s="122">
        <v>1</v>
      </c>
      <c r="E58" s="122">
        <f>2+0.3+0.3+2.83</f>
        <v>5.43</v>
      </c>
      <c r="F58" s="122"/>
      <c r="G58" s="122">
        <v>8.75</v>
      </c>
      <c r="H58" s="122"/>
      <c r="I58" s="122"/>
      <c r="J58" s="123"/>
      <c r="K58" s="124">
        <f>G58*E58</f>
        <v>47.512499999999996</v>
      </c>
      <c r="L58" s="125">
        <f t="shared" ref="L58:L61" si="4">ROUND(D58*K58,2)</f>
        <v>47.51</v>
      </c>
      <c r="M58" s="113"/>
    </row>
    <row r="59" spans="1:13" ht="14.25" customHeight="1" x14ac:dyDescent="0.2">
      <c r="A59" s="100"/>
      <c r="B59" s="226" t="s">
        <v>538</v>
      </c>
      <c r="C59" s="226"/>
      <c r="D59" s="122">
        <v>1</v>
      </c>
      <c r="E59" s="122">
        <f>1.7+10.2+1.6</f>
        <v>13.499999999999998</v>
      </c>
      <c r="F59" s="122"/>
      <c r="G59" s="122">
        <v>7.7</v>
      </c>
      <c r="H59" s="122"/>
      <c r="I59" s="122"/>
      <c r="J59" s="123"/>
      <c r="K59" s="124">
        <f t="shared" ref="K59:K61" si="5">G59*E59</f>
        <v>103.94999999999999</v>
      </c>
      <c r="L59" s="125">
        <f t="shared" si="4"/>
        <v>103.95</v>
      </c>
      <c r="M59" s="113"/>
    </row>
    <row r="60" spans="1:13" x14ac:dyDescent="0.2">
      <c r="A60" s="100"/>
      <c r="B60" s="226" t="s">
        <v>539</v>
      </c>
      <c r="C60" s="226"/>
      <c r="D60" s="122">
        <v>1</v>
      </c>
      <c r="E60" s="122">
        <v>8.3000000000000007</v>
      </c>
      <c r="F60" s="122"/>
      <c r="G60" s="122">
        <v>5</v>
      </c>
      <c r="H60" s="122"/>
      <c r="I60" s="122"/>
      <c r="J60" s="123"/>
      <c r="K60" s="124">
        <f t="shared" si="5"/>
        <v>41.5</v>
      </c>
      <c r="L60" s="125">
        <f t="shared" si="4"/>
        <v>41.5</v>
      </c>
      <c r="M60" s="113"/>
    </row>
    <row r="61" spans="1:13" ht="14.25" customHeight="1" x14ac:dyDescent="0.2">
      <c r="A61" s="100"/>
      <c r="B61" s="226" t="s">
        <v>540</v>
      </c>
      <c r="C61" s="226"/>
      <c r="D61" s="122">
        <v>1</v>
      </c>
      <c r="E61" s="122">
        <v>9.25</v>
      </c>
      <c r="F61" s="122"/>
      <c r="G61" s="122">
        <v>1.3</v>
      </c>
      <c r="H61" s="122"/>
      <c r="I61" s="122"/>
      <c r="J61" s="123"/>
      <c r="K61" s="124">
        <f t="shared" si="5"/>
        <v>12.025</v>
      </c>
      <c r="L61" s="125">
        <f t="shared" si="4"/>
        <v>12.03</v>
      </c>
      <c r="M61" s="126"/>
    </row>
    <row r="62" spans="1:13" ht="27.75" customHeight="1" x14ac:dyDescent="0.2">
      <c r="A62" s="100"/>
      <c r="B62" s="229" t="s">
        <v>552</v>
      </c>
      <c r="C62" s="229"/>
      <c r="D62" s="127">
        <v>1</v>
      </c>
      <c r="E62" s="127">
        <v>3.5</v>
      </c>
      <c r="F62" s="127"/>
      <c r="G62" s="127">
        <v>18.899999999999999</v>
      </c>
      <c r="H62" s="127"/>
      <c r="I62" s="128"/>
      <c r="J62" s="128"/>
      <c r="K62" s="129">
        <f>E62*G62</f>
        <v>66.149999999999991</v>
      </c>
      <c r="L62" s="129">
        <f>K62</f>
        <v>66.149999999999991</v>
      </c>
      <c r="M62" s="100"/>
    </row>
    <row r="63" spans="1:13" x14ac:dyDescent="0.2">
      <c r="A63" s="100"/>
      <c r="B63" s="229" t="s">
        <v>553</v>
      </c>
      <c r="C63" s="229"/>
      <c r="D63" s="122">
        <v>1</v>
      </c>
      <c r="E63" s="122">
        <v>1.5</v>
      </c>
      <c r="F63" s="122"/>
      <c r="G63" s="122">
        <v>11</v>
      </c>
      <c r="H63" s="122"/>
      <c r="I63" s="122"/>
      <c r="J63" s="123"/>
      <c r="K63" s="124">
        <f>E63*G63</f>
        <v>16.5</v>
      </c>
      <c r="L63" s="125">
        <f>K63</f>
        <v>16.5</v>
      </c>
      <c r="M63" s="100"/>
    </row>
    <row r="64" spans="1:13" x14ac:dyDescent="0.2">
      <c r="A64" s="100"/>
      <c r="B64" s="226" t="s">
        <v>554</v>
      </c>
      <c r="C64" s="226"/>
      <c r="D64" s="122">
        <v>2</v>
      </c>
      <c r="E64" s="122">
        <v>1.67</v>
      </c>
      <c r="F64" s="122"/>
      <c r="G64" s="122">
        <v>3.86</v>
      </c>
      <c r="H64" s="122"/>
      <c r="I64" s="122"/>
      <c r="J64" s="123"/>
      <c r="K64" s="124">
        <f>E64*G64</f>
        <v>6.4461999999999993</v>
      </c>
      <c r="L64" s="125">
        <f>K64*D64</f>
        <v>12.892399999999999</v>
      </c>
      <c r="M64" s="100"/>
    </row>
    <row r="65" spans="1:13" ht="14.25" customHeight="1" x14ac:dyDescent="0.2">
      <c r="A65" s="100"/>
      <c r="B65" s="230" t="s">
        <v>555</v>
      </c>
      <c r="C65" s="230"/>
      <c r="D65" s="83">
        <v>2</v>
      </c>
      <c r="E65" s="83">
        <f>0.3+0.15</f>
        <v>0.44999999999999996</v>
      </c>
      <c r="F65" s="83"/>
      <c r="G65" s="83">
        <v>13.5</v>
      </c>
      <c r="H65" s="83"/>
      <c r="I65" s="83"/>
      <c r="J65" s="83"/>
      <c r="K65" s="124">
        <f>E65*G65</f>
        <v>6.0749999999999993</v>
      </c>
      <c r="L65" s="125">
        <f>K65*D65</f>
        <v>12.149999999999999</v>
      </c>
      <c r="M65" s="100"/>
    </row>
    <row r="66" spans="1:13" ht="20.25" customHeight="1" x14ac:dyDescent="0.2">
      <c r="A66" s="100"/>
      <c r="B66" s="231" t="s">
        <v>442</v>
      </c>
      <c r="C66" s="231"/>
      <c r="D66" s="122"/>
      <c r="E66" s="122"/>
      <c r="F66" s="122"/>
      <c r="G66" s="122"/>
      <c r="H66" s="122"/>
      <c r="I66" s="122"/>
      <c r="J66" s="123"/>
      <c r="K66" s="124"/>
      <c r="L66" s="125"/>
      <c r="M66" s="100"/>
    </row>
    <row r="67" spans="1:13" x14ac:dyDescent="0.2">
      <c r="A67" s="100"/>
      <c r="B67" s="226" t="s">
        <v>556</v>
      </c>
      <c r="C67" s="226"/>
      <c r="D67" s="127">
        <v>1</v>
      </c>
      <c r="E67" s="122">
        <v>1.5</v>
      </c>
      <c r="F67" s="122"/>
      <c r="G67" s="122">
        <v>26</v>
      </c>
      <c r="H67" s="122"/>
      <c r="I67" s="122"/>
      <c r="J67" s="123"/>
      <c r="K67" s="130">
        <f>E67*G67</f>
        <v>39</v>
      </c>
      <c r="L67" s="130">
        <f>K67*D67</f>
        <v>39</v>
      </c>
      <c r="M67" s="100"/>
    </row>
    <row r="68" spans="1:13" x14ac:dyDescent="0.2">
      <c r="A68" s="100"/>
      <c r="B68" s="232" t="s">
        <v>541</v>
      </c>
      <c r="C68" s="232"/>
      <c r="D68" s="127">
        <v>1</v>
      </c>
      <c r="E68" s="127">
        <v>4.3</v>
      </c>
      <c r="F68" s="127"/>
      <c r="G68" s="127">
        <v>2.65</v>
      </c>
      <c r="H68" s="127"/>
      <c r="I68" s="127"/>
      <c r="J68" s="127"/>
      <c r="K68" s="130">
        <f>E68*G68</f>
        <v>11.395</v>
      </c>
      <c r="L68" s="130">
        <f>K68*D68</f>
        <v>11.395</v>
      </c>
      <c r="M68" s="100"/>
    </row>
    <row r="69" spans="1:13" x14ac:dyDescent="0.2">
      <c r="A69" s="100"/>
      <c r="B69" s="232" t="s">
        <v>542</v>
      </c>
      <c r="C69" s="232"/>
      <c r="D69" s="127">
        <v>1</v>
      </c>
      <c r="E69" s="127">
        <v>7.1</v>
      </c>
      <c r="F69" s="127"/>
      <c r="G69" s="127">
        <v>2.35</v>
      </c>
      <c r="H69" s="127"/>
      <c r="I69" s="127"/>
      <c r="J69" s="127"/>
      <c r="K69" s="130">
        <f t="shared" ref="K69:K72" si="6">E69*G69</f>
        <v>16.684999999999999</v>
      </c>
      <c r="L69" s="130">
        <f t="shared" ref="L69:L72" si="7">K69*D69</f>
        <v>16.684999999999999</v>
      </c>
      <c r="M69" s="100"/>
    </row>
    <row r="70" spans="1:13" x14ac:dyDescent="0.2">
      <c r="A70" s="100"/>
      <c r="B70" s="232" t="s">
        <v>543</v>
      </c>
      <c r="C70" s="232"/>
      <c r="D70" s="127">
        <v>1</v>
      </c>
      <c r="E70" s="127">
        <v>6.85</v>
      </c>
      <c r="F70" s="127"/>
      <c r="G70" s="127">
        <v>1.35</v>
      </c>
      <c r="H70" s="127"/>
      <c r="I70" s="127"/>
      <c r="J70" s="127"/>
      <c r="K70" s="130">
        <f t="shared" si="6"/>
        <v>9.2475000000000005</v>
      </c>
      <c r="L70" s="130">
        <f t="shared" si="7"/>
        <v>9.2475000000000005</v>
      </c>
      <c r="M70" s="100"/>
    </row>
    <row r="71" spans="1:13" x14ac:dyDescent="0.2">
      <c r="A71" s="100"/>
      <c r="B71" s="232" t="s">
        <v>544</v>
      </c>
      <c r="C71" s="232"/>
      <c r="D71" s="127">
        <v>2</v>
      </c>
      <c r="E71" s="127">
        <v>1.7</v>
      </c>
      <c r="F71" s="127"/>
      <c r="G71" s="127">
        <v>1.9</v>
      </c>
      <c r="H71" s="127"/>
      <c r="I71" s="127"/>
      <c r="J71" s="127"/>
      <c r="K71" s="130">
        <f t="shared" si="6"/>
        <v>3.23</v>
      </c>
      <c r="L71" s="130">
        <f t="shared" si="7"/>
        <v>6.46</v>
      </c>
      <c r="M71" s="100"/>
    </row>
    <row r="72" spans="1:13" x14ac:dyDescent="0.2">
      <c r="A72" s="100"/>
      <c r="B72" s="229" t="s">
        <v>557</v>
      </c>
      <c r="C72" s="229"/>
      <c r="D72" s="127">
        <v>1</v>
      </c>
      <c r="E72" s="127">
        <v>18</v>
      </c>
      <c r="F72" s="128"/>
      <c r="G72" s="127">
        <v>1.65</v>
      </c>
      <c r="H72" s="128"/>
      <c r="I72" s="128"/>
      <c r="J72" s="128"/>
      <c r="K72" s="130">
        <f t="shared" si="6"/>
        <v>29.7</v>
      </c>
      <c r="L72" s="130">
        <f t="shared" si="7"/>
        <v>29.7</v>
      </c>
      <c r="M72" s="100"/>
    </row>
    <row r="73" spans="1:13" ht="15" x14ac:dyDescent="0.2">
      <c r="A73" s="100"/>
      <c r="B73" s="128"/>
      <c r="C73" s="128"/>
      <c r="D73" s="127"/>
      <c r="E73" s="127"/>
      <c r="F73" s="131"/>
      <c r="G73" s="127"/>
      <c r="H73" s="131"/>
      <c r="I73" s="131"/>
      <c r="J73" s="131"/>
      <c r="K73" s="127"/>
      <c r="L73" s="127"/>
      <c r="M73" s="100"/>
    </row>
    <row r="74" spans="1:13" ht="14.45" customHeight="1" x14ac:dyDescent="0.2">
      <c r="A74" s="79">
        <f>'BM09'!A103</f>
        <v>7</v>
      </c>
      <c r="B74" s="210" t="s">
        <v>449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</row>
    <row r="75" spans="1:13" ht="14.25" customHeight="1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</row>
    <row r="76" spans="1:13" ht="31.5" customHeight="1" x14ac:dyDescent="0.2">
      <c r="A76" s="80" t="str">
        <f>'BM09'!A104</f>
        <v>7.1</v>
      </c>
      <c r="B76" s="211" t="str">
        <f>'BM09'!B104</f>
        <v>CHAPISCO APLICADO EM ALVENARIAS E ESTRUTURAS DE CONCRETO INTERNAS, COM COLHER DE PEDREIRO. ARGAMASSA TRAÇO 1:3 COM PREPARO EM BETONEIRA 400L. AF_06/2014</v>
      </c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</row>
    <row r="77" spans="1:13" ht="14.25" customHeight="1" x14ac:dyDescent="0.2">
      <c r="A77" s="100"/>
      <c r="B77" s="82"/>
      <c r="C77" s="82"/>
      <c r="D77" s="82"/>
      <c r="E77" s="82"/>
      <c r="F77" s="82"/>
      <c r="G77" s="82"/>
      <c r="H77" s="82"/>
      <c r="I77" s="82"/>
      <c r="J77" s="82"/>
      <c r="K77" s="132" t="s">
        <v>546</v>
      </c>
      <c r="L77" s="133">
        <f>SUM(L78:L84)</f>
        <v>31.86999999999999</v>
      </c>
      <c r="M77" s="100"/>
    </row>
    <row r="78" spans="1:13" ht="15" customHeight="1" x14ac:dyDescent="0.2">
      <c r="A78" s="95"/>
      <c r="B78" s="233" t="s">
        <v>558</v>
      </c>
      <c r="C78" s="233"/>
      <c r="D78" s="116">
        <v>1</v>
      </c>
      <c r="E78" s="116">
        <v>18.899999999999999</v>
      </c>
      <c r="F78" s="116"/>
      <c r="G78" s="116">
        <v>0.6</v>
      </c>
      <c r="H78" s="82"/>
      <c r="I78" s="82"/>
      <c r="J78" s="82"/>
      <c r="K78" s="82">
        <f>E78*G78</f>
        <v>11.339999999999998</v>
      </c>
      <c r="L78" s="134">
        <f>K78*D78</f>
        <v>11.339999999999998</v>
      </c>
      <c r="M78" s="100"/>
    </row>
    <row r="79" spans="1:13" x14ac:dyDescent="0.2">
      <c r="A79" s="95"/>
      <c r="B79" s="135"/>
      <c r="C79" s="135"/>
      <c r="D79" s="116"/>
      <c r="E79" s="116"/>
      <c r="F79" s="116"/>
      <c r="G79" s="116"/>
      <c r="H79" s="82"/>
      <c r="I79" s="82"/>
      <c r="J79" s="82"/>
      <c r="K79" s="82"/>
      <c r="L79" s="134"/>
      <c r="M79" s="100"/>
    </row>
    <row r="80" spans="1:13" x14ac:dyDescent="0.2">
      <c r="A80" s="95"/>
      <c r="B80" s="233" t="s">
        <v>559</v>
      </c>
      <c r="C80" s="233"/>
      <c r="D80" s="116">
        <v>2</v>
      </c>
      <c r="E80" s="116">
        <v>1.4</v>
      </c>
      <c r="F80" s="116"/>
      <c r="G80" s="116">
        <v>2.5</v>
      </c>
      <c r="H80" s="82"/>
      <c r="I80" s="82"/>
      <c r="J80" s="82"/>
      <c r="K80" s="82">
        <f>E80*G80</f>
        <v>3.5</v>
      </c>
      <c r="L80" s="134">
        <f>K80*D80</f>
        <v>7</v>
      </c>
      <c r="M80" s="100"/>
    </row>
    <row r="81" spans="1:13" x14ac:dyDescent="0.2">
      <c r="A81" s="95"/>
      <c r="B81" s="135"/>
      <c r="C81" s="135"/>
      <c r="D81" s="116">
        <v>1</v>
      </c>
      <c r="E81" s="116">
        <v>1.4</v>
      </c>
      <c r="F81" s="116"/>
      <c r="G81" s="116">
        <v>2.85</v>
      </c>
      <c r="H81" s="82"/>
      <c r="I81" s="82"/>
      <c r="J81" s="82"/>
      <c r="K81" s="82">
        <f t="shared" ref="K81:K84" si="8">E81*G81</f>
        <v>3.9899999999999998</v>
      </c>
      <c r="L81" s="134">
        <f t="shared" ref="L81:L84" si="9">K81*D81</f>
        <v>3.9899999999999998</v>
      </c>
      <c r="M81" s="100"/>
    </row>
    <row r="82" spans="1:13" x14ac:dyDescent="0.2">
      <c r="A82" s="95"/>
      <c r="B82" s="135"/>
      <c r="C82" s="135"/>
      <c r="D82" s="116"/>
      <c r="E82" s="116"/>
      <c r="F82" s="116"/>
      <c r="G82" s="116"/>
      <c r="H82" s="82"/>
      <c r="I82" s="82"/>
      <c r="J82" s="82"/>
      <c r="K82" s="82"/>
      <c r="L82" s="134"/>
      <c r="M82" s="100"/>
    </row>
    <row r="83" spans="1:13" x14ac:dyDescent="0.2">
      <c r="A83" s="95"/>
      <c r="B83" s="135"/>
      <c r="C83" s="135"/>
      <c r="D83" s="116">
        <v>2</v>
      </c>
      <c r="E83" s="116">
        <v>2.15</v>
      </c>
      <c r="F83" s="116"/>
      <c r="G83" s="116">
        <v>3</v>
      </c>
      <c r="H83" s="82"/>
      <c r="I83" s="82"/>
      <c r="J83" s="82"/>
      <c r="K83" s="82">
        <f t="shared" si="8"/>
        <v>6.4499999999999993</v>
      </c>
      <c r="L83" s="134">
        <f t="shared" si="9"/>
        <v>12.899999999999999</v>
      </c>
      <c r="M83" s="100"/>
    </row>
    <row r="84" spans="1:13" x14ac:dyDescent="0.2">
      <c r="A84" s="95"/>
      <c r="B84" s="233" t="s">
        <v>560</v>
      </c>
      <c r="C84" s="233"/>
      <c r="D84" s="116">
        <v>-2</v>
      </c>
      <c r="E84" s="116">
        <v>0.8</v>
      </c>
      <c r="F84" s="116"/>
      <c r="G84" s="116">
        <v>2.1</v>
      </c>
      <c r="H84" s="82"/>
      <c r="I84" s="82"/>
      <c r="J84" s="82"/>
      <c r="K84" s="82">
        <f t="shared" si="8"/>
        <v>1.6800000000000002</v>
      </c>
      <c r="L84" s="134">
        <f t="shared" si="9"/>
        <v>-3.3600000000000003</v>
      </c>
      <c r="M84" s="100"/>
    </row>
    <row r="85" spans="1:13" x14ac:dyDescent="0.2">
      <c r="A85" s="100"/>
      <c r="B85" s="100"/>
      <c r="C85" s="102"/>
      <c r="D85" s="100"/>
      <c r="E85" s="100"/>
      <c r="F85" s="100"/>
      <c r="G85" s="100"/>
      <c r="H85" s="100"/>
      <c r="I85" s="100"/>
      <c r="J85" s="100"/>
      <c r="K85" s="100"/>
      <c r="L85" s="100"/>
      <c r="M85" s="100"/>
    </row>
    <row r="86" spans="1:13" ht="43.5" customHeight="1" x14ac:dyDescent="0.2">
      <c r="A86" s="80" t="s">
        <v>561</v>
      </c>
      <c r="B86" s="225" t="str">
        <f>'BM09'!B105</f>
        <v>MASSA ÚNICA, PARA RECEBIMENTO DE PINTURA, EM ARGAMASSA TRAÇO 1:2:8, PREPARO MECÂNICO COM BETONEIRA 400L, APLICADA MANUALMENTE EM FACES INTERNAS DE PAREDES, ESPESSURA DE 20MM, COM EXECUÇÃO DE TALISCAS. AF_06/2014</v>
      </c>
      <c r="C86" s="225"/>
      <c r="D86" s="225"/>
      <c r="E86" s="225"/>
      <c r="F86" s="225"/>
      <c r="G86" s="225"/>
      <c r="H86" s="225"/>
      <c r="I86" s="225"/>
      <c r="J86" s="225"/>
      <c r="K86" s="225"/>
      <c r="L86" s="85"/>
      <c r="M86" s="100"/>
    </row>
    <row r="87" spans="1:13" x14ac:dyDescent="0.2">
      <c r="A87" s="100"/>
      <c r="B87" s="82"/>
      <c r="C87" s="82"/>
      <c r="D87" s="82"/>
      <c r="E87" s="82"/>
      <c r="F87" s="82"/>
      <c r="G87" s="82"/>
      <c r="H87" s="82"/>
      <c r="I87" s="82"/>
      <c r="J87" s="82"/>
      <c r="K87" s="132" t="s">
        <v>546</v>
      </c>
      <c r="L87" s="133">
        <f>SUM(L88:L94)</f>
        <v>31.86999999999999</v>
      </c>
      <c r="M87" s="100"/>
    </row>
    <row r="88" spans="1:13" x14ac:dyDescent="0.2">
      <c r="A88" s="95"/>
      <c r="B88" s="233" t="s">
        <v>558</v>
      </c>
      <c r="C88" s="233"/>
      <c r="D88" s="116">
        <v>1</v>
      </c>
      <c r="E88" s="116">
        <v>18.899999999999999</v>
      </c>
      <c r="F88" s="116"/>
      <c r="G88" s="116">
        <v>0.6</v>
      </c>
      <c r="H88" s="82"/>
      <c r="I88" s="82"/>
      <c r="J88" s="82"/>
      <c r="K88" s="82">
        <f>E88*G88</f>
        <v>11.339999999999998</v>
      </c>
      <c r="L88" s="134">
        <f>K88*D88</f>
        <v>11.339999999999998</v>
      </c>
      <c r="M88" s="100"/>
    </row>
    <row r="89" spans="1:13" x14ac:dyDescent="0.2">
      <c r="A89" s="95"/>
      <c r="B89" s="135"/>
      <c r="C89" s="135"/>
      <c r="D89" s="116"/>
      <c r="E89" s="116"/>
      <c r="F89" s="116"/>
      <c r="G89" s="116"/>
      <c r="H89" s="82"/>
      <c r="I89" s="82"/>
      <c r="J89" s="82"/>
      <c r="K89" s="82"/>
      <c r="L89" s="134"/>
      <c r="M89" s="100"/>
    </row>
    <row r="90" spans="1:13" ht="19.5" customHeight="1" x14ac:dyDescent="0.2">
      <c r="A90" s="95"/>
      <c r="B90" s="233" t="s">
        <v>559</v>
      </c>
      <c r="C90" s="233"/>
      <c r="D90" s="116">
        <v>2</v>
      </c>
      <c r="E90" s="116">
        <v>1.4</v>
      </c>
      <c r="F90" s="116"/>
      <c r="G90" s="116">
        <v>2.5</v>
      </c>
      <c r="H90" s="82"/>
      <c r="I90" s="82"/>
      <c r="J90" s="82"/>
      <c r="K90" s="82">
        <f>E90*G90</f>
        <v>3.5</v>
      </c>
      <c r="L90" s="134">
        <f>K90*D90</f>
        <v>7</v>
      </c>
      <c r="M90" s="100"/>
    </row>
    <row r="91" spans="1:13" ht="14.25" customHeight="1" x14ac:dyDescent="0.2">
      <c r="A91" s="95"/>
      <c r="B91" s="135"/>
      <c r="C91" s="135"/>
      <c r="D91" s="116">
        <v>1</v>
      </c>
      <c r="E91" s="116">
        <v>1.4</v>
      </c>
      <c r="F91" s="116"/>
      <c r="G91" s="116">
        <v>2.85</v>
      </c>
      <c r="H91" s="82"/>
      <c r="I91" s="82"/>
      <c r="J91" s="82"/>
      <c r="K91" s="82">
        <f t="shared" ref="K91" si="10">E91*G91</f>
        <v>3.9899999999999998</v>
      </c>
      <c r="L91" s="134">
        <f t="shared" ref="L91" si="11">K91*D91</f>
        <v>3.9899999999999998</v>
      </c>
      <c r="M91" s="100"/>
    </row>
    <row r="92" spans="1:13" x14ac:dyDescent="0.2">
      <c r="A92" s="95"/>
      <c r="B92" s="135"/>
      <c r="C92" s="135"/>
      <c r="D92" s="116"/>
      <c r="E92" s="116"/>
      <c r="F92" s="116"/>
      <c r="G92" s="116"/>
      <c r="H92" s="82"/>
      <c r="I92" s="82"/>
      <c r="J92" s="82"/>
      <c r="K92" s="82"/>
      <c r="L92" s="134"/>
      <c r="M92" s="100"/>
    </row>
    <row r="93" spans="1:13" x14ac:dyDescent="0.2">
      <c r="A93" s="95"/>
      <c r="B93" s="135"/>
      <c r="C93" s="135"/>
      <c r="D93" s="116">
        <v>2</v>
      </c>
      <c r="E93" s="116">
        <v>2.15</v>
      </c>
      <c r="F93" s="116"/>
      <c r="G93" s="116">
        <v>3</v>
      </c>
      <c r="H93" s="82"/>
      <c r="I93" s="82"/>
      <c r="J93" s="82"/>
      <c r="K93" s="82">
        <f t="shared" ref="K93:K94" si="12">E93*G93</f>
        <v>6.4499999999999993</v>
      </c>
      <c r="L93" s="134">
        <f t="shared" ref="L93:L94" si="13">K93*D93</f>
        <v>12.899999999999999</v>
      </c>
      <c r="M93" s="100"/>
    </row>
    <row r="94" spans="1:13" x14ac:dyDescent="0.2">
      <c r="A94" s="95"/>
      <c r="B94" s="233" t="s">
        <v>560</v>
      </c>
      <c r="C94" s="233"/>
      <c r="D94" s="116">
        <v>-2</v>
      </c>
      <c r="E94" s="116">
        <v>0.8</v>
      </c>
      <c r="F94" s="116"/>
      <c r="G94" s="116">
        <v>2.1</v>
      </c>
      <c r="H94" s="82"/>
      <c r="I94" s="82"/>
      <c r="J94" s="82"/>
      <c r="K94" s="82">
        <f t="shared" si="12"/>
        <v>1.6800000000000002</v>
      </c>
      <c r="L94" s="134">
        <f t="shared" si="13"/>
        <v>-3.3600000000000003</v>
      </c>
      <c r="M94" s="100"/>
    </row>
    <row r="95" spans="1:13" ht="15.75" customHeight="1" x14ac:dyDescent="0.2">
      <c r="A95" s="100"/>
      <c r="B95" s="128"/>
      <c r="C95" s="128"/>
      <c r="D95" s="127"/>
      <c r="E95" s="127"/>
      <c r="F95" s="131"/>
      <c r="G95" s="127"/>
      <c r="H95" s="131"/>
      <c r="I95" s="131"/>
      <c r="J95" s="131"/>
      <c r="K95" s="127"/>
      <c r="L95" s="127"/>
      <c r="M95" s="100"/>
    </row>
    <row r="96" spans="1:13" x14ac:dyDescent="0.2">
      <c r="A96" s="79">
        <v>10</v>
      </c>
      <c r="B96" s="210" t="str">
        <f>'BM09'!B150</f>
        <v>INSTALAÇÕES ELÉTRICAS</v>
      </c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</row>
    <row r="97" spans="1:13" x14ac:dyDescent="0.2">
      <c r="A97" s="100"/>
      <c r="B97" s="136"/>
      <c r="C97" s="136"/>
      <c r="D97" s="117"/>
      <c r="E97" s="117"/>
      <c r="F97" s="117"/>
      <c r="G97" s="117"/>
      <c r="H97" s="117"/>
      <c r="I97" s="117"/>
      <c r="J97" s="118"/>
      <c r="K97" s="118"/>
      <c r="L97" s="117"/>
      <c r="M97" s="100"/>
    </row>
    <row r="98" spans="1:13" ht="14.25" customHeight="1" x14ac:dyDescent="0.2">
      <c r="A98" s="80" t="s">
        <v>562</v>
      </c>
      <c r="B98" s="234" t="str">
        <f>'BM09'!B158</f>
        <v>CAIXA OCTOGONAL 4" X 4", PVC, INSTALADA EM LAJE - FORNECIMENTO E INSTALAÇÃO. AF_12/2015</v>
      </c>
      <c r="C98" s="235"/>
      <c r="D98" s="235"/>
      <c r="E98" s="235"/>
      <c r="F98" s="235"/>
      <c r="G98" s="235"/>
      <c r="H98" s="235"/>
      <c r="I98" s="235"/>
      <c r="J98" s="235"/>
      <c r="K98" s="235"/>
      <c r="L98" s="236"/>
      <c r="M98" s="100"/>
    </row>
    <row r="99" spans="1:13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95" t="s">
        <v>547</v>
      </c>
      <c r="L99" s="126">
        <v>18</v>
      </c>
      <c r="M99" s="113"/>
    </row>
    <row r="100" spans="1:13" x14ac:dyDescent="0.2">
      <c r="A100" s="100"/>
      <c r="B100" s="237" t="s">
        <v>535</v>
      </c>
      <c r="C100" s="237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</row>
    <row r="101" spans="1:13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</row>
    <row r="102" spans="1:13" ht="12.75" customHeight="1" x14ac:dyDescent="0.2">
      <c r="A102" s="100"/>
      <c r="B102" s="100"/>
      <c r="C102" s="126">
        <v>1</v>
      </c>
      <c r="D102" s="126">
        <v>18</v>
      </c>
      <c r="E102" s="126"/>
      <c r="F102" s="126"/>
      <c r="G102" s="126"/>
      <c r="H102" s="126"/>
      <c r="I102" s="126"/>
      <c r="J102" s="126"/>
      <c r="K102" s="126">
        <v>18</v>
      </c>
      <c r="L102" s="126">
        <v>18</v>
      </c>
      <c r="M102" s="100"/>
    </row>
    <row r="103" spans="1:13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</row>
    <row r="104" spans="1:13" ht="14.25" customHeight="1" x14ac:dyDescent="0.2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4"/>
    </row>
    <row r="105" spans="1:13" ht="24" customHeight="1" x14ac:dyDescent="0.2"/>
    <row r="107" spans="1:13" ht="14.25" customHeight="1" x14ac:dyDescent="0.2"/>
    <row r="118" ht="14.25" customHeight="1" x14ac:dyDescent="0.2"/>
    <row r="123" ht="33" customHeight="1" x14ac:dyDescent="0.2"/>
    <row r="125" ht="14.25" customHeight="1" x14ac:dyDescent="0.2"/>
    <row r="134" ht="27.6" customHeight="1" x14ac:dyDescent="0.2"/>
    <row r="136" ht="13.9" customHeight="1" x14ac:dyDescent="0.2"/>
    <row r="141" ht="14.25" customHeight="1" x14ac:dyDescent="0.2"/>
    <row r="143" ht="14.25" customHeight="1" x14ac:dyDescent="0.2"/>
    <row r="147" ht="13.9" customHeight="1" x14ac:dyDescent="0.2"/>
    <row r="161" ht="43.5" customHeight="1" x14ac:dyDescent="0.2"/>
    <row r="162" ht="28.15" customHeight="1" x14ac:dyDescent="0.2"/>
    <row r="164" ht="13.9" customHeight="1" x14ac:dyDescent="0.2"/>
    <row r="171" ht="14.25" customHeight="1" x14ac:dyDescent="0.2"/>
    <row r="175" ht="13.9" customHeight="1" x14ac:dyDescent="0.2"/>
    <row r="181" ht="25.5" customHeight="1" x14ac:dyDescent="0.2"/>
    <row r="187" ht="14.25" customHeight="1" x14ac:dyDescent="0.2"/>
    <row r="193" ht="24" customHeight="1" x14ac:dyDescent="0.2"/>
    <row r="194" ht="37.9" customHeight="1" x14ac:dyDescent="0.2"/>
    <row r="204" ht="14.25" customHeight="1" x14ac:dyDescent="0.2"/>
    <row r="213" ht="23.45" customHeight="1" x14ac:dyDescent="0.2"/>
    <row r="216" ht="31.5" customHeight="1" x14ac:dyDescent="0.2"/>
    <row r="217" ht="30" customHeight="1" x14ac:dyDescent="0.2"/>
    <row r="218" ht="28.5" customHeight="1" x14ac:dyDescent="0.2"/>
    <row r="219" ht="30" customHeight="1" x14ac:dyDescent="0.2"/>
    <row r="220" ht="26.25" customHeight="1" x14ac:dyDescent="0.2"/>
    <row r="221" ht="23.25" customHeight="1" x14ac:dyDescent="0.2"/>
    <row r="222" ht="23.25" customHeight="1" x14ac:dyDescent="0.2"/>
    <row r="223" ht="24.75" customHeight="1" x14ac:dyDescent="0.2"/>
    <row r="224" ht="27" customHeight="1" x14ac:dyDescent="0.2"/>
    <row r="225" ht="28.5" customHeight="1" x14ac:dyDescent="0.2"/>
    <row r="226" ht="25.5" customHeight="1" x14ac:dyDescent="0.2"/>
    <row r="227" ht="25.5" customHeight="1" x14ac:dyDescent="0.2"/>
    <row r="237" ht="28.15" customHeight="1" x14ac:dyDescent="0.2"/>
    <row r="240" ht="29.25" customHeight="1" x14ac:dyDescent="0.2"/>
    <row r="241" ht="30" customHeight="1" x14ac:dyDescent="0.2"/>
    <row r="242" ht="25.5" customHeight="1" x14ac:dyDescent="0.2"/>
    <row r="243" ht="29.25" customHeight="1" x14ac:dyDescent="0.2"/>
    <row r="244" ht="27" customHeight="1" x14ac:dyDescent="0.2"/>
    <row r="245" ht="30.75" customHeight="1" x14ac:dyDescent="0.2"/>
    <row r="246" ht="24" customHeight="1" x14ac:dyDescent="0.2"/>
    <row r="247" ht="28.5" customHeight="1" x14ac:dyDescent="0.2"/>
    <row r="248" ht="27.75" customHeight="1" x14ac:dyDescent="0.2"/>
    <row r="249" ht="24" customHeight="1" x14ac:dyDescent="0.2"/>
    <row r="250" ht="25.5" customHeight="1" x14ac:dyDescent="0.2"/>
    <row r="251" ht="25.5" customHeight="1" x14ac:dyDescent="0.2"/>
  </sheetData>
  <protectedRanges>
    <protectedRange sqref="L7" name="Intervalo1_1"/>
    <protectedRange sqref="L13" name="Intervalo1_1_1"/>
    <protectedRange sqref="L86 L76 L25 L56 L35 L40 L49 L29" name="Intervalo1_1_1_2"/>
    <protectedRange sqref="L58:L61 L52:L54 L63:L66" name="Intervalo1_1_2_1"/>
    <protectedRange sqref="L98" name="Intervalo1_1_1_1"/>
    <protectedRange sqref="L97" name="Intervalo1_1_2_2"/>
  </protectedRanges>
  <mergeCells count="66">
    <mergeCell ref="B78:C78"/>
    <mergeCell ref="B94:C94"/>
    <mergeCell ref="B96:M96"/>
    <mergeCell ref="B98:L98"/>
    <mergeCell ref="B100:C100"/>
    <mergeCell ref="B80:C80"/>
    <mergeCell ref="B84:C84"/>
    <mergeCell ref="B86:K86"/>
    <mergeCell ref="B88:C88"/>
    <mergeCell ref="B90:C90"/>
    <mergeCell ref="B70:C70"/>
    <mergeCell ref="B71:C71"/>
    <mergeCell ref="B72:C72"/>
    <mergeCell ref="B74:M74"/>
    <mergeCell ref="B76:M76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29:M29"/>
    <mergeCell ref="B54:C54"/>
    <mergeCell ref="B56:L56"/>
    <mergeCell ref="B58:C58"/>
    <mergeCell ref="B59:C59"/>
    <mergeCell ref="B52:C52"/>
    <mergeCell ref="B53:C53"/>
    <mergeCell ref="B35:M35"/>
    <mergeCell ref="B42:C42"/>
    <mergeCell ref="B43:C43"/>
    <mergeCell ref="B40:M40"/>
    <mergeCell ref="B44:C44"/>
    <mergeCell ref="B49:K49"/>
    <mergeCell ref="B51:C51"/>
    <mergeCell ref="B45:C45"/>
    <mergeCell ref="A7:A8"/>
    <mergeCell ref="B7:C8"/>
    <mergeCell ref="B11:M11"/>
    <mergeCell ref="B23:M23"/>
    <mergeCell ref="B25:M25"/>
    <mergeCell ref="B19:C19"/>
    <mergeCell ref="B20:C20"/>
    <mergeCell ref="B17:C17"/>
    <mergeCell ref="B18:C18"/>
    <mergeCell ref="B21:C21"/>
    <mergeCell ref="B13:M13"/>
    <mergeCell ref="B15:D15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7"/>
  <sheetViews>
    <sheetView workbookViewId="0">
      <selection activeCell="H17" sqref="H17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536</v>
      </c>
      <c r="B14" s="70">
        <v>30673.279999999999</v>
      </c>
    </row>
    <row r="15" spans="1:6" x14ac:dyDescent="0.2">
      <c r="A15" s="62" t="s">
        <v>546</v>
      </c>
      <c r="B15" s="70">
        <v>49286.299999999996</v>
      </c>
    </row>
    <row r="17" spans="2:2" x14ac:dyDescent="0.2">
      <c r="B17" s="71">
        <f>SUM(B7:B15)</f>
        <v>533900.38000000012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BM09</vt:lpstr>
      <vt:lpstr>MEM_CAL BM09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2023-06-22T10:48:13Z</cp:lastPrinted>
  <dcterms:created xsi:type="dcterms:W3CDTF">2020-06-12T15:56:45Z</dcterms:created>
  <dcterms:modified xsi:type="dcterms:W3CDTF">2024-07-17T20:09:15Z</dcterms:modified>
</cp:coreProperties>
</file>