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Backup 2024\OBRAS RECURSOS PRÓPRIOS 2017\Projeto Alameda da Esperança\Secretaria de Educação\Reforma Secretaria Educação\Fiscalização\BM_21\"/>
    </mc:Choice>
  </mc:AlternateContent>
  <bookViews>
    <workbookView xWindow="-120" yWindow="-120" windowWidth="20730" windowHeight="11160" activeTab="1"/>
  </bookViews>
  <sheets>
    <sheet name="BM20" sheetId="3" r:id="rId1"/>
    <sheet name="BM 21" sheetId="2" r:id="rId2"/>
    <sheet name="Memorial" sheetId="5" r:id="rId3"/>
    <sheet name="Plan2" sheetId="6" r:id="rId4"/>
  </sheets>
  <externalReferences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</externalReferences>
  <definedNames>
    <definedName name="_xlnm.Print_Area" localSheetId="1">'BM 21'!$A$1:$K$314</definedName>
    <definedName name="_xlnm.Print_Area" localSheetId="0">'BM20'!$A$1:$L$293</definedName>
    <definedName name="JR_PAGE_ANCHOR_0_1" localSheetId="0">[1]orcamento!#REF!</definedName>
    <definedName name="JR_PAGE_ANCHOR_0_1">[2]orcamento!#REF!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H13" i="2" l="1"/>
  <c r="J300" i="2"/>
  <c r="B28" i="6"/>
  <c r="B27" i="6"/>
  <c r="B26" i="6"/>
  <c r="B21" i="6"/>
  <c r="F10" i="6"/>
  <c r="H284" i="2" l="1"/>
  <c r="B140" i="5"/>
  <c r="B125" i="5"/>
  <c r="B117" i="5"/>
  <c r="B111" i="5"/>
  <c r="B108" i="5"/>
  <c r="B105" i="5"/>
  <c r="B102" i="5"/>
  <c r="B99" i="5"/>
  <c r="B96" i="5"/>
  <c r="K146" i="5"/>
  <c r="L146" i="5" s="1"/>
  <c r="K145" i="5"/>
  <c r="L145" i="5" s="1"/>
  <c r="K144" i="5"/>
  <c r="L144" i="5" s="1"/>
  <c r="L143" i="5"/>
  <c r="K143" i="5"/>
  <c r="K142" i="5"/>
  <c r="L142" i="5" s="1"/>
  <c r="L140" i="5" s="1"/>
  <c r="K137" i="5"/>
  <c r="L137" i="5" s="1"/>
  <c r="L136" i="5"/>
  <c r="K136" i="5"/>
  <c r="K135" i="5"/>
  <c r="L135" i="5" s="1"/>
  <c r="L134" i="5"/>
  <c r="K134" i="5"/>
  <c r="K133" i="5"/>
  <c r="L133" i="5" s="1"/>
  <c r="L132" i="5"/>
  <c r="K132" i="5"/>
  <c r="K131" i="5"/>
  <c r="L131" i="5" s="1"/>
  <c r="L130" i="5"/>
  <c r="K130" i="5"/>
  <c r="K129" i="5"/>
  <c r="L129" i="5" s="1"/>
  <c r="L128" i="5"/>
  <c r="K128" i="5"/>
  <c r="K127" i="5"/>
  <c r="L127" i="5" s="1"/>
  <c r="K123" i="5"/>
  <c r="L123" i="5" s="1"/>
  <c r="L122" i="5"/>
  <c r="K122" i="5"/>
  <c r="K121" i="5"/>
  <c r="L121" i="5" s="1"/>
  <c r="L120" i="5"/>
  <c r="K120" i="5"/>
  <c r="K119" i="5"/>
  <c r="L119" i="5" s="1"/>
  <c r="K115" i="5"/>
  <c r="L115" i="5" s="1"/>
  <c r="L114" i="5"/>
  <c r="K114" i="5"/>
  <c r="K113" i="5"/>
  <c r="L113" i="5" s="1"/>
  <c r="L112" i="5"/>
  <c r="K112" i="5"/>
  <c r="L109" i="5"/>
  <c r="L108" i="5" s="1"/>
  <c r="L106" i="5"/>
  <c r="L105" i="5"/>
  <c r="L103" i="5"/>
  <c r="L102" i="5"/>
  <c r="L100" i="5"/>
  <c r="L99" i="5" s="1"/>
  <c r="L97" i="5"/>
  <c r="L96" i="5" s="1"/>
  <c r="L94" i="5"/>
  <c r="B93" i="5"/>
  <c r="B89" i="5"/>
  <c r="L91" i="5"/>
  <c r="B87" i="5"/>
  <c r="I136" i="2"/>
  <c r="I169" i="2"/>
  <c r="I242" i="2"/>
  <c r="I257" i="2"/>
  <c r="I274" i="2"/>
  <c r="J284" i="2"/>
  <c r="I284" i="2"/>
  <c r="I286" i="2"/>
  <c r="I287" i="2"/>
  <c r="I288" i="2"/>
  <c r="I289" i="2"/>
  <c r="I290" i="2"/>
  <c r="I291" i="2"/>
  <c r="I292" i="2"/>
  <c r="I293" i="2"/>
  <c r="I294" i="2"/>
  <c r="I295" i="2"/>
  <c r="I296" i="2"/>
  <c r="I297" i="2"/>
  <c r="I285" i="2"/>
  <c r="G286" i="2"/>
  <c r="G287" i="2"/>
  <c r="G288" i="2"/>
  <c r="G289" i="2"/>
  <c r="G290" i="2"/>
  <c r="G291" i="2"/>
  <c r="G292" i="2"/>
  <c r="G293" i="2"/>
  <c r="G294" i="2"/>
  <c r="G295" i="2"/>
  <c r="G296" i="2"/>
  <c r="G297" i="2"/>
  <c r="B79" i="5"/>
  <c r="K85" i="5"/>
  <c r="L85" i="5" s="1"/>
  <c r="K84" i="5"/>
  <c r="L84" i="5" s="1"/>
  <c r="K83" i="5"/>
  <c r="L83" i="5" s="1"/>
  <c r="K82" i="5"/>
  <c r="L82" i="5" s="1"/>
  <c r="K81" i="5"/>
  <c r="L81" i="5" s="1"/>
  <c r="K77" i="5"/>
  <c r="L77" i="5" s="1"/>
  <c r="K76" i="5"/>
  <c r="L76" i="5" s="1"/>
  <c r="K74" i="5"/>
  <c r="L74" i="5" s="1"/>
  <c r="K73" i="5"/>
  <c r="L73" i="5" s="1"/>
  <c r="K72" i="5"/>
  <c r="L72" i="5" s="1"/>
  <c r="K71" i="5"/>
  <c r="L71" i="5" s="1"/>
  <c r="K70" i="5"/>
  <c r="L70" i="5" s="1"/>
  <c r="K69" i="5"/>
  <c r="L69" i="5" s="1"/>
  <c r="K68" i="5"/>
  <c r="L68" i="5" s="1"/>
  <c r="K67" i="5"/>
  <c r="L67" i="5" s="1"/>
  <c r="K66" i="5"/>
  <c r="L66" i="5" s="1"/>
  <c r="K65" i="5"/>
  <c r="L65" i="5" s="1"/>
  <c r="K64" i="5"/>
  <c r="L64" i="5" s="1"/>
  <c r="K63" i="5"/>
  <c r="L63" i="5" s="1"/>
  <c r="K62" i="5"/>
  <c r="L62" i="5" s="1"/>
  <c r="K61" i="5"/>
  <c r="L61" i="5" s="1"/>
  <c r="B56" i="5"/>
  <c r="B54" i="5"/>
  <c r="L111" i="5" l="1"/>
  <c r="L117" i="5"/>
  <c r="L125" i="5"/>
  <c r="L80" i="5"/>
  <c r="F133" i="2" s="1"/>
  <c r="L58" i="5"/>
  <c r="L60" i="5"/>
  <c r="F127" i="2" s="1"/>
  <c r="K29" i="5" l="1"/>
  <c r="L29" i="5" s="1"/>
  <c r="K28" i="5"/>
  <c r="L28" i="5" s="1"/>
  <c r="K27" i="5"/>
  <c r="L27" i="5" s="1"/>
  <c r="K26" i="5"/>
  <c r="L26" i="5" s="1"/>
  <c r="K25" i="5"/>
  <c r="L25" i="5" s="1"/>
  <c r="K24" i="5"/>
  <c r="L24" i="5" s="1"/>
  <c r="K23" i="5"/>
  <c r="L23" i="5" s="1"/>
  <c r="K22" i="5"/>
  <c r="L22" i="5" s="1"/>
  <c r="K21" i="5"/>
  <c r="L21" i="5" s="1"/>
  <c r="K20" i="5"/>
  <c r="L20" i="5" s="1"/>
  <c r="K19" i="5"/>
  <c r="L19" i="5" s="1"/>
  <c r="K18" i="5"/>
  <c r="L18" i="5" s="1"/>
  <c r="K17" i="5"/>
  <c r="L17" i="5" s="1"/>
  <c r="K16" i="5"/>
  <c r="L16" i="5" s="1"/>
  <c r="L13" i="5" l="1"/>
  <c r="L15" i="5" s="1"/>
  <c r="F84" i="2" s="1"/>
  <c r="K51" i="5" l="1"/>
  <c r="L51" i="5" s="1"/>
  <c r="K49" i="5"/>
  <c r="L49" i="5" s="1"/>
  <c r="K48" i="5"/>
  <c r="L48" i="5" s="1"/>
  <c r="K47" i="5"/>
  <c r="L47" i="5" s="1"/>
  <c r="K46" i="5"/>
  <c r="L46" i="5" s="1"/>
  <c r="K45" i="5"/>
  <c r="L45" i="5" s="1"/>
  <c r="K44" i="5"/>
  <c r="L44" i="5" s="1"/>
  <c r="K43" i="5"/>
  <c r="L43" i="5" s="1"/>
  <c r="K42" i="5"/>
  <c r="L42" i="5" s="1"/>
  <c r="K41" i="5"/>
  <c r="L41" i="5" s="1"/>
  <c r="K40" i="5"/>
  <c r="L40" i="5" s="1"/>
  <c r="K39" i="5"/>
  <c r="L39" i="5" s="1"/>
  <c r="K38" i="5"/>
  <c r="L38" i="5" s="1"/>
  <c r="K37" i="5"/>
  <c r="L37" i="5" s="1"/>
  <c r="B33" i="5"/>
  <c r="A10" i="5"/>
  <c r="L34" i="5" l="1"/>
  <c r="L36" i="5" s="1"/>
  <c r="F99" i="2" s="1"/>
  <c r="L57" i="5"/>
  <c r="H297" i="2" l="1"/>
  <c r="H296" i="2"/>
  <c r="B289" i="2" l="1"/>
  <c r="G285" i="2" l="1"/>
  <c r="G276" i="2"/>
  <c r="G277" i="2"/>
  <c r="G278" i="2"/>
  <c r="G279" i="2"/>
  <c r="G280" i="2"/>
  <c r="G281" i="2"/>
  <c r="G282" i="2"/>
  <c r="G275" i="2"/>
  <c r="G259" i="2"/>
  <c r="G260" i="2"/>
  <c r="G262" i="2"/>
  <c r="G265" i="2"/>
  <c r="G266" i="2"/>
  <c r="G267" i="2"/>
  <c r="G270" i="2"/>
  <c r="G258" i="2"/>
  <c r="G245" i="2"/>
  <c r="G246" i="2"/>
  <c r="G251" i="2"/>
  <c r="G233" i="2"/>
  <c r="G237" i="2"/>
  <c r="G171" i="2"/>
  <c r="G172" i="2"/>
  <c r="G173" i="2"/>
  <c r="G174" i="2"/>
  <c r="G175" i="2"/>
  <c r="G176" i="2"/>
  <c r="G177" i="2"/>
  <c r="G178" i="2"/>
  <c r="G179" i="2"/>
  <c r="G180" i="2"/>
  <c r="G181" i="2"/>
  <c r="G182" i="2"/>
  <c r="G191" i="2"/>
  <c r="G194" i="2"/>
  <c r="G196" i="2"/>
  <c r="G197" i="2"/>
  <c r="G198" i="2"/>
  <c r="G199" i="2"/>
  <c r="G200" i="2"/>
  <c r="G201" i="2"/>
  <c r="G202" i="2"/>
  <c r="G205" i="2"/>
  <c r="G206" i="2"/>
  <c r="G207" i="2"/>
  <c r="G208" i="2"/>
  <c r="G170" i="2"/>
  <c r="G165" i="2"/>
  <c r="G166" i="2"/>
  <c r="G149" i="2"/>
  <c r="G150" i="2"/>
  <c r="G153" i="2"/>
  <c r="G154" i="2"/>
  <c r="G156" i="2"/>
  <c r="G148" i="2"/>
  <c r="G141" i="2"/>
  <c r="G144" i="2"/>
  <c r="G138" i="2"/>
  <c r="G124" i="2"/>
  <c r="G126" i="2"/>
  <c r="G127" i="2"/>
  <c r="G128" i="2"/>
  <c r="G130" i="2"/>
  <c r="G131" i="2"/>
  <c r="G132" i="2"/>
  <c r="G133" i="2"/>
  <c r="G134" i="2"/>
  <c r="G123" i="2"/>
  <c r="G114" i="2"/>
  <c r="G115" i="2"/>
  <c r="G116" i="2"/>
  <c r="G117" i="2"/>
  <c r="G119" i="2"/>
  <c r="G120" i="2"/>
  <c r="G113" i="2"/>
  <c r="G103" i="2"/>
  <c r="G104" i="2"/>
  <c r="G105" i="2"/>
  <c r="G106" i="2"/>
  <c r="G107" i="2"/>
  <c r="G109" i="2"/>
  <c r="G110" i="2"/>
  <c r="G102" i="2"/>
  <c r="G89" i="2"/>
  <c r="G91" i="2"/>
  <c r="G93" i="2"/>
  <c r="G94" i="2"/>
  <c r="G95" i="2"/>
  <c r="G96" i="2"/>
  <c r="G97" i="2"/>
  <c r="G98" i="2"/>
  <c r="G99" i="2"/>
  <c r="G88" i="2"/>
  <c r="G69" i="2"/>
  <c r="G70" i="2"/>
  <c r="G71" i="2"/>
  <c r="G72" i="2"/>
  <c r="G73" i="2"/>
  <c r="G74" i="2"/>
  <c r="G75" i="2"/>
  <c r="G76" i="2"/>
  <c r="G77" i="2"/>
  <c r="G78" i="2"/>
  <c r="G79" i="2"/>
  <c r="G80" i="2"/>
  <c r="G83" i="2"/>
  <c r="G68" i="2"/>
  <c r="G65" i="2"/>
  <c r="G57" i="2"/>
  <c r="G58" i="2"/>
  <c r="G59" i="2"/>
  <c r="G60" i="2"/>
  <c r="G61" i="2"/>
  <c r="G56" i="2"/>
  <c r="G54" i="2"/>
  <c r="G47" i="2"/>
  <c r="G48" i="2"/>
  <c r="G49" i="2"/>
  <c r="G50" i="2"/>
  <c r="G51" i="2"/>
  <c r="G52" i="2"/>
  <c r="G46" i="2"/>
  <c r="G34" i="2"/>
  <c r="G35" i="2"/>
  <c r="G36" i="2"/>
  <c r="G37" i="2"/>
  <c r="G38" i="2"/>
  <c r="G39" i="2"/>
  <c r="G40" i="2"/>
  <c r="G41" i="2"/>
  <c r="G42" i="2"/>
  <c r="G33" i="2"/>
  <c r="G21" i="2"/>
  <c r="G22" i="2"/>
  <c r="G23" i="2"/>
  <c r="G24" i="2"/>
  <c r="G25" i="2"/>
  <c r="G26" i="2"/>
  <c r="G27" i="2"/>
  <c r="G28" i="2"/>
  <c r="G29" i="2"/>
  <c r="G30" i="2"/>
  <c r="G20" i="2"/>
  <c r="F282" i="3"/>
  <c r="E282" i="3"/>
  <c r="K282" i="3" s="1"/>
  <c r="C282" i="3"/>
  <c r="B282" i="3"/>
  <c r="A282" i="3"/>
  <c r="J281" i="3"/>
  <c r="F281" i="3"/>
  <c r="E281" i="3"/>
  <c r="K281" i="3" s="1"/>
  <c r="C281" i="3"/>
  <c r="B281" i="3"/>
  <c r="A281" i="3"/>
  <c r="K280" i="3"/>
  <c r="L280" i="3" s="1"/>
  <c r="J280" i="3"/>
  <c r="F280" i="3"/>
  <c r="E280" i="3"/>
  <c r="I280" i="3" s="1"/>
  <c r="C280" i="3"/>
  <c r="B280" i="3"/>
  <c r="A280" i="3"/>
  <c r="F279" i="3"/>
  <c r="E279" i="3"/>
  <c r="K279" i="3" s="1"/>
  <c r="C279" i="3"/>
  <c r="B279" i="3"/>
  <c r="A279" i="3"/>
  <c r="J278" i="3"/>
  <c r="F278" i="3"/>
  <c r="E278" i="3"/>
  <c r="K278" i="3" s="1"/>
  <c r="C278" i="3"/>
  <c r="B278" i="3"/>
  <c r="A278" i="3"/>
  <c r="J277" i="3"/>
  <c r="I277" i="3"/>
  <c r="F277" i="3"/>
  <c r="E277" i="3"/>
  <c r="K277" i="3" s="1"/>
  <c r="C277" i="3"/>
  <c r="B277" i="3"/>
  <c r="A277" i="3"/>
  <c r="F276" i="3"/>
  <c r="E276" i="3"/>
  <c r="C276" i="3"/>
  <c r="B276" i="3"/>
  <c r="A276" i="3"/>
  <c r="K275" i="3"/>
  <c r="F275" i="3"/>
  <c r="E275" i="3"/>
  <c r="C275" i="3"/>
  <c r="B275" i="3"/>
  <c r="A275" i="3"/>
  <c r="B274" i="3"/>
  <c r="A274" i="3"/>
  <c r="H272" i="3"/>
  <c r="G272" i="2" s="1"/>
  <c r="F272" i="3"/>
  <c r="E272" i="3"/>
  <c r="C272" i="3"/>
  <c r="B272" i="3"/>
  <c r="A272" i="3"/>
  <c r="H271" i="3"/>
  <c r="F271" i="3"/>
  <c r="E271" i="3"/>
  <c r="J271" i="3" s="1"/>
  <c r="C271" i="3"/>
  <c r="B271" i="3"/>
  <c r="A271" i="3"/>
  <c r="J270" i="3"/>
  <c r="F270" i="3"/>
  <c r="E270" i="3"/>
  <c r="K270" i="3" s="1"/>
  <c r="C270" i="3"/>
  <c r="B270" i="3"/>
  <c r="A270" i="3"/>
  <c r="J269" i="3"/>
  <c r="H269" i="3"/>
  <c r="G269" i="2" s="1"/>
  <c r="F269" i="3"/>
  <c r="E269" i="3"/>
  <c r="C269" i="3"/>
  <c r="B269" i="3"/>
  <c r="A269" i="3"/>
  <c r="H268" i="3"/>
  <c r="K268" i="3" s="1"/>
  <c r="F268" i="3"/>
  <c r="I268" i="3" s="1"/>
  <c r="L268" i="3" s="1"/>
  <c r="E268" i="3"/>
  <c r="J268" i="3" s="1"/>
  <c r="C268" i="3"/>
  <c r="B268" i="3"/>
  <c r="A268" i="3"/>
  <c r="F267" i="3"/>
  <c r="E267" i="3"/>
  <c r="I267" i="3" s="1"/>
  <c r="C267" i="3"/>
  <c r="B267" i="3"/>
  <c r="A267" i="3"/>
  <c r="K266" i="3"/>
  <c r="F266" i="3"/>
  <c r="E266" i="3"/>
  <c r="C266" i="3"/>
  <c r="B266" i="3"/>
  <c r="A266" i="3"/>
  <c r="F265" i="3"/>
  <c r="E265" i="3"/>
  <c r="K265" i="3" s="1"/>
  <c r="C265" i="3"/>
  <c r="B265" i="3"/>
  <c r="A265" i="3"/>
  <c r="I264" i="3"/>
  <c r="H264" i="3"/>
  <c r="G264" i="2" s="1"/>
  <c r="F264" i="3"/>
  <c r="E264" i="3"/>
  <c r="K264" i="3" s="1"/>
  <c r="C264" i="3"/>
  <c r="B264" i="3"/>
  <c r="A264" i="3"/>
  <c r="H263" i="3"/>
  <c r="K263" i="3" s="1"/>
  <c r="F263" i="3"/>
  <c r="I263" i="3" s="1"/>
  <c r="E263" i="3"/>
  <c r="J263" i="3" s="1"/>
  <c r="C263" i="3"/>
  <c r="B263" i="3"/>
  <c r="A263" i="3"/>
  <c r="F262" i="3"/>
  <c r="E262" i="3"/>
  <c r="K262" i="3" s="1"/>
  <c r="C262" i="3"/>
  <c r="B262" i="3"/>
  <c r="A262" i="3"/>
  <c r="K261" i="3"/>
  <c r="H261" i="3"/>
  <c r="G261" i="2" s="1"/>
  <c r="F261" i="3"/>
  <c r="E261" i="3"/>
  <c r="C261" i="3"/>
  <c r="B261" i="3"/>
  <c r="A261" i="3"/>
  <c r="I260" i="3"/>
  <c r="F260" i="3"/>
  <c r="E260" i="3"/>
  <c r="K260" i="3" s="1"/>
  <c r="C260" i="3"/>
  <c r="B260" i="3"/>
  <c r="A260" i="3"/>
  <c r="J259" i="3"/>
  <c r="F259" i="3"/>
  <c r="I259" i="3" s="1"/>
  <c r="E259" i="3"/>
  <c r="K259" i="3" s="1"/>
  <c r="C259" i="3"/>
  <c r="B259" i="3"/>
  <c r="A259" i="3"/>
  <c r="F258" i="3"/>
  <c r="E258" i="3"/>
  <c r="C258" i="3"/>
  <c r="B258" i="3"/>
  <c r="A258" i="3"/>
  <c r="B257" i="3"/>
  <c r="A257" i="3"/>
  <c r="G255" i="3"/>
  <c r="H255" i="3" s="1"/>
  <c r="F255" i="3"/>
  <c r="E255" i="3"/>
  <c r="J255" i="3" s="1"/>
  <c r="C255" i="3"/>
  <c r="B255" i="3"/>
  <c r="A255" i="3"/>
  <c r="J254" i="3"/>
  <c r="B254" i="3"/>
  <c r="A254" i="3"/>
  <c r="G252" i="3"/>
  <c r="H252" i="3" s="1"/>
  <c r="G252" i="2" s="1"/>
  <c r="F252" i="3"/>
  <c r="E252" i="3"/>
  <c r="C252" i="3"/>
  <c r="B252" i="3"/>
  <c r="A252" i="3"/>
  <c r="H251" i="3"/>
  <c r="F251" i="3"/>
  <c r="E251" i="3"/>
  <c r="J251" i="3" s="1"/>
  <c r="C251" i="3"/>
  <c r="B251" i="3"/>
  <c r="A251" i="3"/>
  <c r="H250" i="3"/>
  <c r="K250" i="3" s="1"/>
  <c r="L250" i="3" s="1"/>
  <c r="F250" i="3"/>
  <c r="E250" i="3"/>
  <c r="I250" i="3" s="1"/>
  <c r="C250" i="3"/>
  <c r="B250" i="3"/>
  <c r="A250" i="3"/>
  <c r="H249" i="3"/>
  <c r="F249" i="3"/>
  <c r="E249" i="3"/>
  <c r="J249" i="3" s="1"/>
  <c r="C249" i="3"/>
  <c r="B249" i="3"/>
  <c r="A249" i="3"/>
  <c r="H248" i="3"/>
  <c r="G248" i="2" s="1"/>
  <c r="F248" i="3"/>
  <c r="E248" i="3"/>
  <c r="I248" i="3" s="1"/>
  <c r="C248" i="3"/>
  <c r="B248" i="3"/>
  <c r="A248" i="3"/>
  <c r="H247" i="3"/>
  <c r="F247" i="3"/>
  <c r="E247" i="3"/>
  <c r="J247" i="3" s="1"/>
  <c r="C247" i="3"/>
  <c r="B247" i="3"/>
  <c r="A247" i="3"/>
  <c r="J246" i="3"/>
  <c r="F246" i="3"/>
  <c r="E246" i="3"/>
  <c r="K246" i="3" s="1"/>
  <c r="C246" i="3"/>
  <c r="B246" i="3"/>
  <c r="A246" i="3"/>
  <c r="F245" i="3"/>
  <c r="E245" i="3"/>
  <c r="C245" i="3"/>
  <c r="B245" i="3"/>
  <c r="A245" i="3"/>
  <c r="K244" i="3"/>
  <c r="H244" i="3"/>
  <c r="G244" i="2" s="1"/>
  <c r="F244" i="3"/>
  <c r="E244" i="3"/>
  <c r="J244" i="3" s="1"/>
  <c r="C244" i="3"/>
  <c r="B244" i="3"/>
  <c r="A244" i="3"/>
  <c r="H243" i="3"/>
  <c r="G243" i="2" s="1"/>
  <c r="F243" i="3"/>
  <c r="E243" i="3"/>
  <c r="I243" i="3" s="1"/>
  <c r="C243" i="3"/>
  <c r="B243" i="3"/>
  <c r="A243" i="3"/>
  <c r="B242" i="3"/>
  <c r="A242" i="3"/>
  <c r="H240" i="3"/>
  <c r="G240" i="2" s="1"/>
  <c r="F240" i="3"/>
  <c r="E240" i="3"/>
  <c r="J240" i="3" s="1"/>
  <c r="C240" i="3"/>
  <c r="B240" i="3"/>
  <c r="A240" i="3"/>
  <c r="H239" i="3"/>
  <c r="G239" i="2" s="1"/>
  <c r="F239" i="3"/>
  <c r="E239" i="3"/>
  <c r="C239" i="3"/>
  <c r="B239" i="3"/>
  <c r="A239" i="3"/>
  <c r="H238" i="3"/>
  <c r="K238" i="3" s="1"/>
  <c r="F238" i="3"/>
  <c r="E238" i="3"/>
  <c r="J238" i="3" s="1"/>
  <c r="C238" i="3"/>
  <c r="B238" i="3"/>
  <c r="A238" i="3"/>
  <c r="K237" i="3"/>
  <c r="H237" i="3"/>
  <c r="F237" i="3"/>
  <c r="E237" i="3"/>
  <c r="C237" i="3"/>
  <c r="B237" i="3"/>
  <c r="A237" i="3"/>
  <c r="H236" i="3"/>
  <c r="K236" i="3" s="1"/>
  <c r="F236" i="3"/>
  <c r="I236" i="3" s="1"/>
  <c r="E236" i="3"/>
  <c r="J236" i="3" s="1"/>
  <c r="C236" i="3"/>
  <c r="B236" i="3"/>
  <c r="A236" i="3"/>
  <c r="H235" i="3"/>
  <c r="K235" i="3" s="1"/>
  <c r="F235" i="3"/>
  <c r="E235" i="3"/>
  <c r="C235" i="3"/>
  <c r="B235" i="3"/>
  <c r="A235" i="3"/>
  <c r="H234" i="3"/>
  <c r="F234" i="3"/>
  <c r="E234" i="3"/>
  <c r="J234" i="3" s="1"/>
  <c r="C234" i="3"/>
  <c r="B234" i="3"/>
  <c r="A234" i="3"/>
  <c r="K233" i="3"/>
  <c r="H233" i="3"/>
  <c r="F233" i="3"/>
  <c r="E233" i="3"/>
  <c r="C233" i="3"/>
  <c r="B233" i="3"/>
  <c r="A233" i="3"/>
  <c r="I232" i="3"/>
  <c r="H232" i="3"/>
  <c r="G232" i="2" s="1"/>
  <c r="F232" i="3"/>
  <c r="E232" i="3"/>
  <c r="J232" i="3" s="1"/>
  <c r="C232" i="3"/>
  <c r="B232" i="3"/>
  <c r="A232" i="3"/>
  <c r="H231" i="3"/>
  <c r="G231" i="2" s="1"/>
  <c r="F231" i="3"/>
  <c r="E231" i="3"/>
  <c r="C231" i="3"/>
  <c r="B231" i="3"/>
  <c r="A231" i="3"/>
  <c r="H230" i="3"/>
  <c r="K230" i="3" s="1"/>
  <c r="F230" i="3"/>
  <c r="I230" i="3" s="1"/>
  <c r="E230" i="3"/>
  <c r="J230" i="3" s="1"/>
  <c r="C230" i="3"/>
  <c r="B230" i="3"/>
  <c r="A230" i="3"/>
  <c r="H229" i="3"/>
  <c r="G229" i="2" s="1"/>
  <c r="F229" i="3"/>
  <c r="E229" i="3"/>
  <c r="C229" i="3"/>
  <c r="B229" i="3"/>
  <c r="A229" i="3"/>
  <c r="H228" i="3"/>
  <c r="G228" i="2" s="1"/>
  <c r="F228" i="3"/>
  <c r="E228" i="3"/>
  <c r="J228" i="3" s="1"/>
  <c r="C228" i="3"/>
  <c r="B228" i="3"/>
  <c r="A228" i="3"/>
  <c r="K227" i="3"/>
  <c r="H227" i="3"/>
  <c r="G227" i="2" s="1"/>
  <c r="F227" i="3"/>
  <c r="E227" i="3"/>
  <c r="C227" i="3"/>
  <c r="B227" i="3"/>
  <c r="A227" i="3"/>
  <c r="I226" i="3"/>
  <c r="H226" i="3"/>
  <c r="K226" i="3" s="1"/>
  <c r="L226" i="3" s="1"/>
  <c r="F226" i="3"/>
  <c r="E226" i="3"/>
  <c r="J226" i="3" s="1"/>
  <c r="C226" i="3"/>
  <c r="B226" i="3"/>
  <c r="A226" i="3"/>
  <c r="H225" i="3"/>
  <c r="G225" i="2" s="1"/>
  <c r="F225" i="3"/>
  <c r="E225" i="3"/>
  <c r="C225" i="3"/>
  <c r="B225" i="3"/>
  <c r="A225" i="3"/>
  <c r="H224" i="3"/>
  <c r="K224" i="3" s="1"/>
  <c r="F224" i="3"/>
  <c r="E224" i="3"/>
  <c r="J224" i="3" s="1"/>
  <c r="C224" i="3"/>
  <c r="B224" i="3"/>
  <c r="A224" i="3"/>
  <c r="H223" i="3"/>
  <c r="G223" i="2" s="1"/>
  <c r="F223" i="3"/>
  <c r="E223" i="3"/>
  <c r="C223" i="3"/>
  <c r="B223" i="3"/>
  <c r="A223" i="3"/>
  <c r="H222" i="3"/>
  <c r="F222" i="3"/>
  <c r="E222" i="3"/>
  <c r="J222" i="3" s="1"/>
  <c r="C222" i="3"/>
  <c r="B222" i="3"/>
  <c r="A222" i="3"/>
  <c r="K221" i="3"/>
  <c r="H221" i="3"/>
  <c r="G221" i="2" s="1"/>
  <c r="F221" i="3"/>
  <c r="E221" i="3"/>
  <c r="C221" i="3"/>
  <c r="B221" i="3"/>
  <c r="A221" i="3"/>
  <c r="I220" i="3"/>
  <c r="H220" i="3"/>
  <c r="K220" i="3" s="1"/>
  <c r="L220" i="3" s="1"/>
  <c r="F220" i="3"/>
  <c r="E220" i="3"/>
  <c r="J220" i="3" s="1"/>
  <c r="C220" i="3"/>
  <c r="B220" i="3"/>
  <c r="A220" i="3"/>
  <c r="H219" i="3"/>
  <c r="G219" i="2" s="1"/>
  <c r="F219" i="3"/>
  <c r="E219" i="3"/>
  <c r="C219" i="3"/>
  <c r="B219" i="3"/>
  <c r="A219" i="3"/>
  <c r="H218" i="3"/>
  <c r="K218" i="3" s="1"/>
  <c r="F218" i="3"/>
  <c r="E218" i="3"/>
  <c r="J218" i="3" s="1"/>
  <c r="C218" i="3"/>
  <c r="B218" i="3"/>
  <c r="A218" i="3"/>
  <c r="K217" i="3"/>
  <c r="H217" i="3"/>
  <c r="G217" i="2" s="1"/>
  <c r="F217" i="3"/>
  <c r="E217" i="3"/>
  <c r="C217" i="3"/>
  <c r="B217" i="3"/>
  <c r="A217" i="3"/>
  <c r="H216" i="3"/>
  <c r="F216" i="3"/>
  <c r="I216" i="3" s="1"/>
  <c r="E216" i="3"/>
  <c r="J216" i="3" s="1"/>
  <c r="C216" i="3"/>
  <c r="B216" i="3"/>
  <c r="A216" i="3"/>
  <c r="H215" i="3"/>
  <c r="G215" i="2" s="1"/>
  <c r="F215" i="3"/>
  <c r="E215" i="3"/>
  <c r="C215" i="3"/>
  <c r="B215" i="3"/>
  <c r="A215" i="3"/>
  <c r="I214" i="3"/>
  <c r="H214" i="3"/>
  <c r="K214" i="3" s="1"/>
  <c r="L214" i="3" s="1"/>
  <c r="F214" i="3"/>
  <c r="E214" i="3"/>
  <c r="J214" i="3" s="1"/>
  <c r="C214" i="3"/>
  <c r="B214" i="3"/>
  <c r="A214" i="3"/>
  <c r="H213" i="3"/>
  <c r="G213" i="2" s="1"/>
  <c r="F213" i="3"/>
  <c r="E213" i="3"/>
  <c r="C213" i="3"/>
  <c r="B213" i="3"/>
  <c r="A213" i="3"/>
  <c r="H212" i="3"/>
  <c r="K212" i="3" s="1"/>
  <c r="F212" i="3"/>
  <c r="E212" i="3"/>
  <c r="J212" i="3" s="1"/>
  <c r="C212" i="3"/>
  <c r="B212" i="3"/>
  <c r="A212" i="3"/>
  <c r="K211" i="3"/>
  <c r="H211" i="3"/>
  <c r="G211" i="2" s="1"/>
  <c r="F211" i="3"/>
  <c r="E211" i="3"/>
  <c r="C211" i="3"/>
  <c r="B211" i="3"/>
  <c r="A211" i="3"/>
  <c r="B210" i="3"/>
  <c r="A210" i="3"/>
  <c r="I208" i="3"/>
  <c r="F208" i="3"/>
  <c r="E208" i="3"/>
  <c r="K208" i="3" s="1"/>
  <c r="C208" i="3"/>
  <c r="B208" i="3"/>
  <c r="A208" i="3"/>
  <c r="F207" i="3"/>
  <c r="E207" i="3"/>
  <c r="C207" i="3"/>
  <c r="B207" i="3"/>
  <c r="A207" i="3"/>
  <c r="F206" i="3"/>
  <c r="E206" i="3"/>
  <c r="C206" i="3"/>
  <c r="B206" i="3"/>
  <c r="A206" i="3"/>
  <c r="I205" i="3"/>
  <c r="L205" i="3" s="1"/>
  <c r="F205" i="3"/>
  <c r="E205" i="3"/>
  <c r="K205" i="3" s="1"/>
  <c r="C205" i="3"/>
  <c r="B205" i="3"/>
  <c r="A205" i="3"/>
  <c r="H204" i="3"/>
  <c r="F204" i="3"/>
  <c r="I204" i="3" s="1"/>
  <c r="E204" i="3"/>
  <c r="J204" i="3" s="1"/>
  <c r="C204" i="3"/>
  <c r="B204" i="3"/>
  <c r="A204" i="3"/>
  <c r="H203" i="3"/>
  <c r="K203" i="3" s="1"/>
  <c r="F203" i="3"/>
  <c r="E203" i="3"/>
  <c r="J203" i="3" s="1"/>
  <c r="C203" i="3"/>
  <c r="B203" i="3"/>
  <c r="A203" i="3"/>
  <c r="I202" i="3"/>
  <c r="F202" i="3"/>
  <c r="E202" i="3"/>
  <c r="K202" i="3" s="1"/>
  <c r="C202" i="3"/>
  <c r="B202" i="3"/>
  <c r="A202" i="3"/>
  <c r="F201" i="3"/>
  <c r="E201" i="3"/>
  <c r="K201" i="3" s="1"/>
  <c r="C201" i="3"/>
  <c r="B201" i="3"/>
  <c r="A201" i="3"/>
  <c r="F200" i="3"/>
  <c r="E200" i="3"/>
  <c r="C200" i="3"/>
  <c r="B200" i="3"/>
  <c r="A200" i="3"/>
  <c r="F199" i="3"/>
  <c r="E199" i="3"/>
  <c r="K199" i="3" s="1"/>
  <c r="C199" i="3"/>
  <c r="B199" i="3"/>
  <c r="A199" i="3"/>
  <c r="J198" i="3"/>
  <c r="F198" i="3"/>
  <c r="E198" i="3"/>
  <c r="K198" i="3" s="1"/>
  <c r="C198" i="3"/>
  <c r="B198" i="3"/>
  <c r="A198" i="3"/>
  <c r="F197" i="3"/>
  <c r="E197" i="3"/>
  <c r="C197" i="3"/>
  <c r="B197" i="3"/>
  <c r="A197" i="3"/>
  <c r="F196" i="3"/>
  <c r="E196" i="3"/>
  <c r="C196" i="3"/>
  <c r="B196" i="3"/>
  <c r="A196" i="3"/>
  <c r="H195" i="3"/>
  <c r="K195" i="3" s="1"/>
  <c r="F195" i="3"/>
  <c r="E195" i="3"/>
  <c r="J195" i="3" s="1"/>
  <c r="C195" i="3"/>
  <c r="B195" i="3"/>
  <c r="A195" i="3"/>
  <c r="K194" i="3"/>
  <c r="F194" i="3"/>
  <c r="E194" i="3"/>
  <c r="J194" i="3" s="1"/>
  <c r="C194" i="3"/>
  <c r="B194" i="3"/>
  <c r="A194" i="3"/>
  <c r="H193" i="3"/>
  <c r="K193" i="3" s="1"/>
  <c r="F193" i="3"/>
  <c r="E193" i="3"/>
  <c r="C193" i="3"/>
  <c r="B193" i="3"/>
  <c r="A193" i="3"/>
  <c r="H192" i="3"/>
  <c r="F192" i="3"/>
  <c r="E192" i="3"/>
  <c r="J192" i="3" s="1"/>
  <c r="C192" i="3"/>
  <c r="B192" i="3"/>
  <c r="A192" i="3"/>
  <c r="J191" i="3"/>
  <c r="F191" i="3"/>
  <c r="E191" i="3"/>
  <c r="K191" i="3" s="1"/>
  <c r="C191" i="3"/>
  <c r="B191" i="3"/>
  <c r="A191" i="3"/>
  <c r="H190" i="3"/>
  <c r="K190" i="3" s="1"/>
  <c r="F190" i="3"/>
  <c r="E190" i="3"/>
  <c r="J190" i="3" s="1"/>
  <c r="C190" i="3"/>
  <c r="B190" i="3"/>
  <c r="A190" i="3"/>
  <c r="H189" i="3"/>
  <c r="G189" i="2" s="1"/>
  <c r="F189" i="3"/>
  <c r="I189" i="3" s="1"/>
  <c r="E189" i="3"/>
  <c r="K189" i="3" s="1"/>
  <c r="C189" i="3"/>
  <c r="B189" i="3"/>
  <c r="A189" i="3"/>
  <c r="H188" i="3"/>
  <c r="K188" i="3" s="1"/>
  <c r="F188" i="3"/>
  <c r="E188" i="3"/>
  <c r="J188" i="3" s="1"/>
  <c r="C188" i="3"/>
  <c r="B188" i="3"/>
  <c r="A188" i="3"/>
  <c r="K187" i="3"/>
  <c r="H187" i="3"/>
  <c r="G187" i="2" s="1"/>
  <c r="F187" i="3"/>
  <c r="E187" i="3"/>
  <c r="J187" i="3" s="1"/>
  <c r="C187" i="3"/>
  <c r="B187" i="3"/>
  <c r="A187" i="3"/>
  <c r="H186" i="3"/>
  <c r="F186" i="3"/>
  <c r="E186" i="3"/>
  <c r="J186" i="3" s="1"/>
  <c r="C186" i="3"/>
  <c r="B186" i="3"/>
  <c r="A186" i="3"/>
  <c r="H185" i="3"/>
  <c r="G185" i="2" s="1"/>
  <c r="F185" i="3"/>
  <c r="I185" i="3" s="1"/>
  <c r="E185" i="3"/>
  <c r="K185" i="3" s="1"/>
  <c r="C185" i="3"/>
  <c r="B185" i="3"/>
  <c r="A185" i="3"/>
  <c r="H184" i="3"/>
  <c r="K184" i="3" s="1"/>
  <c r="F184" i="3"/>
  <c r="E184" i="3"/>
  <c r="J184" i="3" s="1"/>
  <c r="C184" i="3"/>
  <c r="B184" i="3"/>
  <c r="A184" i="3"/>
  <c r="K183" i="3"/>
  <c r="H183" i="3"/>
  <c r="G183" i="2" s="1"/>
  <c r="F183" i="3"/>
  <c r="E183" i="3"/>
  <c r="J183" i="3" s="1"/>
  <c r="C183" i="3"/>
  <c r="B183" i="3"/>
  <c r="A183" i="3"/>
  <c r="F182" i="3"/>
  <c r="E182" i="3"/>
  <c r="J182" i="3" s="1"/>
  <c r="C182" i="3"/>
  <c r="B182" i="3"/>
  <c r="A182" i="3"/>
  <c r="J181" i="3"/>
  <c r="F181" i="3"/>
  <c r="E181" i="3"/>
  <c r="K181" i="3" s="1"/>
  <c r="C181" i="3"/>
  <c r="B181" i="3"/>
  <c r="A181" i="3"/>
  <c r="F180" i="3"/>
  <c r="E180" i="3"/>
  <c r="C180" i="3"/>
  <c r="B180" i="3"/>
  <c r="A180" i="3"/>
  <c r="J179" i="3"/>
  <c r="F179" i="3"/>
  <c r="E179" i="3"/>
  <c r="K179" i="3" s="1"/>
  <c r="C179" i="3"/>
  <c r="B179" i="3"/>
  <c r="A179" i="3"/>
  <c r="F178" i="3"/>
  <c r="I178" i="3" s="1"/>
  <c r="E178" i="3"/>
  <c r="J178" i="3" s="1"/>
  <c r="C178" i="3"/>
  <c r="B178" i="3"/>
  <c r="A178" i="3"/>
  <c r="F177" i="3"/>
  <c r="I177" i="3" s="1"/>
  <c r="E177" i="3"/>
  <c r="K177" i="3" s="1"/>
  <c r="C177" i="3"/>
  <c r="B177" i="3"/>
  <c r="A177" i="3"/>
  <c r="F176" i="3"/>
  <c r="I176" i="3" s="1"/>
  <c r="E176" i="3"/>
  <c r="K176" i="3" s="1"/>
  <c r="C176" i="3"/>
  <c r="B176" i="3"/>
  <c r="A176" i="3"/>
  <c r="F175" i="3"/>
  <c r="E175" i="3"/>
  <c r="K175" i="3" s="1"/>
  <c r="C175" i="3"/>
  <c r="B175" i="3"/>
  <c r="A175" i="3"/>
  <c r="F174" i="3"/>
  <c r="I174" i="3" s="1"/>
  <c r="E174" i="3"/>
  <c r="J174" i="3" s="1"/>
  <c r="C174" i="3"/>
  <c r="B174" i="3"/>
  <c r="A174" i="3"/>
  <c r="F173" i="3"/>
  <c r="I173" i="3" s="1"/>
  <c r="E173" i="3"/>
  <c r="K173" i="3" s="1"/>
  <c r="C173" i="3"/>
  <c r="B173" i="3"/>
  <c r="A173" i="3"/>
  <c r="F172" i="3"/>
  <c r="I172" i="3" s="1"/>
  <c r="E172" i="3"/>
  <c r="K172" i="3" s="1"/>
  <c r="C172" i="3"/>
  <c r="B172" i="3"/>
  <c r="A172" i="3"/>
  <c r="F171" i="3"/>
  <c r="E171" i="3"/>
  <c r="K171" i="3" s="1"/>
  <c r="C171" i="3"/>
  <c r="B171" i="3"/>
  <c r="A171" i="3"/>
  <c r="F170" i="3"/>
  <c r="E170" i="3"/>
  <c r="J170" i="3" s="1"/>
  <c r="C170" i="3"/>
  <c r="B170" i="3"/>
  <c r="A170" i="3"/>
  <c r="B169" i="3"/>
  <c r="A169" i="3"/>
  <c r="K167" i="3"/>
  <c r="H167" i="3"/>
  <c r="G167" i="2" s="1"/>
  <c r="F167" i="3"/>
  <c r="E167" i="3"/>
  <c r="C167" i="3"/>
  <c r="B167" i="3"/>
  <c r="A167" i="3"/>
  <c r="K166" i="3"/>
  <c r="F166" i="3"/>
  <c r="I166" i="3" s="1"/>
  <c r="E166" i="3"/>
  <c r="J166" i="3" s="1"/>
  <c r="C166" i="3"/>
  <c r="B166" i="3"/>
  <c r="A166" i="3"/>
  <c r="I165" i="3"/>
  <c r="F165" i="3"/>
  <c r="E165" i="3"/>
  <c r="K165" i="3" s="1"/>
  <c r="C165" i="3"/>
  <c r="B165" i="3"/>
  <c r="A165" i="3"/>
  <c r="H164" i="3"/>
  <c r="G164" i="2" s="1"/>
  <c r="F164" i="3"/>
  <c r="I164" i="3" s="1"/>
  <c r="E164" i="3"/>
  <c r="K164" i="3" s="1"/>
  <c r="C164" i="3"/>
  <c r="B164" i="3"/>
  <c r="A164" i="3"/>
  <c r="H163" i="3"/>
  <c r="K163" i="3" s="1"/>
  <c r="F163" i="3"/>
  <c r="E163" i="3"/>
  <c r="J163" i="3" s="1"/>
  <c r="C163" i="3"/>
  <c r="B163" i="3"/>
  <c r="A163" i="3"/>
  <c r="K162" i="3"/>
  <c r="H162" i="3"/>
  <c r="G162" i="2" s="1"/>
  <c r="F162" i="3"/>
  <c r="E162" i="3"/>
  <c r="J162" i="3" s="1"/>
  <c r="C162" i="3"/>
  <c r="B162" i="3"/>
  <c r="A162" i="3"/>
  <c r="H161" i="3"/>
  <c r="F161" i="3"/>
  <c r="E161" i="3"/>
  <c r="J161" i="3" s="1"/>
  <c r="C161" i="3"/>
  <c r="B161" i="3"/>
  <c r="A161" i="3"/>
  <c r="H160" i="3"/>
  <c r="G160" i="2" s="1"/>
  <c r="F160" i="3"/>
  <c r="I160" i="3" s="1"/>
  <c r="E160" i="3"/>
  <c r="K160" i="3" s="1"/>
  <c r="C160" i="3"/>
  <c r="B160" i="3"/>
  <c r="A160" i="3"/>
  <c r="H159" i="3"/>
  <c r="G159" i="2" s="1"/>
  <c r="F159" i="3"/>
  <c r="E159" i="3"/>
  <c r="J159" i="3" s="1"/>
  <c r="C159" i="3"/>
  <c r="B159" i="3"/>
  <c r="A159" i="3"/>
  <c r="B158" i="3"/>
  <c r="A158" i="3"/>
  <c r="J156" i="3"/>
  <c r="F156" i="3"/>
  <c r="E156" i="3"/>
  <c r="K156" i="3" s="1"/>
  <c r="C156" i="3"/>
  <c r="B156" i="3"/>
  <c r="A156" i="3"/>
  <c r="H155" i="3"/>
  <c r="G155" i="2" s="1"/>
  <c r="F155" i="3"/>
  <c r="E155" i="3"/>
  <c r="C155" i="3"/>
  <c r="B155" i="3"/>
  <c r="A155" i="3"/>
  <c r="K154" i="3"/>
  <c r="F154" i="3"/>
  <c r="E154" i="3"/>
  <c r="C154" i="3"/>
  <c r="B154" i="3"/>
  <c r="A154" i="3"/>
  <c r="J153" i="3"/>
  <c r="F153" i="3"/>
  <c r="E153" i="3"/>
  <c r="K153" i="3" s="1"/>
  <c r="C153" i="3"/>
  <c r="B153" i="3"/>
  <c r="A153" i="3"/>
  <c r="H152" i="3"/>
  <c r="G152" i="2" s="1"/>
  <c r="F152" i="3"/>
  <c r="E152" i="3"/>
  <c r="J152" i="3" s="1"/>
  <c r="C152" i="3"/>
  <c r="B152" i="3"/>
  <c r="A152" i="3"/>
  <c r="H151" i="3"/>
  <c r="F151" i="3"/>
  <c r="E151" i="3"/>
  <c r="J151" i="3" s="1"/>
  <c r="C151" i="3"/>
  <c r="B151" i="3"/>
  <c r="A151" i="3"/>
  <c r="F150" i="3"/>
  <c r="E150" i="3"/>
  <c r="C150" i="3"/>
  <c r="B150" i="3"/>
  <c r="A150" i="3"/>
  <c r="J149" i="3"/>
  <c r="F149" i="3"/>
  <c r="E149" i="3"/>
  <c r="K149" i="3" s="1"/>
  <c r="C149" i="3"/>
  <c r="B149" i="3"/>
  <c r="A149" i="3"/>
  <c r="F148" i="3"/>
  <c r="E148" i="3"/>
  <c r="C148" i="3"/>
  <c r="B148" i="3"/>
  <c r="A148" i="3"/>
  <c r="B147" i="3"/>
  <c r="A147" i="3"/>
  <c r="H145" i="3"/>
  <c r="F145" i="3"/>
  <c r="I145" i="3" s="1"/>
  <c r="E145" i="3"/>
  <c r="J145" i="3" s="1"/>
  <c r="C145" i="3"/>
  <c r="B145" i="3"/>
  <c r="A145" i="3"/>
  <c r="F144" i="3"/>
  <c r="I144" i="3" s="1"/>
  <c r="E144" i="3"/>
  <c r="K144" i="3" s="1"/>
  <c r="C144" i="3"/>
  <c r="B144" i="3"/>
  <c r="A144" i="3"/>
  <c r="H143" i="3"/>
  <c r="F143" i="3"/>
  <c r="E143" i="3"/>
  <c r="J143" i="3" s="1"/>
  <c r="C143" i="3"/>
  <c r="B143" i="3"/>
  <c r="A143" i="3"/>
  <c r="H142" i="3"/>
  <c r="G142" i="2" s="1"/>
  <c r="F142" i="3"/>
  <c r="E142" i="3"/>
  <c r="I142" i="3" s="1"/>
  <c r="C142" i="3"/>
  <c r="B142" i="3"/>
  <c r="A142" i="3"/>
  <c r="F141" i="3"/>
  <c r="E141" i="3"/>
  <c r="C141" i="3"/>
  <c r="B141" i="3"/>
  <c r="A141" i="3"/>
  <c r="H140" i="3"/>
  <c r="K140" i="3" s="1"/>
  <c r="F140" i="3"/>
  <c r="E140" i="3"/>
  <c r="J140" i="3" s="1"/>
  <c r="C140" i="3"/>
  <c r="B140" i="3"/>
  <c r="A140" i="3"/>
  <c r="K139" i="3"/>
  <c r="H139" i="3"/>
  <c r="G139" i="2" s="1"/>
  <c r="F139" i="3"/>
  <c r="E139" i="3"/>
  <c r="J139" i="3" s="1"/>
  <c r="C139" i="3"/>
  <c r="B139" i="3"/>
  <c r="A139" i="3"/>
  <c r="F138" i="3"/>
  <c r="E138" i="3"/>
  <c r="J138" i="3" s="1"/>
  <c r="C138" i="3"/>
  <c r="B138" i="3"/>
  <c r="A138" i="3"/>
  <c r="B137" i="3"/>
  <c r="A137" i="3"/>
  <c r="B136" i="3"/>
  <c r="A136" i="3"/>
  <c r="K134" i="3"/>
  <c r="F134" i="3"/>
  <c r="E134" i="3"/>
  <c r="C134" i="3"/>
  <c r="B134" i="3"/>
  <c r="A134" i="3"/>
  <c r="J133" i="3"/>
  <c r="F133" i="3"/>
  <c r="E133" i="3"/>
  <c r="K133" i="3" s="1"/>
  <c r="C133" i="3"/>
  <c r="B133" i="3"/>
  <c r="A133" i="3"/>
  <c r="F132" i="3"/>
  <c r="E132" i="3"/>
  <c r="C132" i="3"/>
  <c r="B132" i="3"/>
  <c r="A132" i="3"/>
  <c r="F131" i="3"/>
  <c r="E131" i="3"/>
  <c r="K131" i="3" s="1"/>
  <c r="C131" i="3"/>
  <c r="B131" i="3"/>
  <c r="A131" i="3"/>
  <c r="F130" i="3"/>
  <c r="E130" i="3"/>
  <c r="C130" i="3"/>
  <c r="B130" i="3"/>
  <c r="A130" i="3"/>
  <c r="G129" i="3"/>
  <c r="H129" i="3" s="1"/>
  <c r="G129" i="2" s="1"/>
  <c r="F129" i="3"/>
  <c r="E129" i="3"/>
  <c r="I129" i="3" s="1"/>
  <c r="C129" i="3"/>
  <c r="B129" i="3"/>
  <c r="A129" i="3"/>
  <c r="F128" i="3"/>
  <c r="E128" i="3"/>
  <c r="C128" i="3"/>
  <c r="B128" i="3"/>
  <c r="A128" i="3"/>
  <c r="J127" i="3"/>
  <c r="F127" i="3"/>
  <c r="E127" i="3"/>
  <c r="K127" i="3" s="1"/>
  <c r="C127" i="3"/>
  <c r="B127" i="3"/>
  <c r="A127" i="3"/>
  <c r="F126" i="3"/>
  <c r="E126" i="3"/>
  <c r="C126" i="3"/>
  <c r="B126" i="3"/>
  <c r="A126" i="3"/>
  <c r="J125" i="3"/>
  <c r="H125" i="3"/>
  <c r="K125" i="3" s="1"/>
  <c r="F125" i="3"/>
  <c r="E125" i="3"/>
  <c r="C125" i="3"/>
  <c r="B125" i="3"/>
  <c r="A125" i="3"/>
  <c r="I124" i="3"/>
  <c r="F124" i="3"/>
  <c r="E124" i="3"/>
  <c r="K124" i="3" s="1"/>
  <c r="C124" i="3"/>
  <c r="B124" i="3"/>
  <c r="A124" i="3"/>
  <c r="J123" i="3"/>
  <c r="F123" i="3"/>
  <c r="E123" i="3"/>
  <c r="K123" i="3" s="1"/>
  <c r="C123" i="3"/>
  <c r="B123" i="3"/>
  <c r="A123" i="3"/>
  <c r="B122" i="3"/>
  <c r="A122" i="3"/>
  <c r="F120" i="3"/>
  <c r="E120" i="3"/>
  <c r="I120" i="3" s="1"/>
  <c r="C120" i="3"/>
  <c r="B120" i="3"/>
  <c r="A120" i="3"/>
  <c r="K119" i="3"/>
  <c r="L119" i="3" s="1"/>
  <c r="F119" i="3"/>
  <c r="E119" i="3"/>
  <c r="I119" i="3" s="1"/>
  <c r="C119" i="3"/>
  <c r="B119" i="3"/>
  <c r="A119" i="3"/>
  <c r="K118" i="3"/>
  <c r="H118" i="3"/>
  <c r="G118" i="2" s="1"/>
  <c r="F118" i="3"/>
  <c r="E118" i="3"/>
  <c r="C118" i="3"/>
  <c r="B118" i="3"/>
  <c r="A118" i="3"/>
  <c r="J117" i="3"/>
  <c r="F117" i="3"/>
  <c r="E117" i="3"/>
  <c r="K117" i="3" s="1"/>
  <c r="C117" i="3"/>
  <c r="B117" i="3"/>
  <c r="A117" i="3"/>
  <c r="F116" i="3"/>
  <c r="E116" i="3"/>
  <c r="K116" i="3" s="1"/>
  <c r="C116" i="3"/>
  <c r="B116" i="3"/>
  <c r="A116" i="3"/>
  <c r="F115" i="3"/>
  <c r="E115" i="3"/>
  <c r="C115" i="3"/>
  <c r="B115" i="3"/>
  <c r="A115" i="3"/>
  <c r="F114" i="3"/>
  <c r="E114" i="3"/>
  <c r="C114" i="3"/>
  <c r="B114" i="3"/>
  <c r="A114" i="3"/>
  <c r="F113" i="3"/>
  <c r="E113" i="3"/>
  <c r="K113" i="3" s="1"/>
  <c r="C113" i="3"/>
  <c r="B113" i="3"/>
  <c r="A113" i="3"/>
  <c r="B112" i="3"/>
  <c r="A112" i="3"/>
  <c r="F110" i="3"/>
  <c r="E110" i="3"/>
  <c r="C110" i="3"/>
  <c r="B110" i="3"/>
  <c r="A110" i="3"/>
  <c r="F109" i="3"/>
  <c r="E109" i="3"/>
  <c r="C109" i="3"/>
  <c r="B109" i="3"/>
  <c r="A109" i="3"/>
  <c r="J108" i="3"/>
  <c r="H108" i="3"/>
  <c r="G108" i="2" s="1"/>
  <c r="F108" i="3"/>
  <c r="E108" i="3"/>
  <c r="C108" i="3"/>
  <c r="B108" i="3"/>
  <c r="A108" i="3"/>
  <c r="F107" i="3"/>
  <c r="E107" i="3"/>
  <c r="J107" i="3" s="1"/>
  <c r="C107" i="3"/>
  <c r="B107" i="3"/>
  <c r="A107" i="3"/>
  <c r="F106" i="3"/>
  <c r="E106" i="3"/>
  <c r="C106" i="3"/>
  <c r="B106" i="3"/>
  <c r="A106" i="3"/>
  <c r="J105" i="3"/>
  <c r="F105" i="3"/>
  <c r="E105" i="3"/>
  <c r="K105" i="3" s="1"/>
  <c r="C105" i="3"/>
  <c r="B105" i="3"/>
  <c r="A105" i="3"/>
  <c r="F104" i="3"/>
  <c r="E104" i="3"/>
  <c r="J104" i="3" s="1"/>
  <c r="C104" i="3"/>
  <c r="B104" i="3"/>
  <c r="A104" i="3"/>
  <c r="F103" i="3"/>
  <c r="E103" i="3"/>
  <c r="C103" i="3"/>
  <c r="B103" i="3"/>
  <c r="A103" i="3"/>
  <c r="I102" i="3"/>
  <c r="F102" i="3"/>
  <c r="E102" i="3"/>
  <c r="C102" i="3"/>
  <c r="B102" i="3"/>
  <c r="A102" i="3"/>
  <c r="B101" i="3"/>
  <c r="A101" i="3"/>
  <c r="K99" i="3"/>
  <c r="F99" i="3"/>
  <c r="E99" i="3"/>
  <c r="C99" i="3"/>
  <c r="B99" i="3"/>
  <c r="A99" i="3"/>
  <c r="K98" i="3"/>
  <c r="L98" i="3" s="1"/>
  <c r="I98" i="3"/>
  <c r="F98" i="3"/>
  <c r="E98" i="3"/>
  <c r="J98" i="3" s="1"/>
  <c r="C98" i="3"/>
  <c r="B98" i="3"/>
  <c r="A98" i="3"/>
  <c r="J97" i="3"/>
  <c r="I97" i="3"/>
  <c r="F97" i="3"/>
  <c r="E97" i="3"/>
  <c r="K97" i="3" s="1"/>
  <c r="C97" i="3"/>
  <c r="B97" i="3"/>
  <c r="A97" i="3"/>
  <c r="F96" i="3"/>
  <c r="E96" i="3"/>
  <c r="I96" i="3" s="1"/>
  <c r="C96" i="3"/>
  <c r="B96" i="3"/>
  <c r="A96" i="3"/>
  <c r="K95" i="3"/>
  <c r="J95" i="3"/>
  <c r="F95" i="3"/>
  <c r="E95" i="3"/>
  <c r="C95" i="3"/>
  <c r="B95" i="3"/>
  <c r="A95" i="3"/>
  <c r="F94" i="3"/>
  <c r="E94" i="3"/>
  <c r="J94" i="3" s="1"/>
  <c r="C94" i="3"/>
  <c r="B94" i="3"/>
  <c r="A94" i="3"/>
  <c r="J93" i="3"/>
  <c r="F93" i="3"/>
  <c r="E93" i="3"/>
  <c r="K93" i="3" s="1"/>
  <c r="C93" i="3"/>
  <c r="B93" i="3"/>
  <c r="A93" i="3"/>
  <c r="H92" i="3"/>
  <c r="G92" i="2" s="1"/>
  <c r="F92" i="3"/>
  <c r="E92" i="3"/>
  <c r="J92" i="3" s="1"/>
  <c r="C92" i="3"/>
  <c r="B92" i="3"/>
  <c r="A92" i="3"/>
  <c r="F91" i="3"/>
  <c r="E91" i="3"/>
  <c r="J91" i="3" s="1"/>
  <c r="C91" i="3"/>
  <c r="B91" i="3"/>
  <c r="A91" i="3"/>
  <c r="H90" i="3"/>
  <c r="G90" i="2" s="1"/>
  <c r="F90" i="3"/>
  <c r="E90" i="3"/>
  <c r="I90" i="3" s="1"/>
  <c r="C90" i="3"/>
  <c r="B90" i="3"/>
  <c r="A90" i="3"/>
  <c r="F89" i="3"/>
  <c r="E89" i="3"/>
  <c r="C89" i="3"/>
  <c r="B89" i="3"/>
  <c r="A89" i="3"/>
  <c r="F88" i="3"/>
  <c r="E88" i="3"/>
  <c r="J88" i="3" s="1"/>
  <c r="C88" i="3"/>
  <c r="B88" i="3"/>
  <c r="A88" i="3"/>
  <c r="B87" i="3"/>
  <c r="A87" i="3"/>
  <c r="B86" i="3"/>
  <c r="A86" i="3"/>
  <c r="H84" i="3"/>
  <c r="G84" i="2" s="1"/>
  <c r="F84" i="3"/>
  <c r="E84" i="3"/>
  <c r="J84" i="3" s="1"/>
  <c r="C84" i="3"/>
  <c r="B84" i="3"/>
  <c r="A84" i="3"/>
  <c r="K83" i="3"/>
  <c r="F83" i="3"/>
  <c r="E83" i="3"/>
  <c r="I83" i="3" s="1"/>
  <c r="C83" i="3"/>
  <c r="B83" i="3"/>
  <c r="A83" i="3"/>
  <c r="G82" i="3"/>
  <c r="H82" i="3" s="1"/>
  <c r="G82" i="2" s="1"/>
  <c r="F82" i="3"/>
  <c r="E82" i="3"/>
  <c r="I82" i="3" s="1"/>
  <c r="C82" i="3"/>
  <c r="B82" i="3"/>
  <c r="A82" i="3"/>
  <c r="G81" i="3"/>
  <c r="H81" i="3" s="1"/>
  <c r="F81" i="3"/>
  <c r="E81" i="3"/>
  <c r="I81" i="3" s="1"/>
  <c r="C81" i="3"/>
  <c r="B81" i="3"/>
  <c r="A81" i="3"/>
  <c r="F80" i="3"/>
  <c r="E80" i="3"/>
  <c r="C80" i="3"/>
  <c r="B80" i="3"/>
  <c r="A80" i="3"/>
  <c r="F79" i="3"/>
  <c r="E79" i="3"/>
  <c r="I79" i="3" s="1"/>
  <c r="C79" i="3"/>
  <c r="B79" i="3"/>
  <c r="A79" i="3"/>
  <c r="K78" i="3"/>
  <c r="L78" i="3" s="1"/>
  <c r="F78" i="3"/>
  <c r="E78" i="3"/>
  <c r="I78" i="3" s="1"/>
  <c r="C78" i="3"/>
  <c r="B78" i="3"/>
  <c r="A78" i="3"/>
  <c r="K77" i="3"/>
  <c r="F77" i="3"/>
  <c r="I77" i="3" s="1"/>
  <c r="E77" i="3"/>
  <c r="J77" i="3" s="1"/>
  <c r="C77" i="3"/>
  <c r="B77" i="3"/>
  <c r="A77" i="3"/>
  <c r="F76" i="3"/>
  <c r="E76" i="3"/>
  <c r="K76" i="3" s="1"/>
  <c r="C76" i="3"/>
  <c r="B76" i="3"/>
  <c r="A76" i="3"/>
  <c r="F75" i="3"/>
  <c r="E75" i="3"/>
  <c r="K75" i="3" s="1"/>
  <c r="C75" i="3"/>
  <c r="B75" i="3"/>
  <c r="A75" i="3"/>
  <c r="F74" i="3"/>
  <c r="E74" i="3"/>
  <c r="K74" i="3" s="1"/>
  <c r="C74" i="3"/>
  <c r="B74" i="3"/>
  <c r="A74" i="3"/>
  <c r="I73" i="3"/>
  <c r="L73" i="3" s="1"/>
  <c r="F73" i="3"/>
  <c r="E73" i="3"/>
  <c r="K73" i="3" s="1"/>
  <c r="C73" i="3"/>
  <c r="B73" i="3"/>
  <c r="A73" i="3"/>
  <c r="F72" i="3"/>
  <c r="I72" i="3" s="1"/>
  <c r="L72" i="3" s="1"/>
  <c r="E72" i="3"/>
  <c r="K72" i="3" s="1"/>
  <c r="C72" i="3"/>
  <c r="B72" i="3"/>
  <c r="A72" i="3"/>
  <c r="F71" i="3"/>
  <c r="E71" i="3"/>
  <c r="K71" i="3" s="1"/>
  <c r="C71" i="3"/>
  <c r="B71" i="3"/>
  <c r="A71" i="3"/>
  <c r="F70" i="3"/>
  <c r="E70" i="3"/>
  <c r="K70" i="3" s="1"/>
  <c r="C70" i="3"/>
  <c r="B70" i="3"/>
  <c r="A70" i="3"/>
  <c r="F69" i="3"/>
  <c r="E69" i="3"/>
  <c r="K69" i="3" s="1"/>
  <c r="C69" i="3"/>
  <c r="B69" i="3"/>
  <c r="A69" i="3"/>
  <c r="F68" i="3"/>
  <c r="E68" i="3"/>
  <c r="C68" i="3"/>
  <c r="B68" i="3"/>
  <c r="A68" i="3"/>
  <c r="B67" i="3"/>
  <c r="A67" i="3"/>
  <c r="F65" i="3"/>
  <c r="E65" i="3"/>
  <c r="I65" i="3" s="1"/>
  <c r="C65" i="3"/>
  <c r="B65" i="3"/>
  <c r="A65" i="3"/>
  <c r="H64" i="3"/>
  <c r="G64" i="2" s="1"/>
  <c r="F64" i="3"/>
  <c r="E64" i="3"/>
  <c r="I64" i="3" s="1"/>
  <c r="I63" i="3" s="1"/>
  <c r="C64" i="3"/>
  <c r="B64" i="3"/>
  <c r="A64" i="3"/>
  <c r="B63" i="3"/>
  <c r="A63" i="3"/>
  <c r="F61" i="3"/>
  <c r="E61" i="3"/>
  <c r="C61" i="3"/>
  <c r="B61" i="3"/>
  <c r="A61" i="3"/>
  <c r="F60" i="3"/>
  <c r="E60" i="3"/>
  <c r="C60" i="3"/>
  <c r="B60" i="3"/>
  <c r="A60" i="3"/>
  <c r="K59" i="3"/>
  <c r="F59" i="3"/>
  <c r="E59" i="3"/>
  <c r="C59" i="3"/>
  <c r="B59" i="3"/>
  <c r="A59" i="3"/>
  <c r="F58" i="3"/>
  <c r="E58" i="3"/>
  <c r="I58" i="3" s="1"/>
  <c r="C58" i="3"/>
  <c r="B58" i="3"/>
  <c r="A58" i="3"/>
  <c r="F57" i="3"/>
  <c r="E57" i="3"/>
  <c r="C57" i="3"/>
  <c r="B57" i="3"/>
  <c r="A57" i="3"/>
  <c r="K56" i="3"/>
  <c r="F56" i="3"/>
  <c r="E56" i="3"/>
  <c r="C56" i="3"/>
  <c r="B56" i="3"/>
  <c r="A56" i="3"/>
  <c r="B55" i="3"/>
  <c r="A55" i="3"/>
  <c r="F54" i="3"/>
  <c r="E54" i="3"/>
  <c r="K54" i="3" s="1"/>
  <c r="K53" i="3" s="1"/>
  <c r="C54" i="3"/>
  <c r="B54" i="3"/>
  <c r="A54" i="3"/>
  <c r="B53" i="3"/>
  <c r="A53" i="3"/>
  <c r="K52" i="3"/>
  <c r="F52" i="3"/>
  <c r="E52" i="3"/>
  <c r="C52" i="3"/>
  <c r="B52" i="3"/>
  <c r="A52" i="3"/>
  <c r="K51" i="3"/>
  <c r="F51" i="3"/>
  <c r="E51" i="3"/>
  <c r="I51" i="3" s="1"/>
  <c r="C51" i="3"/>
  <c r="B51" i="3"/>
  <c r="A51" i="3"/>
  <c r="F50" i="3"/>
  <c r="E50" i="3"/>
  <c r="K50" i="3" s="1"/>
  <c r="C50" i="3"/>
  <c r="B50" i="3"/>
  <c r="A50" i="3"/>
  <c r="K49" i="3"/>
  <c r="F49" i="3"/>
  <c r="E49" i="3"/>
  <c r="C49" i="3"/>
  <c r="B49" i="3"/>
  <c r="A49" i="3"/>
  <c r="F48" i="3"/>
  <c r="E48" i="3"/>
  <c r="K48" i="3" s="1"/>
  <c r="C48" i="3"/>
  <c r="B48" i="3"/>
  <c r="A48" i="3"/>
  <c r="K47" i="3"/>
  <c r="F47" i="3"/>
  <c r="E47" i="3"/>
  <c r="I47" i="3" s="1"/>
  <c r="C47" i="3"/>
  <c r="B47" i="3"/>
  <c r="A47" i="3"/>
  <c r="I46" i="3"/>
  <c r="F46" i="3"/>
  <c r="E46" i="3"/>
  <c r="K46" i="3" s="1"/>
  <c r="C46" i="3"/>
  <c r="B46" i="3"/>
  <c r="A46" i="3"/>
  <c r="B45" i="3"/>
  <c r="A45" i="3"/>
  <c r="B44" i="3"/>
  <c r="A44" i="3"/>
  <c r="K42" i="3"/>
  <c r="F42" i="3"/>
  <c r="E42" i="3"/>
  <c r="I42" i="3" s="1"/>
  <c r="C42" i="3"/>
  <c r="B42" i="3"/>
  <c r="A42" i="3"/>
  <c r="F41" i="3"/>
  <c r="E41" i="3"/>
  <c r="K41" i="3" s="1"/>
  <c r="C41" i="3"/>
  <c r="B41" i="3"/>
  <c r="A41" i="3"/>
  <c r="K40" i="3"/>
  <c r="F40" i="3"/>
  <c r="E40" i="3"/>
  <c r="C40" i="3"/>
  <c r="B40" i="3"/>
  <c r="A40" i="3"/>
  <c r="F39" i="3"/>
  <c r="E39" i="3"/>
  <c r="K39" i="3" s="1"/>
  <c r="C39" i="3"/>
  <c r="B39" i="3"/>
  <c r="A39" i="3"/>
  <c r="K38" i="3"/>
  <c r="F38" i="3"/>
  <c r="E38" i="3"/>
  <c r="I38" i="3" s="1"/>
  <c r="C38" i="3"/>
  <c r="B38" i="3"/>
  <c r="A38" i="3"/>
  <c r="I37" i="3"/>
  <c r="F37" i="3"/>
  <c r="E37" i="3"/>
  <c r="K37" i="3" s="1"/>
  <c r="C37" i="3"/>
  <c r="B37" i="3"/>
  <c r="A37" i="3"/>
  <c r="F36" i="3"/>
  <c r="E36" i="3"/>
  <c r="K36" i="3" s="1"/>
  <c r="C36" i="3"/>
  <c r="B36" i="3"/>
  <c r="A36" i="3"/>
  <c r="K35" i="3"/>
  <c r="F35" i="3"/>
  <c r="E35" i="3"/>
  <c r="C35" i="3"/>
  <c r="B35" i="3"/>
  <c r="A35" i="3"/>
  <c r="K34" i="3"/>
  <c r="F34" i="3"/>
  <c r="E34" i="3"/>
  <c r="I34" i="3" s="1"/>
  <c r="C34" i="3"/>
  <c r="B34" i="3"/>
  <c r="A34" i="3"/>
  <c r="F33" i="3"/>
  <c r="E33" i="3"/>
  <c r="K33" i="3" s="1"/>
  <c r="C33" i="3"/>
  <c r="B33" i="3"/>
  <c r="A33" i="3"/>
  <c r="B32" i="3"/>
  <c r="A32" i="3"/>
  <c r="E30" i="3"/>
  <c r="K30" i="3" s="1"/>
  <c r="C30" i="3"/>
  <c r="B30" i="3"/>
  <c r="A30" i="3"/>
  <c r="I29" i="3"/>
  <c r="L29" i="3" s="1"/>
  <c r="E29" i="3"/>
  <c r="K29" i="3" s="1"/>
  <c r="C29" i="3"/>
  <c r="B29" i="3"/>
  <c r="A29" i="3"/>
  <c r="E28" i="3"/>
  <c r="I28" i="3" s="1"/>
  <c r="C28" i="3"/>
  <c r="B28" i="3"/>
  <c r="A28" i="3"/>
  <c r="K27" i="3"/>
  <c r="I27" i="3"/>
  <c r="E27" i="3"/>
  <c r="C27" i="3"/>
  <c r="B27" i="3"/>
  <c r="A27" i="3"/>
  <c r="I26" i="3"/>
  <c r="E26" i="3"/>
  <c r="K26" i="3" s="1"/>
  <c r="L26" i="3" s="1"/>
  <c r="C26" i="3"/>
  <c r="B26" i="3"/>
  <c r="A26" i="3"/>
  <c r="E25" i="3"/>
  <c r="I25" i="3" s="1"/>
  <c r="C25" i="3"/>
  <c r="B25" i="3"/>
  <c r="A25" i="3"/>
  <c r="E24" i="3"/>
  <c r="K24" i="3" s="1"/>
  <c r="C24" i="3"/>
  <c r="B24" i="3"/>
  <c r="A24" i="3"/>
  <c r="K23" i="3"/>
  <c r="I23" i="3"/>
  <c r="E23" i="3"/>
  <c r="C23" i="3"/>
  <c r="B23" i="3"/>
  <c r="A23" i="3"/>
  <c r="I22" i="3"/>
  <c r="E22" i="3"/>
  <c r="K22" i="3" s="1"/>
  <c r="L22" i="3" s="1"/>
  <c r="C22" i="3"/>
  <c r="B22" i="3"/>
  <c r="A22" i="3"/>
  <c r="E21" i="3"/>
  <c r="K21" i="3" s="1"/>
  <c r="C21" i="3"/>
  <c r="B21" i="3"/>
  <c r="A21" i="3"/>
  <c r="E20" i="3"/>
  <c r="K20" i="3" s="1"/>
  <c r="C20" i="3"/>
  <c r="B20" i="3"/>
  <c r="A20" i="3"/>
  <c r="B19" i="3"/>
  <c r="A19" i="3"/>
  <c r="K81" i="3" l="1"/>
  <c r="G81" i="2"/>
  <c r="I33" i="3"/>
  <c r="L34" i="3"/>
  <c r="I41" i="3"/>
  <c r="L42" i="3"/>
  <c r="I50" i="3"/>
  <c r="L51" i="3"/>
  <c r="K84" i="3"/>
  <c r="J128" i="3"/>
  <c r="I128" i="3"/>
  <c r="K151" i="3"/>
  <c r="G151" i="2"/>
  <c r="I35" i="3"/>
  <c r="I40" i="3"/>
  <c r="I49" i="3"/>
  <c r="I52" i="3"/>
  <c r="I54" i="3"/>
  <c r="I57" i="3"/>
  <c r="I60" i="3"/>
  <c r="I80" i="3"/>
  <c r="I89" i="3"/>
  <c r="I92" i="3"/>
  <c r="I106" i="3"/>
  <c r="K126" i="3"/>
  <c r="L126" i="3" s="1"/>
  <c r="I126" i="3"/>
  <c r="I132" i="3"/>
  <c r="K132" i="3"/>
  <c r="J132" i="3"/>
  <c r="K143" i="3"/>
  <c r="G143" i="2"/>
  <c r="K150" i="3"/>
  <c r="I150" i="3"/>
  <c r="J167" i="3"/>
  <c r="I167" i="3"/>
  <c r="K180" i="3"/>
  <c r="I180" i="3"/>
  <c r="L230" i="3"/>
  <c r="L38" i="3"/>
  <c r="L47" i="3"/>
  <c r="K65" i="3"/>
  <c r="L65" i="3" s="1"/>
  <c r="L77" i="3"/>
  <c r="L81" i="3"/>
  <c r="J81" i="3"/>
  <c r="J67" i="3" s="1"/>
  <c r="J82" i="3"/>
  <c r="K91" i="3"/>
  <c r="I94" i="3"/>
  <c r="K96" i="3"/>
  <c r="L96" i="3" s="1"/>
  <c r="J96" i="3"/>
  <c r="I99" i="3"/>
  <c r="L99" i="3" s="1"/>
  <c r="J99" i="3"/>
  <c r="K120" i="3"/>
  <c r="L120" i="3" s="1"/>
  <c r="J120" i="3"/>
  <c r="J148" i="3"/>
  <c r="I148" i="3"/>
  <c r="K155" i="3"/>
  <c r="I155" i="3"/>
  <c r="K161" i="3"/>
  <c r="G161" i="2"/>
  <c r="K186" i="3"/>
  <c r="G186" i="2"/>
  <c r="L23" i="3"/>
  <c r="L27" i="3"/>
  <c r="I36" i="3"/>
  <c r="I39" i="3"/>
  <c r="I48" i="3"/>
  <c r="I56" i="3"/>
  <c r="L56" i="3" s="1"/>
  <c r="K60" i="3"/>
  <c r="L60" i="3" s="1"/>
  <c r="I61" i="3"/>
  <c r="I69" i="3"/>
  <c r="L69" i="3" s="1"/>
  <c r="I76" i="3"/>
  <c r="L76" i="3" s="1"/>
  <c r="I84" i="3"/>
  <c r="I93" i="3"/>
  <c r="L93" i="3" s="1"/>
  <c r="K94" i="3"/>
  <c r="L94" i="3" s="1"/>
  <c r="I95" i="3"/>
  <c r="L95" i="3" s="1"/>
  <c r="J113" i="3"/>
  <c r="L236" i="3"/>
  <c r="K255" i="3"/>
  <c r="G255" i="2"/>
  <c r="L97" i="3"/>
  <c r="I105" i="3"/>
  <c r="I108" i="3"/>
  <c r="I113" i="3"/>
  <c r="L113" i="3" s="1"/>
  <c r="I123" i="3"/>
  <c r="J124" i="3"/>
  <c r="I133" i="3"/>
  <c r="I138" i="3"/>
  <c r="I140" i="3"/>
  <c r="L140" i="3" s="1"/>
  <c r="K145" i="3"/>
  <c r="L145" i="3" s="1"/>
  <c r="I153" i="3"/>
  <c r="I156" i="3"/>
  <c r="I159" i="3"/>
  <c r="I161" i="3"/>
  <c r="I163" i="3"/>
  <c r="L163" i="3" s="1"/>
  <c r="J165" i="3"/>
  <c r="J171" i="3"/>
  <c r="L172" i="3"/>
  <c r="J173" i="3"/>
  <c r="J175" i="3"/>
  <c r="J177" i="3"/>
  <c r="I182" i="3"/>
  <c r="I184" i="3"/>
  <c r="L184" i="3" s="1"/>
  <c r="I186" i="3"/>
  <c r="I188" i="3"/>
  <c r="L188" i="3" s="1"/>
  <c r="I190" i="3"/>
  <c r="K192" i="3"/>
  <c r="I195" i="3"/>
  <c r="L195" i="3" s="1"/>
  <c r="I198" i="3"/>
  <c r="J202" i="3"/>
  <c r="K204" i="3"/>
  <c r="L204" i="3" s="1"/>
  <c r="J208" i="3"/>
  <c r="I212" i="3"/>
  <c r="L212" i="3" s="1"/>
  <c r="K213" i="3"/>
  <c r="K216" i="3"/>
  <c r="L216" i="3" s="1"/>
  <c r="I218" i="3"/>
  <c r="L218" i="3" s="1"/>
  <c r="K219" i="3"/>
  <c r="I224" i="3"/>
  <c r="L224" i="3" s="1"/>
  <c r="K225" i="3"/>
  <c r="I238" i="3"/>
  <c r="L238" i="3" s="1"/>
  <c r="J243" i="3"/>
  <c r="I258" i="3"/>
  <c r="J260" i="3"/>
  <c r="I271" i="3"/>
  <c r="I282" i="3"/>
  <c r="L282" i="3" s="1"/>
  <c r="G125" i="2"/>
  <c r="G140" i="2"/>
  <c r="G163" i="2"/>
  <c r="G193" i="2"/>
  <c r="G236" i="2"/>
  <c r="G224" i="2"/>
  <c r="G220" i="2"/>
  <c r="G216" i="2"/>
  <c r="G212" i="2"/>
  <c r="G250" i="2"/>
  <c r="J129" i="3"/>
  <c r="L165" i="3"/>
  <c r="L202" i="3"/>
  <c r="K222" i="3"/>
  <c r="K228" i="3"/>
  <c r="K234" i="3"/>
  <c r="K240" i="3"/>
  <c r="K247" i="3"/>
  <c r="K249" i="3"/>
  <c r="K251" i="3"/>
  <c r="J252" i="3"/>
  <c r="L260" i="3"/>
  <c r="I262" i="3"/>
  <c r="I265" i="3"/>
  <c r="K271" i="3"/>
  <c r="L271" i="3" s="1"/>
  <c r="L277" i="3"/>
  <c r="J282" i="3"/>
  <c r="G204" i="2"/>
  <c r="G192" i="2"/>
  <c r="G188" i="2"/>
  <c r="G184" i="2"/>
  <c r="G235" i="2"/>
  <c r="G249" i="2"/>
  <c r="G268" i="2"/>
  <c r="I117" i="3"/>
  <c r="L117" i="3" s="1"/>
  <c r="L123" i="3"/>
  <c r="I127" i="3"/>
  <c r="L133" i="3"/>
  <c r="I151" i="3"/>
  <c r="L153" i="3"/>
  <c r="K159" i="3"/>
  <c r="L159" i="3" s="1"/>
  <c r="I170" i="3"/>
  <c r="I181" i="3"/>
  <c r="I194" i="3"/>
  <c r="L194" i="3" s="1"/>
  <c r="I199" i="3"/>
  <c r="L199" i="3" s="1"/>
  <c r="I222" i="3"/>
  <c r="I228" i="3"/>
  <c r="K229" i="3"/>
  <c r="K232" i="3"/>
  <c r="L232" i="3" s="1"/>
  <c r="I234" i="3"/>
  <c r="I240" i="3"/>
  <c r="I246" i="3"/>
  <c r="L246" i="3" s="1"/>
  <c r="J258" i="3"/>
  <c r="L259" i="3"/>
  <c r="J262" i="3"/>
  <c r="J265" i="3"/>
  <c r="J267" i="3"/>
  <c r="I270" i="3"/>
  <c r="L270" i="3" s="1"/>
  <c r="I278" i="3"/>
  <c r="L278" i="3" s="1"/>
  <c r="I281" i="3"/>
  <c r="G203" i="2"/>
  <c r="G195" i="2"/>
  <c r="G238" i="2"/>
  <c r="G234" i="2"/>
  <c r="G230" i="2"/>
  <c r="G226" i="2"/>
  <c r="G222" i="2"/>
  <c r="G218" i="2"/>
  <c r="G214" i="2"/>
  <c r="G271" i="2"/>
  <c r="G263" i="2"/>
  <c r="L190" i="3"/>
  <c r="L262" i="3"/>
  <c r="L265" i="3"/>
  <c r="G145" i="2"/>
  <c r="G190" i="2"/>
  <c r="G247" i="2"/>
  <c r="L54" i="3"/>
  <c r="I53" i="3"/>
  <c r="L53" i="3" s="1"/>
  <c r="I45" i="3"/>
  <c r="I32" i="3"/>
  <c r="L105" i="3"/>
  <c r="L177" i="3"/>
  <c r="I215" i="3"/>
  <c r="J215" i="3"/>
  <c r="I223" i="3"/>
  <c r="J223" i="3"/>
  <c r="K254" i="3"/>
  <c r="I276" i="3"/>
  <c r="K276" i="3"/>
  <c r="L276" i="3" s="1"/>
  <c r="J276" i="3"/>
  <c r="I21" i="3"/>
  <c r="L21" i="3" s="1"/>
  <c r="L33" i="3"/>
  <c r="K32" i="3"/>
  <c r="L46" i="3"/>
  <c r="K45" i="3"/>
  <c r="J109" i="3"/>
  <c r="I109" i="3"/>
  <c r="I141" i="3"/>
  <c r="J141" i="3"/>
  <c r="J206" i="3"/>
  <c r="I206" i="3"/>
  <c r="K206" i="3"/>
  <c r="L206" i="3" s="1"/>
  <c r="I213" i="3"/>
  <c r="L213" i="3" s="1"/>
  <c r="J213" i="3"/>
  <c r="I221" i="3"/>
  <c r="L221" i="3" s="1"/>
  <c r="J221" i="3"/>
  <c r="I229" i="3"/>
  <c r="L229" i="3" s="1"/>
  <c r="J229" i="3"/>
  <c r="I237" i="3"/>
  <c r="J237" i="3"/>
  <c r="I245" i="3"/>
  <c r="K245" i="3"/>
  <c r="J245" i="3"/>
  <c r="K272" i="3"/>
  <c r="I272" i="3"/>
  <c r="J272" i="3"/>
  <c r="I20" i="3"/>
  <c r="L20" i="3" s="1"/>
  <c r="I24" i="3"/>
  <c r="L24" i="3" s="1"/>
  <c r="K25" i="3"/>
  <c r="L25" i="3" s="1"/>
  <c r="K28" i="3"/>
  <c r="L28" i="3" s="1"/>
  <c r="I30" i="3"/>
  <c r="L30" i="3" s="1"/>
  <c r="L36" i="3"/>
  <c r="L40" i="3"/>
  <c r="L49" i="3"/>
  <c r="K58" i="3"/>
  <c r="L58" i="3" s="1"/>
  <c r="I71" i="3"/>
  <c r="L71" i="3" s="1"/>
  <c r="I75" i="3"/>
  <c r="L75" i="3" s="1"/>
  <c r="K80" i="3"/>
  <c r="L80" i="3" s="1"/>
  <c r="K82" i="3"/>
  <c r="L82" i="3" s="1"/>
  <c r="I88" i="3"/>
  <c r="J89" i="3"/>
  <c r="K90" i="3"/>
  <c r="L90" i="3" s="1"/>
  <c r="K92" i="3"/>
  <c r="L92" i="3" s="1"/>
  <c r="J102" i="3"/>
  <c r="K102" i="3"/>
  <c r="I104" i="3"/>
  <c r="I107" i="3"/>
  <c r="K107" i="3"/>
  <c r="I115" i="3"/>
  <c r="K115" i="3"/>
  <c r="J115" i="3"/>
  <c r="J134" i="3"/>
  <c r="I134" i="3"/>
  <c r="L134" i="3" s="1"/>
  <c r="L150" i="3"/>
  <c r="L155" i="3"/>
  <c r="J155" i="3"/>
  <c r="L156" i="3"/>
  <c r="L176" i="3"/>
  <c r="I211" i="3"/>
  <c r="L211" i="3" s="1"/>
  <c r="J211" i="3"/>
  <c r="I219" i="3"/>
  <c r="J219" i="3"/>
  <c r="I227" i="3"/>
  <c r="J227" i="3"/>
  <c r="I235" i="3"/>
  <c r="L235" i="3" s="1"/>
  <c r="J235" i="3"/>
  <c r="I252" i="3"/>
  <c r="K64" i="3"/>
  <c r="J90" i="3"/>
  <c r="I110" i="3"/>
  <c r="K110" i="3"/>
  <c r="L110" i="3" s="1"/>
  <c r="J110" i="3"/>
  <c r="J114" i="3"/>
  <c r="K114" i="3"/>
  <c r="I114" i="3"/>
  <c r="J116" i="3"/>
  <c r="I116" i="3"/>
  <c r="L116" i="3" s="1"/>
  <c r="I131" i="3"/>
  <c r="L131" i="3" s="1"/>
  <c r="J131" i="3"/>
  <c r="J142" i="3"/>
  <c r="I231" i="3"/>
  <c r="J231" i="3"/>
  <c r="L237" i="3"/>
  <c r="I239" i="3"/>
  <c r="J239" i="3"/>
  <c r="L37" i="3"/>
  <c r="L41" i="3"/>
  <c r="L50" i="3"/>
  <c r="L83" i="3"/>
  <c r="I103" i="3"/>
  <c r="I101" i="3" s="1"/>
  <c r="K103" i="3"/>
  <c r="I118" i="3"/>
  <c r="L118" i="3" s="1"/>
  <c r="J118" i="3"/>
  <c r="J130" i="3"/>
  <c r="I130" i="3"/>
  <c r="L164" i="3"/>
  <c r="J164" i="3"/>
  <c r="L181" i="3"/>
  <c r="L185" i="3"/>
  <c r="J185" i="3"/>
  <c r="I197" i="3"/>
  <c r="J197" i="3"/>
  <c r="K197" i="3"/>
  <c r="L197" i="3" s="1"/>
  <c r="L219" i="3"/>
  <c r="L227" i="3"/>
  <c r="L35" i="3"/>
  <c r="L39" i="3"/>
  <c r="L48" i="3"/>
  <c r="L52" i="3"/>
  <c r="K57" i="3"/>
  <c r="L57" i="3" s="1"/>
  <c r="I59" i="3"/>
  <c r="L59" i="3" s="1"/>
  <c r="K61" i="3"/>
  <c r="L61" i="3" s="1"/>
  <c r="I70" i="3"/>
  <c r="I74" i="3"/>
  <c r="L74" i="3" s="1"/>
  <c r="K79" i="3"/>
  <c r="L79" i="3" s="1"/>
  <c r="K88" i="3"/>
  <c r="K89" i="3"/>
  <c r="L89" i="3" s="1"/>
  <c r="I91" i="3"/>
  <c r="L91" i="3" s="1"/>
  <c r="J103" i="3"/>
  <c r="K104" i="3"/>
  <c r="L104" i="3" s="1"/>
  <c r="J106" i="3"/>
  <c r="K106" i="3"/>
  <c r="L106" i="3" s="1"/>
  <c r="K108" i="3"/>
  <c r="L108" i="3" s="1"/>
  <c r="K109" i="3"/>
  <c r="L109" i="3" s="1"/>
  <c r="J119" i="3"/>
  <c r="L124" i="3"/>
  <c r="L127" i="3"/>
  <c r="K130" i="3"/>
  <c r="L130" i="3" s="1"/>
  <c r="K141" i="3"/>
  <c r="L141" i="3" s="1"/>
  <c r="L144" i="3"/>
  <c r="I152" i="3"/>
  <c r="K152" i="3"/>
  <c r="J154" i="3"/>
  <c r="I154" i="3"/>
  <c r="L154" i="3" s="1"/>
  <c r="L160" i="3"/>
  <c r="J160" i="3"/>
  <c r="L166" i="3"/>
  <c r="L173" i="3"/>
  <c r="L180" i="3"/>
  <c r="L186" i="3"/>
  <c r="L189" i="3"/>
  <c r="J189" i="3"/>
  <c r="J196" i="3"/>
  <c r="I196" i="3"/>
  <c r="K196" i="3"/>
  <c r="L196" i="3" s="1"/>
  <c r="J200" i="3"/>
  <c r="I200" i="3"/>
  <c r="K200" i="3"/>
  <c r="I207" i="3"/>
  <c r="J207" i="3"/>
  <c r="K207" i="3"/>
  <c r="K215" i="3"/>
  <c r="L215" i="3" s="1"/>
  <c r="I217" i="3"/>
  <c r="L217" i="3" s="1"/>
  <c r="J217" i="3"/>
  <c r="K223" i="3"/>
  <c r="I225" i="3"/>
  <c r="L225" i="3" s="1"/>
  <c r="J225" i="3"/>
  <c r="K231" i="3"/>
  <c r="L231" i="3" s="1"/>
  <c r="I233" i="3"/>
  <c r="L233" i="3" s="1"/>
  <c r="J233" i="3"/>
  <c r="K239" i="3"/>
  <c r="L239" i="3" s="1"/>
  <c r="J248" i="3"/>
  <c r="I261" i="3"/>
  <c r="L261" i="3" s="1"/>
  <c r="J261" i="3"/>
  <c r="L263" i="3"/>
  <c r="I125" i="3"/>
  <c r="I122" i="3" s="1"/>
  <c r="J126" i="3"/>
  <c r="K128" i="3"/>
  <c r="L128" i="3" s="1"/>
  <c r="K129" i="3"/>
  <c r="L129" i="3" s="1"/>
  <c r="K138" i="3"/>
  <c r="I139" i="3"/>
  <c r="L139" i="3" s="1"/>
  <c r="I143" i="3"/>
  <c r="L143" i="3" s="1"/>
  <c r="J144" i="3"/>
  <c r="K148" i="3"/>
  <c r="L148" i="3" s="1"/>
  <c r="J150" i="3"/>
  <c r="I162" i="3"/>
  <c r="I158" i="3" s="1"/>
  <c r="K170" i="3"/>
  <c r="J172" i="3"/>
  <c r="K174" i="3"/>
  <c r="L174" i="3" s="1"/>
  <c r="J176" i="3"/>
  <c r="K178" i="3"/>
  <c r="L178" i="3" s="1"/>
  <c r="J180" i="3"/>
  <c r="K182" i="3"/>
  <c r="L182" i="3" s="1"/>
  <c r="I183" i="3"/>
  <c r="L183" i="3" s="1"/>
  <c r="I187" i="3"/>
  <c r="I192" i="3"/>
  <c r="L192" i="3" s="1"/>
  <c r="L198" i="3"/>
  <c r="L208" i="3"/>
  <c r="K243" i="3"/>
  <c r="J250" i="3"/>
  <c r="I255" i="3"/>
  <c r="I254" i="3" s="1"/>
  <c r="K258" i="3"/>
  <c r="K267" i="3"/>
  <c r="L267" i="3" s="1"/>
  <c r="I269" i="3"/>
  <c r="K269" i="3"/>
  <c r="J279" i="3"/>
  <c r="I279" i="3"/>
  <c r="L279" i="3" s="1"/>
  <c r="K142" i="3"/>
  <c r="L142" i="3" s="1"/>
  <c r="I149" i="3"/>
  <c r="I147" i="3" s="1"/>
  <c r="L167" i="3"/>
  <c r="I171" i="3"/>
  <c r="L171" i="3" s="1"/>
  <c r="I175" i="3"/>
  <c r="L175" i="3" s="1"/>
  <c r="I179" i="3"/>
  <c r="L179" i="3" s="1"/>
  <c r="I191" i="3"/>
  <c r="L191" i="3" s="1"/>
  <c r="I201" i="3"/>
  <c r="L201" i="3" s="1"/>
  <c r="J201" i="3"/>
  <c r="K248" i="3"/>
  <c r="L248" i="3" s="1"/>
  <c r="K274" i="3"/>
  <c r="L281" i="3"/>
  <c r="J193" i="3"/>
  <c r="I193" i="3"/>
  <c r="L193" i="3" s="1"/>
  <c r="K252" i="3"/>
  <c r="L264" i="3"/>
  <c r="J264" i="3"/>
  <c r="J266" i="3"/>
  <c r="I266" i="3"/>
  <c r="L266" i="3" s="1"/>
  <c r="J275" i="3"/>
  <c r="I275" i="3"/>
  <c r="J199" i="3"/>
  <c r="J169" i="3" s="1"/>
  <c r="I203" i="3"/>
  <c r="L203" i="3" s="1"/>
  <c r="J205" i="3"/>
  <c r="I244" i="3"/>
  <c r="L244" i="3" s="1"/>
  <c r="I247" i="3"/>
  <c r="L247" i="3" s="1"/>
  <c r="I249" i="3"/>
  <c r="L249" i="3" s="1"/>
  <c r="I251" i="3"/>
  <c r="L251" i="3" s="1"/>
  <c r="J242" i="3" l="1"/>
  <c r="J87" i="3"/>
  <c r="L222" i="3"/>
  <c r="I169" i="3"/>
  <c r="J122" i="3"/>
  <c r="I137" i="3"/>
  <c r="L240" i="3"/>
  <c r="I257" i="3"/>
  <c r="J257" i="3"/>
  <c r="I112" i="3"/>
  <c r="J137" i="3"/>
  <c r="J136" i="3" s="1"/>
  <c r="L149" i="3"/>
  <c r="L234" i="3"/>
  <c r="L151" i="3"/>
  <c r="L269" i="3"/>
  <c r="L200" i="3"/>
  <c r="L152" i="3"/>
  <c r="L125" i="3"/>
  <c r="L115" i="3"/>
  <c r="L245" i="3"/>
  <c r="L255" i="3"/>
  <c r="L228" i="3"/>
  <c r="L161" i="3"/>
  <c r="L132" i="3"/>
  <c r="L84" i="3"/>
  <c r="L170" i="3"/>
  <c r="K169" i="3"/>
  <c r="K67" i="3"/>
  <c r="I136" i="3"/>
  <c r="I274" i="3"/>
  <c r="L275" i="3"/>
  <c r="L258" i="3"/>
  <c r="K257" i="3"/>
  <c r="L114" i="3"/>
  <c r="K122" i="3"/>
  <c r="L122" i="3" s="1"/>
  <c r="J274" i="3"/>
  <c r="L223" i="3"/>
  <c r="L207" i="3"/>
  <c r="L187" i="3"/>
  <c r="L162" i="3"/>
  <c r="J112" i="3"/>
  <c r="I242" i="3"/>
  <c r="K210" i="3"/>
  <c r="K101" i="3"/>
  <c r="L101" i="3" s="1"/>
  <c r="L102" i="3"/>
  <c r="I55" i="3"/>
  <c r="I44" i="3" s="1"/>
  <c r="I19" i="3"/>
  <c r="L272" i="3"/>
  <c r="L243" i="3"/>
  <c r="K242" i="3"/>
  <c r="K87" i="3"/>
  <c r="L88" i="3"/>
  <c r="J210" i="3"/>
  <c r="K112" i="3"/>
  <c r="I210" i="3"/>
  <c r="L252" i="3"/>
  <c r="K137" i="3"/>
  <c r="L138" i="3"/>
  <c r="L70" i="3"/>
  <c r="I67" i="3"/>
  <c r="L103" i="3"/>
  <c r="L64" i="3"/>
  <c r="K63" i="3"/>
  <c r="L107" i="3"/>
  <c r="J101" i="3"/>
  <c r="J86" i="3" s="1"/>
  <c r="I87" i="3"/>
  <c r="I86" i="3" s="1"/>
  <c r="K55" i="3"/>
  <c r="L55" i="3" s="1"/>
  <c r="K19" i="3"/>
  <c r="J284" i="3" l="1"/>
  <c r="I13" i="3" s="1"/>
  <c r="K86" i="3"/>
  <c r="L87" i="3"/>
  <c r="I284" i="3"/>
  <c r="L137" i="3"/>
  <c r="K136" i="3"/>
  <c r="K44" i="3"/>
  <c r="K284" i="3" l="1"/>
  <c r="H286" i="2" l="1"/>
  <c r="H287" i="2"/>
  <c r="H288" i="2"/>
  <c r="H289" i="2"/>
  <c r="H290" i="2"/>
  <c r="H291" i="2"/>
  <c r="H292" i="2"/>
  <c r="H293" i="2"/>
  <c r="H294" i="2"/>
  <c r="H285" i="2"/>
  <c r="K53" i="2"/>
  <c r="K55" i="2"/>
  <c r="K85" i="2"/>
  <c r="K87" i="2"/>
  <c r="K100" i="2"/>
  <c r="K101" i="2"/>
  <c r="K111" i="2"/>
  <c r="K121" i="2"/>
  <c r="K135" i="2"/>
  <c r="K137" i="2"/>
  <c r="K146" i="2"/>
  <c r="K147" i="2"/>
  <c r="K157" i="2"/>
  <c r="K158" i="2"/>
  <c r="K168" i="2"/>
  <c r="K209" i="2"/>
  <c r="K241" i="2"/>
  <c r="K253" i="2"/>
  <c r="K256" i="2"/>
  <c r="K273" i="2"/>
  <c r="K283" i="2"/>
  <c r="D295" i="2" l="1"/>
  <c r="B295" i="2"/>
  <c r="J294" i="2"/>
  <c r="K294" i="2" s="1"/>
  <c r="B294" i="2"/>
  <c r="J293" i="2"/>
  <c r="K293" i="2" s="1"/>
  <c r="B293" i="2"/>
  <c r="J292" i="2"/>
  <c r="K292" i="2" s="1"/>
  <c r="B292" i="2"/>
  <c r="J291" i="2"/>
  <c r="K291" i="2" s="1"/>
  <c r="B291" i="2"/>
  <c r="J290" i="2"/>
  <c r="K290" i="2" s="1"/>
  <c r="B290" i="2"/>
  <c r="J289" i="2"/>
  <c r="K289" i="2" s="1"/>
  <c r="J288" i="2"/>
  <c r="K288" i="2" s="1"/>
  <c r="B288" i="2"/>
  <c r="J287" i="2"/>
  <c r="K287" i="2" s="1"/>
  <c r="B287" i="2"/>
  <c r="J286" i="2"/>
  <c r="K286" i="2" s="1"/>
  <c r="B286" i="2"/>
  <c r="J285" i="2"/>
  <c r="K285" i="2" s="1"/>
  <c r="B285" i="2"/>
  <c r="J282" i="2"/>
  <c r="I282" i="2"/>
  <c r="H282" i="2"/>
  <c r="J281" i="2"/>
  <c r="I281" i="2"/>
  <c r="H281" i="2"/>
  <c r="J280" i="2"/>
  <c r="I280" i="2"/>
  <c r="H280" i="2"/>
  <c r="J279" i="2"/>
  <c r="I279" i="2"/>
  <c r="H279" i="2"/>
  <c r="J278" i="2"/>
  <c r="I278" i="2"/>
  <c r="H278" i="2"/>
  <c r="J277" i="2"/>
  <c r="I277" i="2"/>
  <c r="H277" i="2"/>
  <c r="J276" i="2"/>
  <c r="I276" i="2"/>
  <c r="H276" i="2"/>
  <c r="J275" i="2"/>
  <c r="I275" i="2"/>
  <c r="H275" i="2"/>
  <c r="J272" i="2"/>
  <c r="I272" i="2"/>
  <c r="H272" i="2"/>
  <c r="J271" i="2"/>
  <c r="I271" i="2"/>
  <c r="H271" i="2"/>
  <c r="J270" i="2"/>
  <c r="I270" i="2"/>
  <c r="H270" i="2"/>
  <c r="J269" i="2"/>
  <c r="I269" i="2"/>
  <c r="H269" i="2"/>
  <c r="J268" i="2"/>
  <c r="I268" i="2"/>
  <c r="H268" i="2"/>
  <c r="J267" i="2"/>
  <c r="I267" i="2"/>
  <c r="H267" i="2"/>
  <c r="J266" i="2"/>
  <c r="I266" i="2"/>
  <c r="H266" i="2"/>
  <c r="J265" i="2"/>
  <c r="I265" i="2"/>
  <c r="H265" i="2"/>
  <c r="J264" i="2"/>
  <c r="I264" i="2"/>
  <c r="H264" i="2"/>
  <c r="J263" i="2"/>
  <c r="I263" i="2"/>
  <c r="H263" i="2"/>
  <c r="J262" i="2"/>
  <c r="I262" i="2"/>
  <c r="H262" i="2"/>
  <c r="J261" i="2"/>
  <c r="I261" i="2"/>
  <c r="H261" i="2"/>
  <c r="J260" i="2"/>
  <c r="I260" i="2"/>
  <c r="H260" i="2"/>
  <c r="J259" i="2"/>
  <c r="I259" i="2"/>
  <c r="H259" i="2"/>
  <c r="J258" i="2"/>
  <c r="I258" i="2"/>
  <c r="H258" i="2"/>
  <c r="J255" i="2"/>
  <c r="I255" i="2"/>
  <c r="I254" i="2" s="1"/>
  <c r="H255" i="2"/>
  <c r="D252" i="2"/>
  <c r="I252" i="2" s="1"/>
  <c r="B252" i="2"/>
  <c r="J251" i="2"/>
  <c r="I251" i="2"/>
  <c r="H251" i="2"/>
  <c r="J250" i="2"/>
  <c r="I250" i="2"/>
  <c r="H250" i="2"/>
  <c r="J249" i="2"/>
  <c r="I249" i="2"/>
  <c r="H249" i="2"/>
  <c r="J248" i="2"/>
  <c r="I248" i="2"/>
  <c r="H248" i="2"/>
  <c r="J247" i="2"/>
  <c r="I247" i="2"/>
  <c r="H247" i="2"/>
  <c r="J246" i="2"/>
  <c r="I246" i="2"/>
  <c r="H246" i="2"/>
  <c r="J245" i="2"/>
  <c r="I245" i="2"/>
  <c r="H245" i="2"/>
  <c r="J244" i="2"/>
  <c r="I244" i="2"/>
  <c r="H244" i="2"/>
  <c r="J243" i="2"/>
  <c r="I243" i="2"/>
  <c r="H243" i="2"/>
  <c r="J240" i="2"/>
  <c r="I240" i="2"/>
  <c r="H240" i="2"/>
  <c r="J239" i="2"/>
  <c r="I239" i="2"/>
  <c r="H239" i="2"/>
  <c r="J238" i="2"/>
  <c r="I238" i="2"/>
  <c r="H238" i="2"/>
  <c r="J237" i="2"/>
  <c r="I237" i="2"/>
  <c r="H237" i="2"/>
  <c r="J236" i="2"/>
  <c r="I236" i="2"/>
  <c r="H236" i="2"/>
  <c r="J235" i="2"/>
  <c r="I235" i="2"/>
  <c r="H235" i="2"/>
  <c r="J234" i="2"/>
  <c r="I234" i="2"/>
  <c r="H234" i="2"/>
  <c r="J233" i="2"/>
  <c r="I233" i="2"/>
  <c r="H233" i="2"/>
  <c r="J232" i="2"/>
  <c r="I232" i="2"/>
  <c r="H232" i="2"/>
  <c r="J231" i="2"/>
  <c r="I231" i="2"/>
  <c r="H231" i="2"/>
  <c r="J230" i="2"/>
  <c r="I230" i="2"/>
  <c r="H230" i="2"/>
  <c r="J229" i="2"/>
  <c r="I229" i="2"/>
  <c r="H229" i="2"/>
  <c r="J228" i="2"/>
  <c r="I228" i="2"/>
  <c r="H228" i="2"/>
  <c r="J227" i="2"/>
  <c r="I227" i="2"/>
  <c r="H227" i="2"/>
  <c r="J226" i="2"/>
  <c r="I226" i="2"/>
  <c r="H226" i="2"/>
  <c r="J225" i="2"/>
  <c r="I225" i="2"/>
  <c r="H225" i="2"/>
  <c r="J224" i="2"/>
  <c r="I224" i="2"/>
  <c r="H224" i="2"/>
  <c r="J223" i="2"/>
  <c r="I223" i="2"/>
  <c r="H223" i="2"/>
  <c r="J222" i="2"/>
  <c r="I222" i="2"/>
  <c r="H222" i="2"/>
  <c r="J221" i="2"/>
  <c r="I221" i="2"/>
  <c r="H221" i="2"/>
  <c r="J220" i="2"/>
  <c r="I220" i="2"/>
  <c r="H220" i="2"/>
  <c r="J219" i="2"/>
  <c r="I219" i="2"/>
  <c r="H219" i="2"/>
  <c r="J218" i="2"/>
  <c r="I218" i="2"/>
  <c r="H218" i="2"/>
  <c r="J217" i="2"/>
  <c r="I217" i="2"/>
  <c r="H217" i="2"/>
  <c r="J216" i="2"/>
  <c r="I216" i="2"/>
  <c r="H216" i="2"/>
  <c r="J215" i="2"/>
  <c r="I215" i="2"/>
  <c r="H215" i="2"/>
  <c r="J214" i="2"/>
  <c r="I214" i="2"/>
  <c r="H214" i="2"/>
  <c r="J213" i="2"/>
  <c r="I213" i="2"/>
  <c r="H213" i="2"/>
  <c r="J212" i="2"/>
  <c r="I212" i="2"/>
  <c r="H212" i="2"/>
  <c r="J211" i="2"/>
  <c r="I211" i="2"/>
  <c r="H211" i="2"/>
  <c r="J208" i="2"/>
  <c r="I208" i="2"/>
  <c r="H208" i="2"/>
  <c r="J207" i="2"/>
  <c r="I207" i="2"/>
  <c r="H207" i="2"/>
  <c r="J206" i="2"/>
  <c r="I206" i="2"/>
  <c r="H206" i="2"/>
  <c r="J205" i="2"/>
  <c r="I205" i="2"/>
  <c r="H205" i="2"/>
  <c r="J204" i="2"/>
  <c r="I204" i="2"/>
  <c r="H204" i="2"/>
  <c r="J203" i="2"/>
  <c r="I203" i="2"/>
  <c r="H203" i="2"/>
  <c r="J202" i="2"/>
  <c r="I202" i="2"/>
  <c r="H202" i="2"/>
  <c r="J201" i="2"/>
  <c r="I201" i="2"/>
  <c r="H201" i="2"/>
  <c r="J200" i="2"/>
  <c r="I200" i="2"/>
  <c r="H200" i="2"/>
  <c r="J199" i="2"/>
  <c r="I199" i="2"/>
  <c r="H199" i="2"/>
  <c r="J198" i="2"/>
  <c r="I198" i="2"/>
  <c r="H198" i="2"/>
  <c r="J197" i="2"/>
  <c r="I197" i="2"/>
  <c r="H197" i="2"/>
  <c r="J196" i="2"/>
  <c r="I196" i="2"/>
  <c r="H196" i="2"/>
  <c r="J195" i="2"/>
  <c r="I195" i="2"/>
  <c r="H195" i="2"/>
  <c r="J194" i="2"/>
  <c r="I194" i="2"/>
  <c r="H194" i="2"/>
  <c r="J193" i="2"/>
  <c r="I193" i="2"/>
  <c r="H193" i="2"/>
  <c r="J192" i="2"/>
  <c r="I192" i="2"/>
  <c r="H192" i="2"/>
  <c r="J191" i="2"/>
  <c r="I191" i="2"/>
  <c r="H191" i="2"/>
  <c r="J190" i="2"/>
  <c r="I190" i="2"/>
  <c r="H190" i="2"/>
  <c r="J189" i="2"/>
  <c r="I189" i="2"/>
  <c r="H189" i="2"/>
  <c r="J188" i="2"/>
  <c r="I188" i="2"/>
  <c r="H188" i="2"/>
  <c r="J187" i="2"/>
  <c r="I187" i="2"/>
  <c r="H187" i="2"/>
  <c r="J186" i="2"/>
  <c r="I186" i="2"/>
  <c r="H186" i="2"/>
  <c r="J185" i="2"/>
  <c r="I185" i="2"/>
  <c r="H185" i="2"/>
  <c r="J184" i="2"/>
  <c r="I184" i="2"/>
  <c r="H184" i="2"/>
  <c r="J183" i="2"/>
  <c r="I183" i="2"/>
  <c r="H183" i="2"/>
  <c r="J182" i="2"/>
  <c r="I182" i="2"/>
  <c r="H182" i="2"/>
  <c r="J181" i="2"/>
  <c r="I181" i="2"/>
  <c r="H181" i="2"/>
  <c r="J180" i="2"/>
  <c r="I180" i="2"/>
  <c r="H180" i="2"/>
  <c r="J179" i="2"/>
  <c r="I179" i="2"/>
  <c r="H179" i="2"/>
  <c r="J178" i="2"/>
  <c r="I178" i="2"/>
  <c r="H178" i="2"/>
  <c r="J177" i="2"/>
  <c r="I177" i="2"/>
  <c r="H177" i="2"/>
  <c r="J176" i="2"/>
  <c r="I176" i="2"/>
  <c r="H176" i="2"/>
  <c r="J175" i="2"/>
  <c r="I175" i="2"/>
  <c r="H175" i="2"/>
  <c r="J174" i="2"/>
  <c r="I174" i="2"/>
  <c r="H174" i="2"/>
  <c r="J173" i="2"/>
  <c r="I173" i="2"/>
  <c r="H173" i="2"/>
  <c r="J172" i="2"/>
  <c r="I172" i="2"/>
  <c r="H172" i="2"/>
  <c r="J171" i="2"/>
  <c r="I171" i="2"/>
  <c r="H171" i="2"/>
  <c r="J170" i="2"/>
  <c r="I170" i="2"/>
  <c r="H170" i="2"/>
  <c r="D167" i="2"/>
  <c r="D166" i="2"/>
  <c r="H166" i="2" s="1"/>
  <c r="J165" i="2"/>
  <c r="I165" i="2"/>
  <c r="H165" i="2"/>
  <c r="J164" i="2"/>
  <c r="I164" i="2"/>
  <c r="H164" i="2"/>
  <c r="J163" i="2"/>
  <c r="I163" i="2"/>
  <c r="H163" i="2"/>
  <c r="J162" i="2"/>
  <c r="I162" i="2"/>
  <c r="H162" i="2"/>
  <c r="J161" i="2"/>
  <c r="I161" i="2"/>
  <c r="H161" i="2"/>
  <c r="J160" i="2"/>
  <c r="I160" i="2"/>
  <c r="H160" i="2"/>
  <c r="J159" i="2"/>
  <c r="I159" i="2"/>
  <c r="H159" i="2"/>
  <c r="J156" i="2"/>
  <c r="I156" i="2"/>
  <c r="H156" i="2"/>
  <c r="J155" i="2"/>
  <c r="I155" i="2"/>
  <c r="H155" i="2"/>
  <c r="J154" i="2"/>
  <c r="I154" i="2"/>
  <c r="H154" i="2"/>
  <c r="J153" i="2"/>
  <c r="I153" i="2"/>
  <c r="H153" i="2"/>
  <c r="J152" i="2"/>
  <c r="I152" i="2"/>
  <c r="H152" i="2"/>
  <c r="J151" i="2"/>
  <c r="I151" i="2"/>
  <c r="H151" i="2"/>
  <c r="J150" i="2"/>
  <c r="I150" i="2"/>
  <c r="H150" i="2"/>
  <c r="J149" i="2"/>
  <c r="I149" i="2"/>
  <c r="H149" i="2"/>
  <c r="J148" i="2"/>
  <c r="I148" i="2"/>
  <c r="H148" i="2"/>
  <c r="J145" i="2"/>
  <c r="I145" i="2"/>
  <c r="H145" i="2"/>
  <c r="J144" i="2"/>
  <c r="I144" i="2"/>
  <c r="H144" i="2"/>
  <c r="J143" i="2"/>
  <c r="I143" i="2"/>
  <c r="H143" i="2"/>
  <c r="J142" i="2"/>
  <c r="I142" i="2"/>
  <c r="H142" i="2"/>
  <c r="J141" i="2"/>
  <c r="I141" i="2"/>
  <c r="H141" i="2"/>
  <c r="J140" i="2"/>
  <c r="I140" i="2"/>
  <c r="H140" i="2"/>
  <c r="J139" i="2"/>
  <c r="I139" i="2"/>
  <c r="H139" i="2"/>
  <c r="J138" i="2"/>
  <c r="I138" i="2"/>
  <c r="H138" i="2"/>
  <c r="D134" i="2"/>
  <c r="J134" i="2" s="1"/>
  <c r="J133" i="2"/>
  <c r="I133" i="2"/>
  <c r="H133" i="2"/>
  <c r="J132" i="2"/>
  <c r="I132" i="2"/>
  <c r="H132" i="2"/>
  <c r="J131" i="2"/>
  <c r="I131" i="2"/>
  <c r="H131" i="2"/>
  <c r="J130" i="2"/>
  <c r="I130" i="2"/>
  <c r="H130" i="2"/>
  <c r="J129" i="2"/>
  <c r="I129" i="2"/>
  <c r="H129" i="2"/>
  <c r="J128" i="2"/>
  <c r="I128" i="2"/>
  <c r="H128" i="2"/>
  <c r="J127" i="2"/>
  <c r="I127" i="2"/>
  <c r="H127" i="2"/>
  <c r="J126" i="2"/>
  <c r="I126" i="2"/>
  <c r="H126" i="2"/>
  <c r="J125" i="2"/>
  <c r="I125" i="2"/>
  <c r="H125" i="2"/>
  <c r="J124" i="2"/>
  <c r="I124" i="2"/>
  <c r="H124" i="2"/>
  <c r="J123" i="2"/>
  <c r="I123" i="2"/>
  <c r="H123" i="2"/>
  <c r="D120" i="2"/>
  <c r="H120" i="2" s="1"/>
  <c r="J119" i="2"/>
  <c r="I119" i="2"/>
  <c r="H119" i="2"/>
  <c r="J118" i="2"/>
  <c r="I118" i="2"/>
  <c r="H118" i="2"/>
  <c r="J117" i="2"/>
  <c r="I117" i="2"/>
  <c r="H117" i="2"/>
  <c r="J116" i="2"/>
  <c r="I116" i="2"/>
  <c r="H116" i="2"/>
  <c r="J115" i="2"/>
  <c r="I115" i="2"/>
  <c r="H115" i="2"/>
  <c r="J114" i="2"/>
  <c r="I114" i="2"/>
  <c r="H114" i="2"/>
  <c r="J113" i="2"/>
  <c r="I113" i="2"/>
  <c r="H113" i="2"/>
  <c r="J110" i="2"/>
  <c r="I110" i="2"/>
  <c r="H110" i="2"/>
  <c r="J109" i="2"/>
  <c r="I109" i="2"/>
  <c r="H109" i="2"/>
  <c r="J108" i="2"/>
  <c r="I108" i="2"/>
  <c r="H108" i="2"/>
  <c r="J107" i="2"/>
  <c r="I107" i="2"/>
  <c r="H107" i="2"/>
  <c r="J106" i="2"/>
  <c r="I106" i="2"/>
  <c r="H106" i="2"/>
  <c r="J105" i="2"/>
  <c r="I105" i="2"/>
  <c r="H105" i="2"/>
  <c r="J104" i="2"/>
  <c r="I104" i="2"/>
  <c r="H104" i="2"/>
  <c r="J103" i="2"/>
  <c r="I103" i="2"/>
  <c r="H103" i="2"/>
  <c r="J102" i="2"/>
  <c r="I102" i="2"/>
  <c r="H102" i="2"/>
  <c r="J99" i="2"/>
  <c r="I99" i="2"/>
  <c r="H99" i="2"/>
  <c r="J98" i="2"/>
  <c r="I98" i="2"/>
  <c r="H98" i="2"/>
  <c r="J97" i="2"/>
  <c r="I97" i="2"/>
  <c r="H97" i="2"/>
  <c r="J96" i="2"/>
  <c r="I96" i="2"/>
  <c r="H96" i="2"/>
  <c r="J95" i="2"/>
  <c r="I95" i="2"/>
  <c r="H95" i="2"/>
  <c r="J94" i="2"/>
  <c r="I94" i="2"/>
  <c r="H94" i="2"/>
  <c r="J93" i="2"/>
  <c r="I93" i="2"/>
  <c r="H93" i="2"/>
  <c r="J92" i="2"/>
  <c r="I92" i="2"/>
  <c r="H92" i="2"/>
  <c r="J91" i="2"/>
  <c r="I91" i="2"/>
  <c r="H91" i="2"/>
  <c r="J90" i="2"/>
  <c r="I90" i="2"/>
  <c r="H90" i="2"/>
  <c r="J89" i="2"/>
  <c r="I89" i="2"/>
  <c r="H89" i="2"/>
  <c r="J88" i="2"/>
  <c r="I88" i="2"/>
  <c r="H88" i="2"/>
  <c r="J84" i="2"/>
  <c r="I84" i="2"/>
  <c r="H84" i="2"/>
  <c r="J83" i="2"/>
  <c r="I83" i="2"/>
  <c r="H83" i="2"/>
  <c r="J82" i="2"/>
  <c r="I82" i="2"/>
  <c r="H82" i="2"/>
  <c r="J81" i="2"/>
  <c r="I81" i="2"/>
  <c r="H81" i="2"/>
  <c r="J80" i="2"/>
  <c r="I80" i="2"/>
  <c r="H80" i="2"/>
  <c r="J79" i="2"/>
  <c r="I79" i="2"/>
  <c r="H79" i="2"/>
  <c r="J78" i="2"/>
  <c r="I78" i="2"/>
  <c r="H78" i="2"/>
  <c r="J77" i="2"/>
  <c r="I77" i="2"/>
  <c r="H77" i="2"/>
  <c r="J76" i="2"/>
  <c r="I76" i="2"/>
  <c r="H76" i="2"/>
  <c r="J75" i="2"/>
  <c r="I75" i="2"/>
  <c r="H75" i="2"/>
  <c r="J74" i="2"/>
  <c r="I74" i="2"/>
  <c r="H74" i="2"/>
  <c r="J73" i="2"/>
  <c r="I73" i="2"/>
  <c r="H73" i="2"/>
  <c r="J72" i="2"/>
  <c r="I72" i="2"/>
  <c r="H72" i="2"/>
  <c r="J71" i="2"/>
  <c r="I71" i="2"/>
  <c r="H71" i="2"/>
  <c r="J70" i="2"/>
  <c r="I70" i="2"/>
  <c r="H70" i="2"/>
  <c r="J69" i="2"/>
  <c r="I69" i="2"/>
  <c r="H69" i="2"/>
  <c r="J68" i="2"/>
  <c r="I68" i="2"/>
  <c r="H68" i="2"/>
  <c r="J65" i="2"/>
  <c r="I65" i="2"/>
  <c r="H65" i="2"/>
  <c r="J64" i="2"/>
  <c r="I64" i="2"/>
  <c r="H64" i="2"/>
  <c r="J61" i="2"/>
  <c r="I61" i="2"/>
  <c r="H61" i="2"/>
  <c r="J60" i="2"/>
  <c r="I60" i="2"/>
  <c r="H60" i="2"/>
  <c r="J59" i="2"/>
  <c r="I59" i="2"/>
  <c r="H59" i="2"/>
  <c r="J58" i="2"/>
  <c r="K58" i="2" s="1"/>
  <c r="I58" i="2"/>
  <c r="H58" i="2"/>
  <c r="J57" i="2"/>
  <c r="I57" i="2"/>
  <c r="H57" i="2"/>
  <c r="J56" i="2"/>
  <c r="I56" i="2"/>
  <c r="H56" i="2"/>
  <c r="J54" i="2"/>
  <c r="I54" i="2"/>
  <c r="H54" i="2"/>
  <c r="J52" i="2"/>
  <c r="I52" i="2"/>
  <c r="H52" i="2"/>
  <c r="J51" i="2"/>
  <c r="I51" i="2"/>
  <c r="H51" i="2"/>
  <c r="J50" i="2"/>
  <c r="I50" i="2"/>
  <c r="H50" i="2"/>
  <c r="J49" i="2"/>
  <c r="I49" i="2"/>
  <c r="H49" i="2"/>
  <c r="J48" i="2"/>
  <c r="I48" i="2"/>
  <c r="H48" i="2"/>
  <c r="J47" i="2"/>
  <c r="I47" i="2"/>
  <c r="H47" i="2"/>
  <c r="J46" i="2"/>
  <c r="I46" i="2"/>
  <c r="H46" i="2"/>
  <c r="J42" i="2"/>
  <c r="I42" i="2"/>
  <c r="H42" i="2"/>
  <c r="J41" i="2"/>
  <c r="I41" i="2"/>
  <c r="H41" i="2"/>
  <c r="J40" i="2"/>
  <c r="I40" i="2"/>
  <c r="H40" i="2"/>
  <c r="J39" i="2"/>
  <c r="I39" i="2"/>
  <c r="H39" i="2"/>
  <c r="J38" i="2"/>
  <c r="I38" i="2"/>
  <c r="H38" i="2"/>
  <c r="J37" i="2"/>
  <c r="I37" i="2"/>
  <c r="H37" i="2"/>
  <c r="J36" i="2"/>
  <c r="I36" i="2"/>
  <c r="H36" i="2"/>
  <c r="J35" i="2"/>
  <c r="I35" i="2"/>
  <c r="H35" i="2"/>
  <c r="J34" i="2"/>
  <c r="I34" i="2"/>
  <c r="H34" i="2"/>
  <c r="J33" i="2"/>
  <c r="I33" i="2"/>
  <c r="H33" i="2"/>
  <c r="J30" i="2"/>
  <c r="I30" i="2"/>
  <c r="H30" i="2"/>
  <c r="J29" i="2"/>
  <c r="I29" i="2"/>
  <c r="H29" i="2"/>
  <c r="J28" i="2"/>
  <c r="I28" i="2"/>
  <c r="H28" i="2"/>
  <c r="J27" i="2"/>
  <c r="I27" i="2"/>
  <c r="H27" i="2"/>
  <c r="J26" i="2"/>
  <c r="I26" i="2"/>
  <c r="H26" i="2"/>
  <c r="J25" i="2"/>
  <c r="I25" i="2"/>
  <c r="H25" i="2"/>
  <c r="J24" i="2"/>
  <c r="I24" i="2"/>
  <c r="H24" i="2"/>
  <c r="J23" i="2"/>
  <c r="I23" i="2"/>
  <c r="H23" i="2"/>
  <c r="J22" i="2"/>
  <c r="I22" i="2"/>
  <c r="H22" i="2"/>
  <c r="J21" i="2"/>
  <c r="I21" i="2"/>
  <c r="H21" i="2"/>
  <c r="J20" i="2"/>
  <c r="I20" i="2"/>
  <c r="H20" i="2"/>
  <c r="I122" i="2" l="1"/>
  <c r="K281" i="2"/>
  <c r="K258" i="2"/>
  <c r="K262" i="2"/>
  <c r="K266" i="2"/>
  <c r="K270" i="2"/>
  <c r="K123" i="2"/>
  <c r="K127" i="2"/>
  <c r="K131" i="2"/>
  <c r="K246" i="2"/>
  <c r="K250" i="2"/>
  <c r="K261" i="2"/>
  <c r="K265" i="2"/>
  <c r="K269" i="2"/>
  <c r="K54" i="2"/>
  <c r="K59" i="2"/>
  <c r="J63" i="2"/>
  <c r="K126" i="2"/>
  <c r="K130" i="2"/>
  <c r="K245" i="2"/>
  <c r="K249" i="2"/>
  <c r="I63" i="2"/>
  <c r="K57" i="2"/>
  <c r="K125" i="2"/>
  <c r="K129" i="2"/>
  <c r="K133" i="2"/>
  <c r="K244" i="2"/>
  <c r="K248" i="2"/>
  <c r="J252" i="2"/>
  <c r="J242" i="2" s="1"/>
  <c r="K260" i="2"/>
  <c r="K264" i="2"/>
  <c r="K268" i="2"/>
  <c r="K272" i="2"/>
  <c r="K60" i="2"/>
  <c r="K124" i="2"/>
  <c r="K128" i="2"/>
  <c r="K132" i="2"/>
  <c r="K243" i="2"/>
  <c r="K247" i="2"/>
  <c r="K251" i="2"/>
  <c r="K259" i="2"/>
  <c r="K263" i="2"/>
  <c r="K267" i="2"/>
  <c r="K271" i="2"/>
  <c r="K56" i="2"/>
  <c r="K61" i="2"/>
  <c r="H295" i="2"/>
  <c r="K64" i="2"/>
  <c r="K65" i="2"/>
  <c r="K68" i="2"/>
  <c r="K70" i="2"/>
  <c r="K71" i="2"/>
  <c r="K72" i="2"/>
  <c r="K73" i="2"/>
  <c r="K74" i="2"/>
  <c r="K75" i="2"/>
  <c r="K76" i="2"/>
  <c r="K77" i="2"/>
  <c r="K78" i="2"/>
  <c r="K79" i="2"/>
  <c r="K80" i="2"/>
  <c r="K81" i="2"/>
  <c r="K82" i="2"/>
  <c r="K83" i="2"/>
  <c r="K84" i="2"/>
  <c r="K88" i="2"/>
  <c r="K89" i="2"/>
  <c r="K90" i="2"/>
  <c r="K91" i="2"/>
  <c r="K92" i="2"/>
  <c r="K93" i="2"/>
  <c r="K94" i="2"/>
  <c r="K95" i="2"/>
  <c r="K96" i="2"/>
  <c r="K97" i="2"/>
  <c r="K98" i="2"/>
  <c r="K99" i="2"/>
  <c r="K102" i="2"/>
  <c r="K103" i="2"/>
  <c r="K104" i="2"/>
  <c r="K105" i="2"/>
  <c r="K106" i="2"/>
  <c r="K107" i="2"/>
  <c r="K108" i="2"/>
  <c r="K109" i="2"/>
  <c r="K110" i="2"/>
  <c r="K113" i="2"/>
  <c r="K114" i="2"/>
  <c r="K115" i="2"/>
  <c r="K116" i="2"/>
  <c r="K117" i="2"/>
  <c r="K118" i="2"/>
  <c r="K119" i="2"/>
  <c r="K138" i="2"/>
  <c r="K139" i="2"/>
  <c r="K140" i="2"/>
  <c r="K141" i="2"/>
  <c r="K142" i="2"/>
  <c r="K143" i="2"/>
  <c r="K144" i="2"/>
  <c r="K145" i="2"/>
  <c r="K148" i="2"/>
  <c r="K149" i="2"/>
  <c r="K150" i="2"/>
  <c r="K151" i="2"/>
  <c r="K152" i="2"/>
  <c r="K153" i="2"/>
  <c r="K154" i="2"/>
  <c r="K155" i="2"/>
  <c r="K156" i="2"/>
  <c r="K159" i="2"/>
  <c r="K160" i="2"/>
  <c r="K161" i="2"/>
  <c r="K162" i="2"/>
  <c r="K163" i="2"/>
  <c r="K164" i="2"/>
  <c r="K165" i="2"/>
  <c r="K170" i="2"/>
  <c r="K171" i="2"/>
  <c r="K172" i="2"/>
  <c r="K173" i="2"/>
  <c r="K174" i="2"/>
  <c r="K175" i="2"/>
  <c r="K176" i="2"/>
  <c r="K177" i="2"/>
  <c r="K178" i="2"/>
  <c r="K179" i="2"/>
  <c r="K180" i="2"/>
  <c r="K181" i="2"/>
  <c r="K182" i="2"/>
  <c r="K183" i="2"/>
  <c r="K184" i="2"/>
  <c r="K185" i="2"/>
  <c r="K186" i="2"/>
  <c r="K187" i="2"/>
  <c r="K188" i="2"/>
  <c r="K189" i="2"/>
  <c r="K190" i="2"/>
  <c r="K191" i="2"/>
  <c r="K192" i="2"/>
  <c r="K193" i="2"/>
  <c r="K194" i="2"/>
  <c r="K195" i="2"/>
  <c r="K196" i="2"/>
  <c r="K197" i="2"/>
  <c r="K198" i="2"/>
  <c r="K199" i="2"/>
  <c r="K200" i="2"/>
  <c r="K201" i="2"/>
  <c r="K202" i="2"/>
  <c r="K203" i="2"/>
  <c r="K204" i="2"/>
  <c r="K205" i="2"/>
  <c r="K206" i="2"/>
  <c r="K207" i="2"/>
  <c r="K208" i="2"/>
  <c r="K211" i="2"/>
  <c r="K212" i="2"/>
  <c r="K213" i="2"/>
  <c r="K214" i="2"/>
  <c r="K215" i="2"/>
  <c r="K216" i="2"/>
  <c r="K217" i="2"/>
  <c r="K218" i="2"/>
  <c r="K219" i="2"/>
  <c r="K220" i="2"/>
  <c r="K221" i="2"/>
  <c r="K222" i="2"/>
  <c r="K223" i="2"/>
  <c r="K224" i="2"/>
  <c r="K225" i="2"/>
  <c r="K226" i="2"/>
  <c r="K227" i="2"/>
  <c r="K228" i="2"/>
  <c r="K229" i="2"/>
  <c r="K230" i="2"/>
  <c r="K231" i="2"/>
  <c r="K232" i="2"/>
  <c r="K233" i="2"/>
  <c r="K234" i="2"/>
  <c r="K235" i="2"/>
  <c r="K236" i="2"/>
  <c r="K237" i="2"/>
  <c r="K238" i="2"/>
  <c r="K239" i="2"/>
  <c r="K240" i="2"/>
  <c r="J254" i="2"/>
  <c r="K255" i="2"/>
  <c r="K69" i="2"/>
  <c r="K20" i="2"/>
  <c r="K21" i="2"/>
  <c r="K22" i="2"/>
  <c r="K23" i="2"/>
  <c r="K24" i="2"/>
  <c r="K25" i="2"/>
  <c r="K26" i="2"/>
  <c r="K27" i="2"/>
  <c r="K28" i="2"/>
  <c r="K29" i="2"/>
  <c r="K30" i="2"/>
  <c r="K33" i="2"/>
  <c r="K34" i="2"/>
  <c r="K35" i="2"/>
  <c r="K36" i="2"/>
  <c r="K37" i="2"/>
  <c r="K38" i="2"/>
  <c r="K39" i="2"/>
  <c r="K40" i="2"/>
  <c r="K41" i="2"/>
  <c r="K42" i="2"/>
  <c r="K46" i="2"/>
  <c r="K47" i="2"/>
  <c r="K48" i="2"/>
  <c r="K49" i="2"/>
  <c r="K50" i="2"/>
  <c r="K51" i="2"/>
  <c r="K52" i="2"/>
  <c r="K275" i="2"/>
  <c r="K276" i="2"/>
  <c r="K277" i="2"/>
  <c r="K278" i="2"/>
  <c r="K279" i="2"/>
  <c r="K280" i="2"/>
  <c r="K282" i="2"/>
  <c r="I166" i="2"/>
  <c r="I120" i="2"/>
  <c r="I112" i="2" s="1"/>
  <c r="H134" i="2"/>
  <c r="H122" i="2" s="1"/>
  <c r="J166" i="2"/>
  <c r="K166" i="2" s="1"/>
  <c r="J274" i="2"/>
  <c r="J120" i="2"/>
  <c r="I134" i="2"/>
  <c r="J295" i="2"/>
  <c r="I67" i="2"/>
  <c r="I300" i="2" s="1"/>
  <c r="J169" i="2"/>
  <c r="H19" i="2"/>
  <c r="H210" i="2"/>
  <c r="I19" i="2"/>
  <c r="I86" i="2"/>
  <c r="J257" i="2"/>
  <c r="J86" i="2"/>
  <c r="J210" i="2"/>
  <c r="I210" i="2"/>
  <c r="H252" i="2"/>
  <c r="J67" i="2"/>
  <c r="H32" i="2"/>
  <c r="H44" i="2"/>
  <c r="H112" i="2"/>
  <c r="J19" i="2"/>
  <c r="J32" i="2"/>
  <c r="K32" i="2" s="1"/>
  <c r="I32" i="2"/>
  <c r="J44" i="2"/>
  <c r="I44" i="2"/>
  <c r="J122" i="2"/>
  <c r="H63" i="2"/>
  <c r="H67" i="2"/>
  <c r="H86" i="2"/>
  <c r="J167" i="2"/>
  <c r="I167" i="2"/>
  <c r="H167" i="2"/>
  <c r="H257" i="2"/>
  <c r="H254" i="2"/>
  <c r="H274" i="2"/>
  <c r="H169" i="2"/>
  <c r="K67" i="2" l="1"/>
  <c r="K63" i="2"/>
  <c r="K252" i="2"/>
  <c r="K169" i="2"/>
  <c r="J112" i="2"/>
  <c r="K112" i="2" s="1"/>
  <c r="K120" i="2"/>
  <c r="K167" i="2"/>
  <c r="K122" i="2"/>
  <c r="K210" i="2"/>
  <c r="K274" i="2"/>
  <c r="K254" i="2"/>
  <c r="K86" i="2"/>
  <c r="K295" i="2"/>
  <c r="K44" i="2"/>
  <c r="K257" i="2"/>
  <c r="K134" i="2"/>
  <c r="J136" i="2"/>
  <c r="H242" i="2"/>
  <c r="K242" i="2" s="1"/>
  <c r="H136" i="2"/>
  <c r="K284" i="2" l="1"/>
  <c r="K136" i="2"/>
  <c r="H300" i="2"/>
</calcChain>
</file>

<file path=xl/sharedStrings.xml><?xml version="1.0" encoding="utf-8"?>
<sst xmlns="http://schemas.openxmlformats.org/spreadsheetml/2006/main" count="965" uniqueCount="638">
  <si>
    <t>ESTADO DA PARAÍBA</t>
  </si>
  <si>
    <t>REFORMA E AMPLIAÇÃO DA SECRETARIA DE EDUCAÇÃO, NO MUNICÍPIO DE SOUSA/PB.</t>
  </si>
  <si>
    <r>
      <rPr>
        <b/>
        <sz val="7"/>
        <rFont val="Arial"/>
        <family val="2"/>
      </rPr>
      <t>ITEM</t>
    </r>
  </si>
  <si>
    <t>REFERÊNCIA</t>
  </si>
  <si>
    <t>UND.</t>
  </si>
  <si>
    <t>QUANTIDADES</t>
  </si>
  <si>
    <t>PREÇO UNITÁRIO COM BDI</t>
  </si>
  <si>
    <t>PREÇO TOTAL R$</t>
  </si>
  <si>
    <t>DEMOLIÇÕES / RETIRADAS / SERVIÇOS PRELIMINARES</t>
  </si>
  <si>
    <t>1.1</t>
  </si>
  <si>
    <t>Remoção de árvore, porte médio, com utilização de retro-escavadeira</t>
  </si>
  <si>
    <t>un</t>
  </si>
  <si>
    <t>1.2</t>
  </si>
  <si>
    <t>REMOÇÃO DE TELHAS, DE FIBROCIMENTO, METÁLICA E CERÂMICA, DE FORMA MANUAL, SEM REAPROVEITAMENTO. AF_12/2017</t>
  </si>
  <si>
    <t>M2</t>
  </si>
  <si>
    <t>1.3</t>
  </si>
  <si>
    <t>REMOÇÃO DE TRAMA DE MADEIRA PARA COBERTURA, DE FORMA MANUAL, SEM REAPROVEITAMENTO. AF_12/2017</t>
  </si>
  <si>
    <t>1.4</t>
  </si>
  <si>
    <t>REMOÇÃO DE TESOURAS DE MADEIRA, COM VÃO MENOR QUE 8M, DE FORMA MANUAL, SEM REAPROVEITAMENTO. AF_12/2017</t>
  </si>
  <si>
    <t>UN</t>
  </si>
  <si>
    <t>1.5</t>
  </si>
  <si>
    <t>DEMOLIÇÃO DE ALVENARIA PARA QUALQUER TIPO DE BLOCO, DE FORMA MECANIZADA, SEM REAPROVEITAMENTO. AF_12/2017</t>
  </si>
  <si>
    <t>M3</t>
  </si>
  <si>
    <t>1.6</t>
  </si>
  <si>
    <t>DEMOLIÇÃO DE PILARES E VIGAS EM CONCRETO ARMADO, DE FORMA MECANIZADA COM MARTELETE, SEM REAPROVEITAMENTO. AF_12/2017</t>
  </si>
  <si>
    <t>1.7</t>
  </si>
  <si>
    <t>DEMOLIÇÃO DE LAJES, DE FORMA MECANIZADA COM MARTELETE, SEM REAPROVEITAMENTO. AF_12/2017</t>
  </si>
  <si>
    <t>1.8</t>
  </si>
  <si>
    <t>Demolição de pavimentação em paralelepípedo ou pré-moldados de concreto c/ reaproveitamento</t>
  </si>
  <si>
    <t>m2</t>
  </si>
  <si>
    <t>1.9</t>
  </si>
  <si>
    <t>DEMOLIÇÃO DE CONCRETO SIMPLES COM MARTELETE</t>
  </si>
  <si>
    <t>1.10</t>
  </si>
  <si>
    <t>LOCAÇÃO DA OBRA - EXECUÇÃO DE GABARITO</t>
  </si>
  <si>
    <t>1.11</t>
  </si>
  <si>
    <t>Placa de obra em chapa aço galvanizado, instalada</t>
  </si>
  <si>
    <t>INFRAESTRUTURA</t>
  </si>
  <si>
    <t>2.1</t>
  </si>
  <si>
    <t>ATERRO MANUAL DE VALAS COM SOLO ARGILO-ARENOSO E COMPACTAÇÃO MECANIZADA. AF_05/2016</t>
  </si>
  <si>
    <t>2.2</t>
  </si>
  <si>
    <t>ESCAVAÇÃO MANUAL PARA BLOCO DE COROAMENTO OU SAPATA (INCLUINDO ESCAVAÇÃO PARA COLOCAÇÃO DE FÔRMAS). AF_06/2017</t>
  </si>
  <si>
    <t>2.3</t>
  </si>
  <si>
    <t>REATERRO MANUAL DE VALAS COM COMPACTAÇÃO MECANIZADA. AF_04/2016</t>
  </si>
  <si>
    <t>2.4</t>
  </si>
  <si>
    <t>LASTRO DE CONCRETO MAGRO, APLICADO EM PISOS, LAJES SOBRE SOLO OU RADIERS, ESPESSURA DE 5 CM. AF_07/2016</t>
  </si>
  <si>
    <t>2.5</t>
  </si>
  <si>
    <t>ALVENARIA DE EMBASAMENTO EM TIJOLO CERÂMICO FURADO C/ ARGAMASSA CIMENTO E AREIA 1:4</t>
  </si>
  <si>
    <t>2.6</t>
  </si>
  <si>
    <t>Forma plana para fundações, em compensado resinado 12mm, 07 usos</t>
  </si>
  <si>
    <t>2.7</t>
  </si>
  <si>
    <t>ARMAÇÃO DE BLOCO, VIGA BALDRAME OU SAPATA UTILIZANDO AÇO CA-50 DE 10 MM - MONTAGEM. AF_06/2017</t>
  </si>
  <si>
    <t>KG</t>
  </si>
  <si>
    <t>2.8</t>
  </si>
  <si>
    <t>CONCRETO FCK = 25MPA, TRAÇO 1:2,3:2,7 (EM MASSA SECA DE CIMENTO/ AREIA MÉDIA/ BRITA 1) - PREPARO MECÂNICO COM BETONEIRA 400 L. AF_05/2021</t>
  </si>
  <si>
    <t>2.9</t>
  </si>
  <si>
    <t>LANÇAMENTO COM USO DE BALDES, ADENSAMENTO E ACABAMENTO DE CONCRETO EM ESTRUTURAS. AF_12/2015</t>
  </si>
  <si>
    <t>2.10</t>
  </si>
  <si>
    <t>Impermeabilização de alicerce e viga baldrame com 2 demãos de tinta asfáltica tipo Neutrol da Vedacit ou similar, exceto argamassa impermeabilização</t>
  </si>
  <si>
    <t>SUPERESTRUTURA</t>
  </si>
  <si>
    <t>3.1</t>
  </si>
  <si>
    <t>CONCRETO ARMADO (PILARES / VIGAS)</t>
  </si>
  <si>
    <t>3.1.1</t>
  </si>
  <si>
    <t>ARMAÇÃO DE PILAR OU VIGA DE UMA ESTRUTURA CONVENCIONAL DE CONCRETO ARMADO EM UMA EDIFICAÇÃO TÉRREA OU SOBRADO UTILIZANDO AÇO CA-60 DE 5,0 MM - MONTAGEM. AF_12/2015</t>
  </si>
  <si>
    <t>3.1.2</t>
  </si>
  <si>
    <t>ARMAÇÃO DE PILAR OU VIGA DE UMA ESTRUTURA CONVENCIONAL DE CONCRETO ARMADO EM UMA EDIFICAÇÃO TÉRREA OU SOBRADO UTILIZANDO AÇO CA-50 DE 6,3 MM - MONTAGEM. AF_12/2015</t>
  </si>
  <si>
    <t>3.1.3</t>
  </si>
  <si>
    <t>ARMAÇÃO DE PILAR OU VIGA DE UMA ESTRUTURA CONVENCIONAL DE CONCRETO ARMADO EM UMA EDIFICAÇÃO TÉRREA OU SOBRADO UTILIZANDO AÇO CA-50 DE 10,0 MM - MONTAGEM. AF_12/2015</t>
  </si>
  <si>
    <t>3.1.4</t>
  </si>
  <si>
    <t>ARMAÇÃO DE PILAR OU VIGA DE UMA ESTRUTURA CONVENCIONAL DE CONCRETO ARMADO EM UMA EDIFICAÇÃO TÉRREA OU SOBRADO UTILIZANDO AÇO CA-50 DE 12,5 MM - MONTAGEM. AF_12/2015</t>
  </si>
  <si>
    <t>3.1.5</t>
  </si>
  <si>
    <t>Forma plana para estruturas, em compensado plastificado de 12mm, 12 usos, inclusive escoramento - Revisada 07.2015</t>
  </si>
  <si>
    <t>3.1.6</t>
  </si>
  <si>
    <t>3.1.7</t>
  </si>
  <si>
    <t>3.2</t>
  </si>
  <si>
    <t>LAJE</t>
  </si>
  <si>
    <t>3.2.1</t>
  </si>
  <si>
    <t>LAJE PRÉ-MOLDADA UNIDIRECIONAL, BIAPOIADA, PARA PISO, ENCHIMENTO EM CERÂMICA, VIGOTA CONVENCIONAL, ALTURA TOTAL DA LAJE (ENCHIMENTO+CAPA) = (8+4). AF_11/2020</t>
  </si>
  <si>
    <t>m²</t>
  </si>
  <si>
    <t>3.3</t>
  </si>
  <si>
    <t>VERGAS E CONTRA VERGAS</t>
  </si>
  <si>
    <t>3.3.1</t>
  </si>
  <si>
    <t>VERGA PRÉ-MOLDADA PARA PORTAS COM ATÉ 1,5 M DE VÃO. AF_03/2016</t>
  </si>
  <si>
    <t>M</t>
  </si>
  <si>
    <t>3.3.2</t>
  </si>
  <si>
    <t>VERGA PRÉ-MOLDADA PARA PORTAS COM MAIS DE 1,5 M DE VÃO. AF_03/2016</t>
  </si>
  <si>
    <t>3.3.3</t>
  </si>
  <si>
    <t>VERGA PRÉ-MOLDADA PARA JANELAS COM ATÉ 1,5 M DE VÃO. AF_03/2016</t>
  </si>
  <si>
    <t>3.3.4</t>
  </si>
  <si>
    <t>VERGA PRÉ-MOLDADA PARA JANELAS COM MAIS DE 1,5 M DE VÃO. AF_03/2016</t>
  </si>
  <si>
    <t>3.3.5</t>
  </si>
  <si>
    <t>CONTRAVERGA PRÉ-MOLDADA PARA VÃOS DE ATÉ 1,5 M DE COMPRIMENTO. AF_03/2016</t>
  </si>
  <si>
    <t>3.3.6</t>
  </si>
  <si>
    <t>CONTRAVERGA PRÉ-MOLDADA PARA VÃOS DE MAIS DE 1,5 M DE COMPRIMENTO. AF_03/2016</t>
  </si>
  <si>
    <t>PAREDES E FECHAMENTOS</t>
  </si>
  <si>
    <t>4.1</t>
  </si>
  <si>
    <t>ALVENARIA DE VEDAÇÃO DE BLOCOS CERÂMICOS FURADOS NA HORIZONTAL DE 9X19X19CM (ESPESSURA 9CM) DE PAREDES COM ÁREA LÍQUIDA MAIOR OU IGUAL A 6M² SEM VÃOS E ARGAMASSA DE ASSENTAMENTO COM PREPARO EM BETONEIRA. AF_06/2014</t>
  </si>
  <si>
    <t>4.2</t>
  </si>
  <si>
    <t>ALVENARIA DE VEDAÇÃO DE BLOCOS CERÂMICOS FURADOS 9x19x19 CM (ESPESSURA 19CM) E ARGAMASSA DE ASSENTAMENTO COM PREPARO EM BETONEIRA</t>
  </si>
  <si>
    <t>COBERTURA</t>
  </si>
  <si>
    <t>5.1</t>
  </si>
  <si>
    <t>ESTRUTURA METÁLICA P/ COBERTURA C/ VIGAS - TRELIÇADAS E TERÇAS</t>
  </si>
  <si>
    <t>5.2</t>
  </si>
  <si>
    <t>TELHA TERMOACÚSTICA TRAPEZOIDAL INCLINAÇÃO 17.6%</t>
  </si>
  <si>
    <t>5.3</t>
  </si>
  <si>
    <t>TELHAMENTO COM TELHA DE AÇO/ALUMÍNIO E = 0,5 MM, COM ATÉ 2 ÁGUAS, INCL M2 USO IÇAMENTO. AF_07/2019</t>
  </si>
  <si>
    <t>5.4</t>
  </si>
  <si>
    <t>TELHAMENTO COM TELHA CERÂMICA CAPA-CANAL, TIPO COLONIAL, COM ATÉ 2 ÁGUAS, INCLUSO TRANSPORTE VERTICAL. AF_07/2019</t>
  </si>
  <si>
    <t>5.5</t>
  </si>
  <si>
    <t>Cumeeira em alumínio - 30cm de cada lado, e= 0,8mm</t>
  </si>
  <si>
    <t>m</t>
  </si>
  <si>
    <t>5.6</t>
  </si>
  <si>
    <t>CUMEEIRA TERMOACÚSTICA</t>
  </si>
  <si>
    <t>5.7</t>
  </si>
  <si>
    <t>Rufo de concreto armado fck=20mpa l=30cm e h=5cm</t>
  </si>
  <si>
    <t>5.8</t>
  </si>
  <si>
    <t>RUFO EXTERNO/INTERNO EM CHAPA DE AÇO GALVANIZADO NÚMERO 26, CORTE DE 33 CM, INCLUSO IÇAMENTO. AF_07/2019</t>
  </si>
  <si>
    <t>5.9</t>
  </si>
  <si>
    <t>CALHA EM CHAPA DE AÇO GALVANIZADO NÚMERO 24, DESENVOLVIMENTO DE 100 CM, INCLUSO TRANSPORTE VERTICAL. AF_07/2019</t>
  </si>
  <si>
    <t>5.10</t>
  </si>
  <si>
    <t>FORRO EM DRYWALL, PARA AMBIENTES COMERCIAIS, INCLUSIVE ESTRUTURA DE FIXAÇÃO. AF_05/2017_P</t>
  </si>
  <si>
    <t>5.11</t>
  </si>
  <si>
    <t>IMPERMEABILIZAÇÃO DE SUPERFÍCIE COM MANTA ASFÁLTICA, DUAS CAMADAS, INCLUSIVE APLICAÇÃO DE PRIMER ASFÁLTICO, E=3MM E E=4MM. AF_06/2018</t>
  </si>
  <si>
    <r>
      <t>5.12</t>
    </r>
    <r>
      <rPr>
        <sz val="11"/>
        <color theme="1"/>
        <rFont val="Aptos Narrow"/>
        <family val="2"/>
        <scheme val="minor"/>
      </rPr>
      <t/>
    </r>
  </si>
  <si>
    <t>TRAMA DE MADEIRA COMPOSTA POR RIPAS, CAIBROS E TERÇAS PARA TELHADOS DE ATÉ 2 ÁGUAS PARA TELHA CERÂMICA CAPA-CANAL, INCLUSO TRANSPORTE VERTICAL. AF_07/2019</t>
  </si>
  <si>
    <r>
      <t>5.13</t>
    </r>
    <r>
      <rPr>
        <sz val="11"/>
        <color theme="1"/>
        <rFont val="Aptos Narrow"/>
        <family val="2"/>
        <scheme val="minor"/>
      </rPr>
      <t/>
    </r>
  </si>
  <si>
    <t>Estrutura Metálica p/ Cobertura c/Vigas-Treliça e terças na garagem</t>
  </si>
  <si>
    <r>
      <t>5.14</t>
    </r>
    <r>
      <rPr>
        <sz val="11"/>
        <color theme="1"/>
        <rFont val="Aptos Narrow"/>
        <family val="2"/>
        <scheme val="minor"/>
      </rPr>
      <t/>
    </r>
  </si>
  <si>
    <t>PINTURA ANTICORROSIVA DE DUTO METÁLICO. AF_04/2018</t>
  </si>
  <si>
    <r>
      <t>5.15</t>
    </r>
    <r>
      <rPr>
        <sz val="11"/>
        <color theme="1"/>
        <rFont val="Aptos Narrow"/>
        <family val="2"/>
        <scheme val="minor"/>
      </rPr>
      <t/>
    </r>
  </si>
  <si>
    <t>PINTURA COM TINTA ALQUÍDICA DE ACABAMENTO (ESMALTE SINTÉTICO
ACETINADO) APLICADA A ROLO OU PINCEL SOBRE SUPERFÍCIES METÁLICAS
(EXCETO PERFIL) EXECUTADO EM OBRA (POR DEMÃO). AF_01/2020</t>
  </si>
  <si>
    <t>5.16</t>
  </si>
  <si>
    <t>Calha em chapa de aço galvanizado nº 26, desenvolvimento 86 cm (fundo=32 cm, laterais=15 cm, bordas=12cm)</t>
  </si>
  <si>
    <t>5.17</t>
  </si>
  <si>
    <t>FORRO EM PLACAS DE GESSO, PARA AMBIENTES COMERCIAIS. AF_05/2017_P</t>
  </si>
  <si>
    <t>PAVIMENTAÇÃO</t>
  </si>
  <si>
    <t>6.1</t>
  </si>
  <si>
    <t>ÁREA EXTERNA</t>
  </si>
  <si>
    <t>6.1.1</t>
  </si>
  <si>
    <t>EXECUÇÃO DE PÁTIO/ESTACIONAMENTO EM PISO INTERTRAVADO, COM BLOCO RETANGULAR COLORIDO DE 20 X 10 CM, ESPESSURA 6 CM. AF_12/2015</t>
  </si>
  <si>
    <t>6.1.2</t>
  </si>
  <si>
    <t>EXECUÇÃO DE PÁTIO/ESTACIONAMENTO EM PISO INTERTRAVADO, COM BLOCO RETANGULAR COR NATURAL DE 20 X 10 CM, ESPESSURA 6 CM. AF_12/2015</t>
  </si>
  <si>
    <t>6.1.3</t>
  </si>
  <si>
    <t>EXECUÇÃO DE PAVIMENTO EM PISO INTERTRAVADO, COM BLOCO SEXTAVADO DE 25 X 25 CM, ESPESSURA 8 CM. AF_12/2015</t>
  </si>
  <si>
    <t>6.1.4</t>
  </si>
  <si>
    <t>Piso em pedra calcárea, cortada, aparelhada e com face aparente lisa e polida, esp=8cm, assentado com argamassa de cimento e areia (1:3) na esp=5cm, esclusive lastro de regularização em concreto simples</t>
  </si>
  <si>
    <t>6.1.5</t>
  </si>
  <si>
    <t>PLANTIO DE GRAMA EM PLACAS. AF_05/2018</t>
  </si>
  <si>
    <t>6.1.6</t>
  </si>
  <si>
    <t>Piso tátil direcional e/ou alerta, de concreto, na cor natural, p/deficientes visuais, dimensões 25x25cm, aplicado com argamassa industrializada ac-ii, rejuntado, exclusive regularização de base</t>
  </si>
  <si>
    <t>6.1.7</t>
  </si>
  <si>
    <t>Rampa padrão para acesso de deficientes a passeio público, em concreto simples Fck=25MPa, desempolada, pintada em novacor, 02 demãos e piso tátil de alerta/direcional.</t>
  </si>
  <si>
    <t>6.1.8</t>
  </si>
  <si>
    <t>ASSENTAMENTO DE GUIA (MEIO-FIO) EM TRECHO RETO, CONFECCIONADA EM CONCRETO PRÉ-FABRICADO, DIMENSÕES 100X15X13X30 CM (COMPRIMENTO X BASE INFERIOR X BASE SUPERIOR X ALTURA), PARA VIAS URBANAS (USO VIÁRIO). AF_06/2016</t>
  </si>
  <si>
    <t>6.1.9</t>
  </si>
  <si>
    <t>EXECUÇÃO DE PASSEIO (CALÇADA) OU PISO DE CONCRETO COM CONCRETO MOLDADO IN LOCO, FEITO EM OBRA, ACABAMENTO CONVENCIONAL, NÃO ARMADO. AF_07/2016</t>
  </si>
  <si>
    <t>6.1.10</t>
  </si>
  <si>
    <t>6.1.11</t>
  </si>
  <si>
    <t>Fornecimento e instalação de tela aço soldada nervurada CA-60, Q-92, malha 15x15cm, ferro 4.2mm (1.48 kg/m2), painel 2,45x6,0m, Telcon ou similar</t>
  </si>
  <si>
    <t>6.1.12</t>
  </si>
  <si>
    <t>EXECUÇÃO DE PÁTIO/ESTACIONAMENTO EM PISO INTERTRAVADO, COM BLOCO
RETANGULAR COR NATURAL DE 20 X 10 CM, ESPESSURA 8 CM. AF_12/2015</t>
  </si>
  <si>
    <t>6.2</t>
  </si>
  <si>
    <t>ÁREA INTERNA</t>
  </si>
  <si>
    <t>6.2.1</t>
  </si>
  <si>
    <t>CAMADA SEPARADORA PARA EXECUÇÃO DE RADIER, PISO DE CONCRETO OU LAJE SOBRE SOLO, EM LONA PLÁSTICA. AF_09/2021</t>
  </si>
  <si>
    <t>6.2.2</t>
  </si>
  <si>
    <t>6.2.3</t>
  </si>
  <si>
    <t>6.2.4</t>
  </si>
  <si>
    <t>CONTRAPISO EM ARGAMASSA TRAÇO 1:4 (CIMENTO E AREIA), PREPARO MECÂNICO COM BETONEIRA 400 L, APLICADO EM ÁREAS SECAS SOBRE LAJE, ADERIDO, ACABAMENTO NÃO REFORÇADO, ESPESSURA 3CM. AF_07/2021</t>
  </si>
  <si>
    <t>6.2.5</t>
  </si>
  <si>
    <t>REVESTIMENTO CERÂMICA PARA PISO COM PLACAS TIPO ESMALTADA EXTRA DE DIMENSÕES 60X60CM, NA COR BRANCA PEI 5</t>
  </si>
  <si>
    <t>6.2.6</t>
  </si>
  <si>
    <t>RODAPÉ CERÂMICO DE 7CM DE ALTURA COM PLACAS TIPO ESMALTADA EXTRA DE DIMENSÕES 60X60CM. AF_06/2014</t>
  </si>
  <si>
    <t>6.2.7</t>
  </si>
  <si>
    <t>SOLEIRA EM GRANITO, LARGURA 15 CM, ESPESSURA 2,0 CM. AF_09/2020</t>
  </si>
  <si>
    <t>6.2.8</t>
  </si>
  <si>
    <t>PISO EM GRANITO APLICADO EM CALÇADAS OU PISOS EXTERNOS. AF_05/2020</t>
  </si>
  <si>
    <t>6.2.9</t>
  </si>
  <si>
    <t>PISO TÊXTIL (CARPETE) EM MANTA (ROLO) E = 6 A 7 MM. AF_09/2020</t>
  </si>
  <si>
    <t>REVESTIMENTOS</t>
  </si>
  <si>
    <t>7.1</t>
  </si>
  <si>
    <t>CHAPISCO APLICADO EM ALVENARIAS E ESTRUTURAS DE CONCRETO INTERNAS, COM COLHER DE PEDREIRO. ARGAMASSA TRAÇO 1:3 COM PREPARO EM BETONEIRA 400L. AF_06/2014</t>
  </si>
  <si>
    <t>7.2</t>
  </si>
  <si>
    <t>MASSA ÚNICA, PARA RECEBIMENTO DE PINTURA, EM ARGAMASSA TRAÇO 1:2:8, PREPARO MECÂNICO COM BETONEIRA 400L, APLICADA MANUALMENTE EM FACES INTERNAS DE PAREDES, ESPESSURA DE 20MM, COM EXECUÇÃO DE TALISCAS. AF_06/2014</t>
  </si>
  <si>
    <t>7.3</t>
  </si>
  <si>
    <t>EMBOÇO OU MASSA ÚNICA EM ARGAMASSA TRAÇO 1:2:8, PREPARO MECÂNICO COM BETONEIRA 400 L, APLICADA MANUALMENTE EM PANOS CEGOS DE FACHADA (SEM PRESENÇA DE VÃOS), ESPESSURA MAIOR OU IGUAL A 50 MM. AF_06/2014</t>
  </si>
  <si>
    <t>7.4</t>
  </si>
  <si>
    <t>EMBOÇO, PARA RECEBIMENTO DE CERÂMICA, EM ARGAMASSA TRAÇO 1:2:8, PREPARO MECÂNICO COM BETONEIRA 400L, APLICADO MANUALMENTE EM FACES INTERNAS DE PAREDES, PARA AMBIENTE COM ÁREA ENTRE 5M2 E 10M2, ESPESSURA DE 20MM, COM EXECUÇÃO DE TALISCAS. AF_06/2014</t>
  </si>
  <si>
    <t>7.5</t>
  </si>
  <si>
    <t>REVESTIMENTO CERÂMICO PARA PAREDES INTERNAS COM PLACAS TIPO ESMALTADA EXTRA DE DIMENSÕES 33X45 CM APLICADAS EM AMBIENTES DE ÁREA MAIOR QUE 5 M² NA ALTURA INTEIRA DAS PAREDES. AF_06/2014</t>
  </si>
  <si>
    <t>7.6</t>
  </si>
  <si>
    <t>Revestimento cerâmico para piso ou parede, 61 x 61 cm, c/ piso porcelanato merano branco, INCEPA ou similar, PEI 5, aplicado com argamassa industrializada ac-iii, rejuntado, exclusive regularização de base ou emboço</t>
  </si>
  <si>
    <t>7.7</t>
  </si>
  <si>
    <t>CARPETE DE NYLON EM MANTA PARA TRAFEGO COMERCIAL PESADO, E = 6 A 7 MM (INSTALADO)</t>
  </si>
  <si>
    <t>7.8</t>
  </si>
  <si>
    <t>Revestimento cerâmico para piso ou parede, 60 x 60 cm, porcelanato, linha travertino navona, crema, Portobello ou similar, aplicado com argamassa industrializada ac-i, rejuntado, exclusive regularização de base ou emboço - Rev 02</t>
  </si>
  <si>
    <t>PINTURA</t>
  </si>
  <si>
    <t>8.1</t>
  </si>
  <si>
    <t>APLICAÇÃO DE FUNDO SELADOR ACRÍLICO EM PAREDES, UMA DEMÃO. AF_06/2014</t>
  </si>
  <si>
    <t>8.2</t>
  </si>
  <si>
    <t>APLICAÇÃO DE FUNDO SELADOR ACRÍLICO EM TETO, UMA DEMÃO. AF_06/2014</t>
  </si>
  <si>
    <t>8.3</t>
  </si>
  <si>
    <t>Emassamento de superfície, com aplicação de 02 demãos de massa acrílica, lixamento e retoques - Rev 01</t>
  </si>
  <si>
    <t>8.4</t>
  </si>
  <si>
    <t>APLICAÇÃO E LIXAMENTO DE MASSA LÁTEX EM PAREDES, DUAS DEMÃOS. AF_06/2014</t>
  </si>
  <si>
    <t>8.5</t>
  </si>
  <si>
    <t>APLICAÇÃO E LIXAMENTO DE MASSA LÁTEX EM TETO, UMA DEMÃO. AF_06/2014</t>
  </si>
  <si>
    <t>8.6</t>
  </si>
  <si>
    <t>APLICAÇÃO MANUAL DE PINTURA COM TINTA LÁTEX ACRÍLICA EM TETO, DUAS DEMÃOS. AF_06/2014</t>
  </si>
  <si>
    <t>8.7</t>
  </si>
  <si>
    <t>APLICAÇÃO MANUAL DE PINTURA COM TINTA LÁTEX ACRÍLICA EM PAREDES, DUAS DEMÃOS. AF_06/2014</t>
  </si>
  <si>
    <t>8.8</t>
  </si>
  <si>
    <t>PINTURA COM TINTA ALQUÍDICA DE FUNDO E ACABAMENTO (ESMALTE SINTÉTICO GRAFITE) PULVERIZADA SOBRE SUPERFÍCIES METÁLICAS (EXCETO PERFIL) EXECUTADO EM OBRA (POR DEMÃO). AF_01/2020_P</t>
  </si>
  <si>
    <t>8.9</t>
  </si>
  <si>
    <t>PINTURA FUNDO NIVELADOR ALQUÍDICO BRANCO EM MADEIRA. AF_01/2021</t>
  </si>
  <si>
    <t>8.10</t>
  </si>
  <si>
    <t>PINTURA TINTA DE ACABAMENTO (PIGMENTADA) ESMALTE SINTÉTICO BRILHANTE EM MADEIRA, 2 DEMÃOS. AF_01/2021</t>
  </si>
  <si>
    <t>8.11</t>
  </si>
  <si>
    <t>PINTURA DE PISO COM TINTA ACRÍLICA, APLICAÇÃO MANUAL, 2 DEMÃOS, INCLUSO FUNDO PREPARADOR. AF_05/2021</t>
  </si>
  <si>
    <t>8.12</t>
  </si>
  <si>
    <t>TEXTURA ACRÍLICA, APLICAÇÃO MANUAL EM PAREDE, UMA DEMÃO. AF_09/2016</t>
  </si>
  <si>
    <t>INSTALAÇÕES HIDROSSANITÁRIAS</t>
  </si>
  <si>
    <t>9.1</t>
  </si>
  <si>
    <t>INSTALAÇÕES HIDRÁULICAS</t>
  </si>
  <si>
    <t>9.1.1</t>
  </si>
  <si>
    <t>PONTO DE CONSUMO TERMINAL DE ÁGUA FRIA (SUBRAMAL) COM TUBULAÇÃO DE PVC, DN 25 MM, INSTALADO EM RAMAL DE ÁGUA, INCLUSOS RASGO E CHUMBAMENTO EM ALVENARIA. AF_12/2014</t>
  </si>
  <si>
    <t>9.1.2</t>
  </si>
  <si>
    <t>REGISTRO DE GAVETA BRUTO, LATÃO, ROSCÁVEL, 3/4", COM ACABAMENTO E CANOPLA CROMADOS - FORNECIMENTO E INSTALAÇÃO. AF_08/2021</t>
  </si>
  <si>
    <t>9.1.3</t>
  </si>
  <si>
    <t>TUBO, PVC, SOLDÁVEL, DN 32MM, INSTALADO EM RAMAL DE DISTRIBUIÇÃO DE ÁGUA - FORNECIMENTO E INSTALAÇÃO. AF_12/2014</t>
  </si>
  <si>
    <t>9.1.4</t>
  </si>
  <si>
    <t>JOELHO 90 GRAUS, PVC, SOLDÁVEL, DN 25MM, INSTALADO EM PRUMADA DE ÁGUA - FORNECIMENTO E INSTALAÇÃO. AF_12/2014</t>
  </si>
  <si>
    <t>9.1.5</t>
  </si>
  <si>
    <t>JOELHO 90 GRAUS, PVC, SOLDÁVEL, DN 32MM, INSTALADO EM PRUMADA DE ÁGUA - FORNECIMENTO E INSTALAÇÃO. AF_12/2014</t>
  </si>
  <si>
    <t>9.1.6</t>
  </si>
  <si>
    <t>TE, PVC, SOLDÁVEL, DN 32MM, INSTALADO EM PRUMADA DE ÁGUA - FORNECIMENTO E INSTALAÇÃO. AF_12/2014</t>
  </si>
  <si>
    <t>9.1.7</t>
  </si>
  <si>
    <t>TE, PVC, SOLDÁVEL, DN 25MM, INSTALADO EM RAMAL DE DISTRIBUIÇÃO DE ÁGUA - FORNECIMENTO E INSTALAÇÃO. AF_12/2014</t>
  </si>
  <si>
    <t>9.1.8</t>
  </si>
  <si>
    <t>ADAPTADOR CURTO COM BOLSA E ROSCA PARA REGISTRO, PVC, SOLDÁVEL, DN 25MM X 3/4?, INSTALADO EM RAMAL OU SUB-RAMAL DE ÁGUA - FORNECIMENTO E INSTALAÇÃO. AF_12/2014</t>
  </si>
  <si>
    <t>9.2</t>
  </si>
  <si>
    <t>INSTALAÇÕES SANITÁRIAS</t>
  </si>
  <si>
    <t>9.2.1</t>
  </si>
  <si>
    <t>Ponto de esgoto com tubo de pvc rígido soldável de Ø 100 mm (vaso sanitário)</t>
  </si>
  <si>
    <t>pt</t>
  </si>
  <si>
    <t>9.2.2</t>
  </si>
  <si>
    <t>Ponto de esgoto com tubo de pvc rígido soldável de Ø 50 mm (pias de cozinha, máquinas de lavar, etc...)</t>
  </si>
  <si>
    <t>9.2.3</t>
  </si>
  <si>
    <t>Ponto de esgoto com tubo de pvc rígido soldável de Ø 40 mm (lavatórios, mictórios, ralos sifonados, etc...)</t>
  </si>
  <si>
    <t>9.2.4</t>
  </si>
  <si>
    <t>CAIXA DE GORDURA PEQUENA (CAPACIDADE: 19 L), CIRCULAR, EM PVC, DIÂMETRO INTERNO= 0,3 M. AF_12/2020</t>
  </si>
  <si>
    <t>9.2.5</t>
  </si>
  <si>
    <t>CAIXA ENTERRADA HIDRÁULICA RETANGULAR, EM ALVENARIA COM BLOCOS DE CONCRETO, DIMENSÕES INTERNAS: 0,6X0,6X0,6 M PARA REDE DE ESGOTO. AF_12/2020</t>
  </si>
  <si>
    <t>9.2.6</t>
  </si>
  <si>
    <t>CAIXA SIFONADA, PVC, DN 100 X 100 X 50 MM, JUNTA ELÁSTICA, FORNECIDA E INSTALADA EM RAMAL DE DESCARGA OU EM RAMAL DE ESGOTO SANITÁRIO. AF_12/2014</t>
  </si>
  <si>
    <t>9.2.7</t>
  </si>
  <si>
    <t>TUBO PVC, SERIE NORMAL, ESGOTO PREDIAL, DN 50 MM, FORNECIDO E INSTALADO EM PRUMADA DE ESGOTO SANITÁRIO OU VENTILAÇÃO. AF_12/2014</t>
  </si>
  <si>
    <t>9.2.8</t>
  </si>
  <si>
    <t>Terminal de ventilação em pvc rígido soldável, para esgoto primário, diâm = 50mm</t>
  </si>
  <si>
    <t>9.2.9</t>
  </si>
  <si>
    <t>TUBO PVC, SERIE NORMAL, ESGOTO PREDIAL, DN 100 MM, FORNECIDO E INSTALADO EM PRUMADA DE ESGOTO SANITÁRIO OU VENTILAÇÃO. AF_12/2014</t>
  </si>
  <si>
    <t>9.3</t>
  </si>
  <si>
    <t xml:space="preserve">INSTALAÇÕES ÁGUAS PLUVIAL </t>
  </si>
  <si>
    <t>9.3.1</t>
  </si>
  <si>
    <t>TUBO PVC, SÉRIE R, ÁGUA PLUVIAL, DN 75 MM, FORNECIDO E INSTALADO EM CONDUTORES VERTICAIS DE ÁGUAS PLUVIAIS. AF_12/2014</t>
  </si>
  <si>
    <t>9.3.2</t>
  </si>
  <si>
    <t>JOELHO 90 GRAUS, PVC, SERIE R, ÁGUA PLUVIAL, DN 75 MM, JUNTA ELÁSTICA, FORNECIDO E INSTALADO EM CONDUTORES VERTICAIS DE ÁGUAS PLUVIAIS. AF_12/2014</t>
  </si>
  <si>
    <t>9.3.3</t>
  </si>
  <si>
    <t>LUVA SIMPLES, PVC, SERIE R, ÁGUA PLUVIAL, DN 100 MM, JUNTA ELÁSTICA, FORNECIDO E INSTALADO EM CONDUTORES VERTICAIS DE ÁGUAS PLUVIAIS. AF_12/2014</t>
  </si>
  <si>
    <t>9.3.4</t>
  </si>
  <si>
    <t>TÊ, PVC, SERIE R, ÁGUA PLUVIAL, DN 75 X 75 MM, JUNTA ELÁSTICA, FORNECIDO E INSTALADO EM CONDUTORES VERTICAIS DE ÁGUAS PLUVIAIS. AF_12/2014</t>
  </si>
  <si>
    <t>9.3.5</t>
  </si>
  <si>
    <t>9.3.6</t>
  </si>
  <si>
    <t>CAIXA ENTERRADA HIDRÁULICA RETANGULAR EM ALVENARIA COM TIJOLOS CERÂMICOS MACIÇOS, DIMENSÕES INTERNAS: 0,8X0,8X0,6 M PARA REDE DE DRENAGEM. AF_12/2020</t>
  </si>
  <si>
    <t>9.3.7</t>
  </si>
  <si>
    <t>TUBO PVC, SERIE NORMAL, ESGOTO PREDIAL, DN 100 MM, FORNECIDO E INSTALADO EM PRUMADA DE ÁGUA PLUVIAL. AF_12/2014</t>
  </si>
  <si>
    <t>9.3.8</t>
  </si>
  <si>
    <t>TUBO PVC, SERIE NORMAL, ESGOTO PREDIAL, DN 150 MM, FORNECIDO E INSTALADO EM PRUMADA DE ÁGUA PLUVIAL. AF_12/2014</t>
  </si>
  <si>
    <t>9.3.9</t>
  </si>
  <si>
    <t>INSTALAÇÕES ELÉTRICAS</t>
  </si>
  <si>
    <t>10.1</t>
  </si>
  <si>
    <t>ELETRODUTO FLEXÍVEL CORRUGADO, PVC, DN 25 MM (3/4"), PARA CIRCUITOS TERMINAIS, INSTALADO EM LAJE - FORNECIMENTO E INSTALAÇÃO. AF_12/2015</t>
  </si>
  <si>
    <t>10.2</t>
  </si>
  <si>
    <t>ELETRODUTO FLEXÍVEL CORRUGADO, PVC, DN 32 MM (1"), PARA CIRCUITOS TERMINAIS, INSTALADO EM LAJE - FORNECIMENTO E INSTALAÇÃO. AF_12/2015</t>
  </si>
  <si>
    <t>10.3</t>
  </si>
  <si>
    <t>ELETRODUTO FLEXÍVEL CORRUGADO, PEAD, DN 50 (1 ½?) - FORNECIMENTO E INSTALAÇÃO. AF_04/2016</t>
  </si>
  <si>
    <t>10.4</t>
  </si>
  <si>
    <t>ELETRODUTO RÍGIDO ROSCÁVEL, PVC, DN 50 MM (1 1/2") - FORNECIMENTO E INSTALAÇÃO. AF_12/2015</t>
  </si>
  <si>
    <t>10.5</t>
  </si>
  <si>
    <t>LUVA PARA ELETRODUTO, PVC, ROSCÁVEL, DN 50 MM (1 1/2") - FORNECIMENTO E INSTALAÇÃO. AF_12/2015</t>
  </si>
  <si>
    <t>10.6</t>
  </si>
  <si>
    <t>CAIXA RETANGULAR 4" X 2" MÉDIA (1,30 M DO PISO), PVC, INSTALADA EM PAREDE - FORNECIMENTO E INSTALAÇÃO. AF_12/2015</t>
  </si>
  <si>
    <t>10.7</t>
  </si>
  <si>
    <t>CAIXA RETANGULAR 4" X 4" MÉDIA (1,30 M DO PISO), PVC, INSTALADA EM PAREDE - FORNECIMENTO E INSTALAÇÃO. AF_12/2015</t>
  </si>
  <si>
    <t>10.8</t>
  </si>
  <si>
    <t>CAIXA OCTOGONAL 4" X 4", PVC, INSTALADA EM LAJE - FORNECIMENTO E INSTALAÇÃO. AF_12/2015</t>
  </si>
  <si>
    <t>10.9</t>
  </si>
  <si>
    <t>Caixa de passagem pvc 15x15x8cm p/eletrica, tipo Aquatic ou similar</t>
  </si>
  <si>
    <t>10.10</t>
  </si>
  <si>
    <t>CABO DE COBRE FLEXÍVEL ISOLADO, 1,5 MM², ANTI-CHAMA 450/750 V, PARA CIRCUITOS TERMINAIS - FORNECIMENTO E INSTALAÇÃO. AF_12/2015</t>
  </si>
  <si>
    <t>10.11</t>
  </si>
  <si>
    <t>CABO DE COBRE FLEXÍVEL ISOLADO, 2,5 MM², ANTI-CHAMA 450/750 V, PARA CIRCUITOS TERMINAIS - FORNECIMENTO E INSTALAÇÃO. AF_12/2015</t>
  </si>
  <si>
    <t>10.12</t>
  </si>
  <si>
    <t>CABO DE COBRE FLEXÍVEL ISOLADO, 4 MM², ANTI-CHAMA 450/750 V, PARA CIRCUITOS TERMINAIS - FORNECIMENTO E INSTALAÇÃO. AF_12/2015</t>
  </si>
  <si>
    <t>10.13</t>
  </si>
  <si>
    <t>Cabo de cobre isolado em EPR flexível unipolar 10mm² - 0,6Kv/1Kv/90°</t>
  </si>
  <si>
    <t>10.14</t>
  </si>
  <si>
    <t>INTERRUPTOR SIMPLES (1 MÓDULO), 10A/250V, INCLUINDO SUPORTE E PLACA - FORNECIMENTO E INSTALAÇÃO. AF_12/2015</t>
  </si>
  <si>
    <t>10.15</t>
  </si>
  <si>
    <t>INTERRUPTOR SIMPLES (2 MÓDULOS), 10A/250V, INCLUINDO SUPORTE E PLACA - FORNECIMENTO E INSTALAÇÃO. AF_12/2015</t>
  </si>
  <si>
    <t>10.16</t>
  </si>
  <si>
    <t>INTERRUPTOR SIMPLES (3 MÓDULOS), 10A/250V, INCLUINDO SUPORTE E PLACA - FORNECIMENTO E INSTALAÇÃO. AF_12/2015</t>
  </si>
  <si>
    <t>10.17</t>
  </si>
  <si>
    <t>INTERRUPTOR PARALELO (2 MÓDULOS), 10A/250V, INCLUINDO SUPORTE E PLACA - FORNECIMENTO E INSTALAÇÃO. AF_12/2015</t>
  </si>
  <si>
    <t>10.18</t>
  </si>
  <si>
    <t>TOMADA BAIXA DE EMBUTIR (1 MÓDULO), 2P+T 10 A, INCLUINDO SUPORTE E PLACA - FORNECIMENTO E INSTALAÇÃO. AF_12/2015</t>
  </si>
  <si>
    <t>10.19</t>
  </si>
  <si>
    <t>TOMADA ALTA DE EMBUTIR (1 MÓDULO), 2P+T 20 A, INCLUINDO SUPORTE E PLACA - FORNECIMENTO E INSTALAÇÃO. AF_12/2015</t>
  </si>
  <si>
    <t>10.20</t>
  </si>
  <si>
    <t>LUMINÁRIA PLAFON DE TETO TIPO EMBUTIR RETÂNGULAR BRANCA COM LUZ QUENTE 24W</t>
  </si>
  <si>
    <t>10.21</t>
  </si>
  <si>
    <t>LUMINÁRIA DE PISO DE EMBUTIR COM LÂMPADA DE 5W, COM TEMPERATURA DE COR FRIA ÂMBA</t>
  </si>
  <si>
    <t>10.22</t>
  </si>
  <si>
    <t>Luminária tipo plafon (sobrepor), quadrada, 24x24cm, em aluminio pintado na cor branca, c/difusor em vidro, Aladin ou similar</t>
  </si>
  <si>
    <t>10.23</t>
  </si>
  <si>
    <t>Luminária tipo balizador para ambiente aberto, corpo em alumínio fundido pintado, difusor em vidro frisado temperado, ref. EX02-S, da Lumicenter ou simiular (tipo tartaruga)</t>
  </si>
  <si>
    <t>10.24</t>
  </si>
  <si>
    <t>LUMINÁRIA TIPO SPOT SIMPLES C/ LÂMPADA INCANDESCENTE</t>
  </si>
  <si>
    <t>10.25</t>
  </si>
  <si>
    <t>POSTE DE ILUMINAÇÃO TIPO GLOBO/BOLA COM TRÊS PÉTALAS</t>
  </si>
  <si>
    <t>10.26</t>
  </si>
  <si>
    <t>CALHA LUMINOSA EM LED</t>
  </si>
  <si>
    <t>10.27</t>
  </si>
  <si>
    <t>DISJUNTOR MONOPOLAR TIPO DIN, CORRENTE NOMINAL DE 10A - FORNECIMENTO E INSTALAÇÃO. AF_10/2020</t>
  </si>
  <si>
    <t>10.28</t>
  </si>
  <si>
    <t>DISJUNTOR MONOPOLAR TIPO DIN, CORRENTE NOMINAL DE 16A - FORNECIMENTO E INSTALAÇÃO. AF_10/2020</t>
  </si>
  <si>
    <t>10.29</t>
  </si>
  <si>
    <t>DISJUNTOR MONOPOLAR TIPO DIN, CORRENTE NOMINAL DE 20A - FORNECIMENTO E INSTALAÇÃO. AF_10/2020</t>
  </si>
  <si>
    <t>10.30</t>
  </si>
  <si>
    <t>DISJUNTOR MONOPOLAR TIPO DIN, CORRENTE NOMINAL DE 32A - FORNECIMENTO E INSTALAÇÃO. AF_10/2020</t>
  </si>
  <si>
    <t>10.31</t>
  </si>
  <si>
    <t>QUADRO DE DISTRIBUIÇÃO DE LUZ EMBUTIR ATÉ 24 DIVISÕES 332X332X95mm, C/BARRAMENTO</t>
  </si>
  <si>
    <t>10.32</t>
  </si>
  <si>
    <t>Ponto seco de tomada p/ lógica, com eletroduto pvc rígido embutido, Ø 3/4"</t>
  </si>
  <si>
    <t>10.33</t>
  </si>
  <si>
    <t>Ponto de som (sem fiação) com eletroduto condulete pvc 3/4" (aparente) - Rev. 01</t>
  </si>
  <si>
    <r>
      <t>10.34</t>
    </r>
    <r>
      <rPr>
        <sz val="11"/>
        <color theme="1"/>
        <rFont val="Aptos Narrow"/>
        <family val="2"/>
        <scheme val="minor"/>
      </rPr>
      <t/>
    </r>
  </si>
  <si>
    <t>ELETRODUTO RÍGIDO ROSCÁVEL, PVC, DN 25 MM (3/4"), PARA CIRCUITOS TERMINAIS, INSTALADO EM PAREDE - FORNECIMENTO E INSTALAÇÃO. AF_12/2015</t>
  </si>
  <si>
    <r>
      <t>10.35</t>
    </r>
    <r>
      <rPr>
        <sz val="11"/>
        <color theme="1"/>
        <rFont val="Aptos Narrow"/>
        <family val="2"/>
        <scheme val="minor"/>
      </rPr>
      <t/>
    </r>
  </si>
  <si>
    <t>ELETRODUTO RÍGIDO ROSCÁVEL, PVC, DN 40 MM (1 1/4"), PARA CIRCUITOS TERMINAIS, INSTALADO EM PAREDE - FORNECIMENTO E INSTALAÇÃO. AF_12/2015</t>
  </si>
  <si>
    <r>
      <t>10.36</t>
    </r>
    <r>
      <rPr>
        <sz val="11"/>
        <color theme="1"/>
        <rFont val="Aptos Narrow"/>
        <family val="2"/>
        <scheme val="minor"/>
      </rPr>
      <t/>
    </r>
  </si>
  <si>
    <t>LUVA PARA ELETRODUTO, PVC, ROSCÁVEL, DN 25 MM (3/4"), PARA CIRCUITOS TERMINAIS, INSTALADA EM FORRO - FORNECIMENTO E INSTALAÇÃO. AF_12/2015</t>
  </si>
  <si>
    <r>
      <t>10.37</t>
    </r>
    <r>
      <rPr>
        <sz val="11"/>
        <color theme="1"/>
        <rFont val="Aptos Narrow"/>
        <family val="2"/>
        <scheme val="minor"/>
      </rPr>
      <t/>
    </r>
  </si>
  <si>
    <t>LUVA PARA ELETRODUTO, PVC, ROSCÁVEL, DN 40 MM (1 1/4"), PARA CIRCUITOS TERMINAIS, INSTALADA EM FORRO - FORNECIMENTO E INSTALAÇÃO. AF_12/2015</t>
  </si>
  <si>
    <r>
      <t>10.38</t>
    </r>
    <r>
      <rPr>
        <sz val="11"/>
        <color theme="1"/>
        <rFont val="Aptos Narrow"/>
        <family val="2"/>
        <scheme val="minor"/>
      </rPr>
      <t/>
    </r>
  </si>
  <si>
    <t>CURVA 90 GRAUS PARA ELETRODUTO, PVC, ROSCÁVEL, DN 25 MM (3/4"), PARA CIRCUITOS TERMINAIS, INSTALADA EM FORRO - FORNECIMENTO E INSTALAÇÃO. AF_12/2015</t>
  </si>
  <si>
    <r>
      <t>10.39</t>
    </r>
    <r>
      <rPr>
        <sz val="11"/>
        <color theme="1"/>
        <rFont val="Aptos Narrow"/>
        <family val="2"/>
        <scheme val="minor"/>
      </rPr>
      <t/>
    </r>
  </si>
  <si>
    <t>CURVA 90 GRAUS PARA ELETRODUTO, PVC, ROSCÁVEL, DN 40 MM (1 1/4"), PARA CIRCUITOS TERMINAIS, INSTALADA EM FORRO - FORNECIMENTO E INSTALAÇÃO. AF_12/2015</t>
  </si>
  <si>
    <t>COMBATE A INCÊNDIO</t>
  </si>
  <si>
    <t>11.1</t>
  </si>
  <si>
    <t>CAIXA D´ÁGUA EM POLIÉSTER REFORÇADO COM FIBRA DE VIDRO, 10000 LITROS - FORNECIMENTO E INSTALAÇÃO. AF_06/2021</t>
  </si>
  <si>
    <t>11.2</t>
  </si>
  <si>
    <t>Extintor de pó químico ABC, capacidade 6 kg, alcance médio do jato 5m , tempo de descarga 12s, NBR9443, 9444, 10721</t>
  </si>
  <si>
    <t>11.3</t>
  </si>
  <si>
    <t>EXTINTOR DE INCÊNDIO PORTÁTIL COM CARGA DE PQS DE 12 KG, CLASSE BC - FORNECIMENTO E INSTALAÇÃO. AF_10/2020_P</t>
  </si>
  <si>
    <t>11.4</t>
  </si>
  <si>
    <t>EXTINTOR DE INCÊNDIO PORTÁTIL COM CARGA DE ÁGUA PRESSURIZADA DE 10 L, CLASSE A - FORNECIMENTO E INSTALAÇÃO. AF_10/2020_P</t>
  </si>
  <si>
    <t>11.5</t>
  </si>
  <si>
    <t>PLACA DE SINALIZACAO DE SEGURANCA CONTRA INCENDIO, FOTOLUMINESCENTE, RETANGULAR, *20 X 40* CM, EM PVC *2* MM ANTI-CHAMAS (SIMBOLOS, CORES E PICTOGRAMAS CONFORME NBR 16820)</t>
  </si>
  <si>
    <t>11.6</t>
  </si>
  <si>
    <t>PLACA DE SINALIZACAO DE SEGURANCA CONTRA INCENDIO, FOTOLUMINESCENTE, QUADRADA, *20 X 20* CM, EM PVC *2* MM ANTI-CHAMAS (SIMBOLOS, CORES E PICTOGRAMAS CONFORME NBR 16820)</t>
  </si>
  <si>
    <t>11.7</t>
  </si>
  <si>
    <t>Luminária de emergência, de sobrepor, tipo bloco autônomo, com autonomia de 1h, modelo LLE-LLEDDF, da KBR ou si</t>
  </si>
  <si>
    <t>11.8</t>
  </si>
  <si>
    <t>LUMINÁRIA DE EMERGÊNCIA, COM 30 LÂMPADAS LED DE 2 W, SEM REATOR - FORNECIMENTO E INSTALAÇÃO. AF_02/2020</t>
  </si>
  <si>
    <t>11.9</t>
  </si>
  <si>
    <t>CAIXA DE INCÊNDIO 45X75X17CM - FORNECIMENTO E INSTALAÇÃO. AF_10/2020</t>
  </si>
  <si>
    <t>11.10</t>
  </si>
  <si>
    <t>MANGUEIRA DE INCENDIO, TIPO 2, DE 1 1/2", COMPRIMENTO = 15 M, TECIDO EM FIO DE POLIESTER E TUBO INTERNO EM BORRACHA SINTETICA, COM UNIOES ENGATE RAPIDO</t>
  </si>
  <si>
    <t>11.11</t>
  </si>
  <si>
    <t>ESGUICHO JATO REGULAVEL, TIPO ELKHART, ENGATE RAPIDO 1 1/2", PARA COMBATE A INCENDIO</t>
  </si>
  <si>
    <t>11.12</t>
  </si>
  <si>
    <t>CHAVE DUPLA PARA CONEXOES TIPO STORZ, ENGATE RAPIDO 1 1/2" X 2 1/2", EM LATAO, PARA INSTALACAO PREDIAL COMBATE A INCENDIO</t>
  </si>
  <si>
    <t>11.13</t>
  </si>
  <si>
    <t>REGISTRO OU VALVULA GLOBO ANGULAR EM LATAO, PARA HIDRANTES EM INSTALACAO PREDIAL DE INCENDIO, 45 GRAUS, DIAMETRO DE 2 1/2", COM VOLANTE, CLASSE DE PRESSAO DE ATE 200 PSI</t>
  </si>
  <si>
    <t>11.14</t>
  </si>
  <si>
    <t>Fornecimento e instalação de adaptador storz para engate rápido 2 1/2" x 2 1/2" com tampão e corrente (incêndio)</t>
  </si>
  <si>
    <t>11.15</t>
  </si>
  <si>
    <t>ADAPTADOR, EM LATAO, ENGATE RAPIDO1 1/2" X ROSCA INTERNA 5 FIOS 2 1/2", PARA INSTALACAO PREDIAL DE COMBATE A INCENDIO</t>
  </si>
  <si>
    <t>11.16</t>
  </si>
  <si>
    <t>TAMPAO COM CORRENTE, EM LATAO, ENGATE RAPIDO 2 1/2", PARA INSTALACAO PREDIAL DE COMBATE A INCENDIO</t>
  </si>
  <si>
    <t>11.17</t>
  </si>
  <si>
    <t>Conjunto moto-bomba centrífuga, trifasica, motor 7.5 cv, Schneider BC-21 ou similar</t>
  </si>
  <si>
    <t>11.18</t>
  </si>
  <si>
    <t>Painel elétrico p/ bomba, com chave de partida direta (manual/automática), 15 cv, trifásico</t>
  </si>
  <si>
    <t>11.19</t>
  </si>
  <si>
    <t>MANÔMETRO 0 A 200 PSI (0 A 14 KGF/CM2), D = 50MM - FORNECIMENTO E INSTALAÇÃO. AF_10/2020</t>
  </si>
  <si>
    <t>11.20</t>
  </si>
  <si>
    <t>TANQUE DE PRESSÃO - 560x167mm 9 LITROS</t>
  </si>
  <si>
    <t>11.21</t>
  </si>
  <si>
    <t>Fornecimento e instalação de pressostato 0 a 10 kgf/cm2</t>
  </si>
  <si>
    <t>11.22</t>
  </si>
  <si>
    <t>REGISTRO DE GAVETA BRUTO, LATÃO, ROSCÁVEL, 2 1/2" - FORNECIMENTO E INSTALAÇÃO. AF_08/2021</t>
  </si>
  <si>
    <t>11.23</t>
  </si>
  <si>
    <t>VALVULA DE RETENCAO VERTICAL, DE BRONZE (PN-16), 2 1/2", 200 PSI, EXTREMIDADES COM ROSCA</t>
  </si>
  <si>
    <t>11.24</t>
  </si>
  <si>
    <t>VALVULA DE RETENCAO HORIZONTAL, DE BRONZE (PN-25), 2 1/2", 400 PSI, TAMPA DE PORCA DE UNIAO, EXTREMIDADES COM ROSCA</t>
  </si>
  <si>
    <t>11.25</t>
  </si>
  <si>
    <t>Fornecimento e assentamento de união de ferro galvanizado assento bronze de 2 1/2"</t>
  </si>
  <si>
    <t>11.26</t>
  </si>
  <si>
    <t>COTOVELO 90 GRAUS DE FERRO GALVANIZADO, COM ROSCA BSP MACHO/FEMEA, DE 2 1/2"</t>
  </si>
  <si>
    <t>11.27</t>
  </si>
  <si>
    <t>NIPLE, EM FERRO GALVANIZADO, DN 65 (2 1/2"), CONEXÃO ROSQUEADA, INSTALADO EM PRUMADAS - FORNECIMENTO E INSTALAÇÃO. AF_10/2020</t>
  </si>
  <si>
    <t>11.28</t>
  </si>
  <si>
    <t>TÊ, EM FERRO GALVANIZADO, DN 65 (2 1/2"), CONEXÃO ROSQUEADA, INSTALADO EM PRUMADAS - FORNECIMENTO E INSTALAÇÃO. AF_10/2020</t>
  </si>
  <si>
    <t>11.29</t>
  </si>
  <si>
    <t>TUBO DE AÇO GALVANIZADO COM COSTURA, CLASSE MÉDIA, DN 65 (2 1/2"), CONEXÃO ROSQUEADA, INSTALADO EM REDE DE ALIMENTAÇÃO PARA HIDRANTE - FORNECIMENTO E INSTALAÇÃO. AF_10/2020</t>
  </si>
  <si>
    <t>11.30</t>
  </si>
  <si>
    <t>Tampa de ferro fundido 60X40cm</t>
  </si>
  <si>
    <t>ESQUADRIAS / VIDROS</t>
  </si>
  <si>
    <t>12.1</t>
  </si>
  <si>
    <t>Bandeira fixa em madeira para vidro</t>
  </si>
  <si>
    <t>12.2</t>
  </si>
  <si>
    <t>INSTALAÇÃO DE VIDRO LISO INCOLOR, E = 8 MM, EM ESQUADRIA DE MADEIRA, FIXADO COM BAGUETE. AF_01/2021</t>
  </si>
  <si>
    <t>12.3</t>
  </si>
  <si>
    <t>KIT DE PORTA DE MADEIRA PARA PINTURA, SEMI-OCA (PESADA OU SUPERPESADA), PADRÃO POPULAR, 80X210CM, ESPESSURA DE 3,5CM, ITENS INCLUSOS: DOBRADIÇAS, MONTAGEM E INSTALAÇÃO DO BATENTE, FECHADURA COM EXECUÇÃO DO FURO - FORNECIMENTO E INSTALAÇÃO. AF_12/2019</t>
  </si>
  <si>
    <t>12.4</t>
  </si>
  <si>
    <t>KIT DE PORTA DE MADEIRA PARA PINTURA, SEMI-OCA (PESADA OU SUPERPESADA), PADRÃO POPULAR, 90X210CM, ESPESSURA DE 3,5CM, ITENS INCLUSOS: DOBRADIÇAS, MONTAGEM E INSTALAÇÃO DO BATENTE, FECHADURA COM EXECUÇÃO DO FURO - FORNECIMENTO E INSTALAÇÃO. AF_12/2019</t>
  </si>
  <si>
    <t>12.5</t>
  </si>
  <si>
    <t>Batente em madeira de lei l = 0,14 m (caixão), incluindo 02 jogos de alizar</t>
  </si>
  <si>
    <t>12.6</t>
  </si>
  <si>
    <t>PORTA ACÚSTICA EM MADEIRA 0,80 x 2,50, ESPESSURA 60mm</t>
  </si>
  <si>
    <t>12.7</t>
  </si>
  <si>
    <t>PORTA EM AÇO DE ABRIR TIPO VENEZIANA SEM GUARNIÇÃO, 87X210CM, FIXAÇÃO COM PARAFUSOS - FORNECIMENTO E INSTALAÇÃO. AF_12/2019</t>
  </si>
  <si>
    <t>12.8</t>
  </si>
  <si>
    <t>Janela em alumínio, cor N/P/B, tipo moldura-vidro, max-ar, exclusive vidro</t>
  </si>
  <si>
    <t>12.9</t>
  </si>
  <si>
    <t>INSTALAÇÃO DE VIDRO TEMPERADO REFLETIVO E=8mm</t>
  </si>
  <si>
    <t>12.10</t>
  </si>
  <si>
    <t>FACHADA</t>
  </si>
  <si>
    <t>13.1</t>
  </si>
  <si>
    <t>Fornecimento e instalação de fachada em pele de vidro, em vidro laminado 3+3 refletivo</t>
  </si>
  <si>
    <t>LOUÇAS E METAIS</t>
  </si>
  <si>
    <t>14.1</t>
  </si>
  <si>
    <t>Tampo de balcão em granito preto, e=2cm</t>
  </si>
  <si>
    <t>14.2</t>
  </si>
  <si>
    <t>ABERTURA PARA ENCAIXE DE CUBA OU LAVATORIO EM BANCADA DE MARMORE/ GRANITO OU OUTRO TIPO DE PEDRA NATURAL</t>
  </si>
  <si>
    <t>14.3</t>
  </si>
  <si>
    <t>CUBA DE EMBUTIR DE AÇO INOXIDÁVEL MÉDIA, INCLUSO VÁLVULA TIPO AMERICANA E SIFÃO TIPO GARRAFA EM METAL CROMADO - FORNECIMENTO E INSTALAÇÃO. AF_01/2020</t>
  </si>
  <si>
    <t>14.4</t>
  </si>
  <si>
    <t>Cuba de sobrepor (deca linha carrara ref l34), com sifão cromado (deca ref c1680), engate cromado (deca), torneira de metal (deca ref1190) , válvula cromada (deca ref1600) ou similares</t>
  </si>
  <si>
    <t>14.5</t>
  </si>
  <si>
    <t>TORNEIRA CROMADA TUBO MÓVEL, DE MESA, 1/2? OU 3/4?, PARA PIA DE COZINHA, PADRÃO ALTO - FORNECIMENTO E INSTALAÇÃO. AF_01/2020</t>
  </si>
  <si>
    <t>14.6</t>
  </si>
  <si>
    <t>ENGATE FLEXÍVEL EM INOX, 1/2 X 30CM - FORNECIMENTO E INSTALAÇÃO. AF_01/2020</t>
  </si>
  <si>
    <t>14.7</t>
  </si>
  <si>
    <t>TORNEIRA PLÁSTICA 3/4? PARA TANQUE - FORNECIMENTO E INSTALAÇÃO. AF_01/2020</t>
  </si>
  <si>
    <t>14.8</t>
  </si>
  <si>
    <t>VASO SANITÁRIO SIFONADO COM CAIXA ACOPLADA LOUÇA BRANCA, INCLUSO ENGATE FLEXÍVEL EM PLÁSTICO BRANCO, 1/2 X 40CM - FORNECIMENTO E INSTALAÇÃO. AF_01/2020</t>
  </si>
  <si>
    <t>14.9</t>
  </si>
  <si>
    <t>Assento Sanitário Elevado com Tampa 7,5 Cm, indicado para Pós-cirúrgicos, Deficientes físicos e Idosos, da Mebuki ou similar</t>
  </si>
  <si>
    <t>14.10</t>
  </si>
  <si>
    <t>BARRA DE APOIO RETA, EM ACO INOX POLIDO, COMPRIMENTO 80 CM, FIXADA NA PAREDE - FORNECIMENTO E INSTALAÇÃO. AF_01/2020</t>
  </si>
  <si>
    <t>14.11</t>
  </si>
  <si>
    <t>PUXADOR PARA PCD, FIXADO NA PORTA - FORNECIMENTO E INSTALAÇÃO. AF_01/2020</t>
  </si>
  <si>
    <t>14.12</t>
  </si>
  <si>
    <t>TOALHEIRO PLASTICO TIPO DISPENSER PARA PAPEL TOALHA INTERFOLHADO</t>
  </si>
  <si>
    <t>14.13</t>
  </si>
  <si>
    <t>SABONETEIRA PLASTICA TIPO DISPENSER PARA SABONETE LIQUIDO COM RESERVATORIO 800 A 1500 ML, INCLUSO FIXAÇÃO. AF_01/2020</t>
  </si>
  <si>
    <t>14.14</t>
  </si>
  <si>
    <t>PAPELEIRA DE PAREDE EM METAL CROMADO SEM TAMPA, INCLUSO FIXAÇÃO. AF_01/2020</t>
  </si>
  <si>
    <t>14.15</t>
  </si>
  <si>
    <t>BARRA ANTIPANICO DUPLA, CEGA EM LADO OPOSTO, COR CINZA</t>
  </si>
  <si>
    <t>PAR</t>
  </si>
  <si>
    <t>SERVIÇOS FINAIS</t>
  </si>
  <si>
    <t>15.1</t>
  </si>
  <si>
    <t>Fornecimento e plantio de palmeira mini imperial, média</t>
  </si>
  <si>
    <t>15.2</t>
  </si>
  <si>
    <t>Planta - Moreia (Dietes bicolor), fornecimento e plantio</t>
  </si>
  <si>
    <t>15.3</t>
  </si>
  <si>
    <t>CERCA EM MADEIRA MACIÇA DE LEI, ALTURA LIVRE DE 2M, CRAVADOS MIN 0,50m</t>
  </si>
  <si>
    <t>15.4</t>
  </si>
  <si>
    <t>Fornecimento e instalação de brise metálico de alumínio, ref. B57, branco nieve 7000, da Hunter Douglas ou similar</t>
  </si>
  <si>
    <t>15.5</t>
  </si>
  <si>
    <t>PLACA EM ACM</t>
  </si>
  <si>
    <t>15.6</t>
  </si>
  <si>
    <t>Mangueira 2F LED BR 13MM 127V G-Light ou similar</t>
  </si>
  <si>
    <t>15.7</t>
  </si>
  <si>
    <t>Fornecimento e instalação de fonte de alimentação 12V / 10A (ou similar)</t>
  </si>
  <si>
    <t>15.8</t>
  </si>
  <si>
    <t>Limpeza geral</t>
  </si>
  <si>
    <t>SERVIÇOS EXTRAS</t>
  </si>
  <si>
    <t>16.1</t>
  </si>
  <si>
    <t>und</t>
  </si>
  <si>
    <t>16.2</t>
  </si>
  <si>
    <t>16.3</t>
  </si>
  <si>
    <t>16.4</t>
  </si>
  <si>
    <t>16.5</t>
  </si>
  <si>
    <t>16.6</t>
  </si>
  <si>
    <t>16.7</t>
  </si>
  <si>
    <t>16.9</t>
  </si>
  <si>
    <t>16.10</t>
  </si>
  <si>
    <t>16.11</t>
  </si>
  <si>
    <t>16.12</t>
  </si>
  <si>
    <t>NIVSON ALESSANDRE FREIRE COSTA</t>
  </si>
  <si>
    <t>CREA 160148368-6</t>
  </si>
  <si>
    <t>BM21  - Boletim de Medição</t>
  </si>
  <si>
    <t>PREFEITURA  MUNICIPAL  DE SOUSA - PB</t>
  </si>
  <si>
    <t>Objetivo</t>
  </si>
  <si>
    <t>Agente Promotor</t>
  </si>
  <si>
    <t>Data de Emissão</t>
  </si>
  <si>
    <t>Nº BM</t>
  </si>
  <si>
    <t>21</t>
  </si>
  <si>
    <t>Localização</t>
  </si>
  <si>
    <t>Contratada</t>
  </si>
  <si>
    <t>Início da Obra</t>
  </si>
  <si>
    <t>Termino da Obra</t>
  </si>
  <si>
    <t>RUA DEP. JOSÉ DE PAIVA GADELHA. - BAIRRO GATO PRETO - SOUSA/PB</t>
  </si>
  <si>
    <t>COMPACTO CONSTRUÇÕES EIRELI - EPP</t>
  </si>
  <si>
    <t>Modalidade</t>
  </si>
  <si>
    <t>Nº de Contrato e Data de assinatura</t>
  </si>
  <si>
    <t>Valor do Contrato / PMS</t>
  </si>
  <si>
    <t>Valor da medição - R$</t>
  </si>
  <si>
    <t>Período de medição</t>
  </si>
  <si>
    <t>TOMADA DE PREÇOS 06/2022</t>
  </si>
  <si>
    <t>Nº 0483/2022  - 06/07/2022</t>
  </si>
  <si>
    <t>Prevista (após reprogramação)</t>
  </si>
  <si>
    <t>Medida no período</t>
  </si>
  <si>
    <t>Acumulada incluindo o período</t>
  </si>
  <si>
    <t>Prevista</t>
  </si>
  <si>
    <t>Desvio</t>
  </si>
  <si>
    <t>TOTAL DESTA MEDIÇÃO - BM 21</t>
  </si>
  <si>
    <t>BM20  - Boletim de Medição</t>
  </si>
  <si>
    <t>20</t>
  </si>
  <si>
    <t>26/11/2024 a 03/01/2025</t>
  </si>
  <si>
    <t>Itens</t>
  </si>
  <si>
    <t>Discriminação dos serviços do orçamento</t>
  </si>
  <si>
    <t>Unid.</t>
  </si>
  <si>
    <t>Custo Unitário</t>
  </si>
  <si>
    <t>Quantidade</t>
  </si>
  <si>
    <t>Financeiro</t>
  </si>
  <si>
    <t>Desvio (%)</t>
  </si>
  <si>
    <t>TOTAL DESTA MEDIÇÃO - BM 20</t>
  </si>
  <si>
    <t>VALOR POR EXTENSO: TRINTA E DOIS MIL, QUINHENTOS E CINQUENTA E CINCO REAIS E SESSENTA E TRÊS CENTAVOS</t>
  </si>
  <si>
    <t>MEMÓRIA DE CÁLCULO - QUANTIDADES</t>
  </si>
  <si>
    <t>Obra:</t>
  </si>
  <si>
    <t>Proprietário:</t>
  </si>
  <si>
    <t>Reforma e ampliação secretaria de educação</t>
  </si>
  <si>
    <t>Prefeitura Municipal de Sousa</t>
  </si>
  <si>
    <t>Local:</t>
  </si>
  <si>
    <t>Responsável Técnico:</t>
  </si>
  <si>
    <t>R. Dep. José de Paiva Gadelha, B. Gato Preto,  Sousa-PB</t>
  </si>
  <si>
    <t>MARQUIZE CENTRAL</t>
  </si>
  <si>
    <t>PASSARELA CADEIRANTE</t>
  </si>
  <si>
    <t>RECEPÇAO PRINCIPAL</t>
  </si>
  <si>
    <t>DESPENSA</t>
  </si>
  <si>
    <t>ENTRADA LATERAL</t>
  </si>
  <si>
    <t>RECEP PRINCIPAL ENTRADA LATERAL</t>
  </si>
  <si>
    <t>CANTINA</t>
  </si>
  <si>
    <t>WC</t>
  </si>
  <si>
    <t>SALA REFORMADA</t>
  </si>
  <si>
    <t>RAMPA PALCO</t>
  </si>
  <si>
    <t>PALCO</t>
  </si>
  <si>
    <t>CADEIRAS</t>
  </si>
  <si>
    <t>RAMPA DIREITA</t>
  </si>
  <si>
    <t>RAMPA ESQUERDA</t>
  </si>
  <si>
    <t>ESPELHO DOS DEGRAUS</t>
  </si>
  <si>
    <t>ENTRADA</t>
  </si>
  <si>
    <t>LADO AR CONDICIONADO</t>
  </si>
  <si>
    <t>LADO PERGOLADO</t>
  </si>
  <si>
    <t>MURETA DO PLACO</t>
  </si>
  <si>
    <t>ENTRADA PRINCIPAL</t>
  </si>
  <si>
    <t>RECEPÇÃO DO AUDITORIO</t>
  </si>
  <si>
    <t>EM CIMA DA VIDRAÇA LATERAL</t>
  </si>
  <si>
    <t>16.13</t>
  </si>
  <si>
    <t>16.14</t>
  </si>
  <si>
    <t>Trilho para fixação(parte inferior) de porta de correr em perfil "u", inclusive roldanas (codigo ORSE:03532)</t>
  </si>
  <si>
    <t>Trilho para fixação(parte superior) de porta de correr em perfil "u", inclusive roldanas (codigo ORSE:03532)</t>
  </si>
  <si>
    <t>ESTACIONAMENTO</t>
  </si>
  <si>
    <t>RAMPAS</t>
  </si>
  <si>
    <t>PISO TATIL DIRECIONAL</t>
  </si>
  <si>
    <t>04/01/2025 a 25/03/2025</t>
  </si>
  <si>
    <t>Item</t>
  </si>
  <si>
    <t>Descrição</t>
  </si>
  <si>
    <t>Vez</t>
  </si>
  <si>
    <t>Dados</t>
  </si>
  <si>
    <t>Resultado</t>
  </si>
  <si>
    <t>Un.</t>
  </si>
  <si>
    <t>X1</t>
  </si>
  <si>
    <t>X2</t>
  </si>
  <si>
    <t>Y1</t>
  </si>
  <si>
    <t>Y2</t>
  </si>
  <si>
    <t>Z1</t>
  </si>
  <si>
    <t>Z2</t>
  </si>
  <si>
    <t>Parcial</t>
  </si>
  <si>
    <t>Total</t>
  </si>
  <si>
    <t>Aditivo</t>
  </si>
  <si>
    <t>Estacionamento lateral onibus</t>
  </si>
  <si>
    <t>Garagem onibus Nova</t>
  </si>
  <si>
    <t>Estacionamento Frente Secret</t>
  </si>
  <si>
    <t>BM anteriores</t>
  </si>
  <si>
    <t>BM21</t>
  </si>
  <si>
    <t>Entrada de energia</t>
  </si>
  <si>
    <t>Banheiros</t>
  </si>
  <si>
    <t>Diversos locais</t>
  </si>
  <si>
    <t>Banheiros auditório</t>
  </si>
  <si>
    <t>Auditório</t>
  </si>
  <si>
    <t>16.8</t>
  </si>
  <si>
    <t>portão 01</t>
  </si>
  <si>
    <t>portão 02</t>
  </si>
  <si>
    <t>portão 03</t>
  </si>
  <si>
    <t>portão 04</t>
  </si>
  <si>
    <t>LAJES IMPERMEABILIZADAS</t>
  </si>
  <si>
    <t>AUDITÓRIO</t>
  </si>
  <si>
    <t>LADO DIREITO</t>
  </si>
  <si>
    <t>LADO ESQUERDO (JANELAS)</t>
  </si>
  <si>
    <t>ALVENARIA FACHADA LD</t>
  </si>
  <si>
    <t>8.0</t>
  </si>
  <si>
    <t>BM_01</t>
  </si>
  <si>
    <t>BM_02</t>
  </si>
  <si>
    <t>BM_03</t>
  </si>
  <si>
    <t>BM_04</t>
  </si>
  <si>
    <t>BM_05</t>
  </si>
  <si>
    <t>BM_06</t>
  </si>
  <si>
    <t>BM_07</t>
  </si>
  <si>
    <t>BM_08</t>
  </si>
  <si>
    <t>BM_09</t>
  </si>
  <si>
    <t>BM_10</t>
  </si>
  <si>
    <t>BM_11</t>
  </si>
  <si>
    <t>BM_12</t>
  </si>
  <si>
    <t>BM_13</t>
  </si>
  <si>
    <t>BM_14</t>
  </si>
  <si>
    <t>BM_15</t>
  </si>
  <si>
    <t>BM_16</t>
  </si>
  <si>
    <t>BM_17</t>
  </si>
  <si>
    <t>BM_18</t>
  </si>
  <si>
    <t>BM_19</t>
  </si>
  <si>
    <t>BM_20</t>
  </si>
  <si>
    <t>BM_21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</si>
</sst>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_-&quot;R$&quot;\ * #,##0.00_-;\-&quot;R$&quot;\ * #,##0.00_-;_-&quot;R$&quot;\ * &quot;-&quot;??_-;_-@_-"/>
    <numFmt numFmtId="165" formatCode="_-* #,##0.00_-;\-* #,##0.00_-;_-* &quot;-&quot;??_-;_-@_-"/>
    <numFmt numFmtId="166" formatCode="&quot;R$&quot;#,##0.00"/>
    <numFmt numFmtId="167" formatCode="0.0"/>
    <numFmt numFmtId="168" formatCode="_(* #,##0.00_);_(* \(#,##0.00\);_(* &quot;-&quot;??_);_(@_)"/>
  </numFmts>
  <fonts count="29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name val="Arial"/>
      <family val="1"/>
    </font>
    <font>
      <sz val="10"/>
      <name val="Arial Narrow"/>
      <family val="2"/>
    </font>
    <font>
      <sz val="10"/>
      <color theme="0"/>
      <name val="Arial Narrow"/>
      <family val="2"/>
    </font>
    <font>
      <b/>
      <sz val="11"/>
      <name val="Aptos Narrow"/>
      <family val="2"/>
      <scheme val="minor"/>
    </font>
    <font>
      <b/>
      <sz val="6"/>
      <name val="Arial"/>
      <family val="2"/>
    </font>
    <font>
      <b/>
      <sz val="7"/>
      <name val="Arial"/>
      <family val="2"/>
    </font>
    <font>
      <b/>
      <sz val="10"/>
      <name val="Arial Narrow"/>
      <family val="2"/>
    </font>
    <font>
      <sz val="10"/>
      <name val="Arial"/>
      <family val="2"/>
    </font>
    <font>
      <b/>
      <sz val="12"/>
      <name val="Arial Narrow"/>
      <family val="2"/>
    </font>
    <font>
      <sz val="10"/>
      <name val="Aptos Narrow"/>
      <family val="2"/>
      <scheme val="minor"/>
    </font>
    <font>
      <sz val="11"/>
      <name val="Aptos Narrow"/>
      <family val="2"/>
      <scheme val="minor"/>
    </font>
    <font>
      <sz val="10"/>
      <color rgb="FF000000"/>
      <name val="Arial Narrow"/>
      <family val="2"/>
    </font>
    <font>
      <b/>
      <sz val="11"/>
      <name val="Arial Narrow"/>
      <family val="2"/>
    </font>
    <font>
      <b/>
      <sz val="14"/>
      <name val="Arial Narrow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0"/>
      <color theme="1"/>
      <name val="Arial"/>
      <family val="2"/>
    </font>
    <font>
      <sz val="8"/>
      <color theme="1"/>
      <name val="Arial"/>
      <family val="2"/>
    </font>
    <font>
      <b/>
      <sz val="10"/>
      <name val="Arial"/>
      <family val="2"/>
    </font>
    <font>
      <b/>
      <sz val="11"/>
      <color rgb="FF00B050"/>
      <name val="Arial"/>
      <family val="2"/>
    </font>
    <font>
      <sz val="10"/>
      <color rgb="FFFF0000"/>
      <name val="Arial"/>
      <family val="2"/>
    </font>
    <font>
      <sz val="11"/>
      <color rgb="FFFF0000"/>
      <name val="Arial"/>
      <family val="1"/>
    </font>
    <font>
      <sz val="11"/>
      <color rgb="FF00B050"/>
      <name val="Arial"/>
      <family val="1"/>
    </font>
    <font>
      <b/>
      <sz val="11"/>
      <name val="Arial"/>
      <family val="2"/>
    </font>
    <font>
      <sz val="10"/>
      <color rgb="FF00B050"/>
      <name val="Arial"/>
      <family val="2"/>
    </font>
    <font>
      <sz val="10"/>
      <color theme="1"/>
      <name val="Aptos Narrow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4" tint="0.79998168889431442"/>
        <bgColor indexed="64"/>
      </patternFill>
    </fill>
  </fills>
  <borders count="6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auto="1"/>
      </left>
      <right/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12">
    <xf numFmtId="0" fontId="0" fillId="0" borderId="0"/>
    <xf numFmtId="164" fontId="1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1" fillId="0" borderId="0"/>
    <xf numFmtId="0" fontId="3" fillId="0" borderId="0"/>
    <xf numFmtId="0" fontId="1" fillId="0" borderId="0"/>
    <xf numFmtId="0" fontId="10" fillId="0" borderId="0"/>
    <xf numFmtId="0" fontId="1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  <xf numFmtId="165" fontId="3" fillId="0" borderId="0" applyFont="0" applyFill="0" applyBorder="0" applyAlignment="0" applyProtection="0"/>
    <xf numFmtId="164" fontId="3" fillId="0" borderId="0" applyFont="0" applyFill="0" applyBorder="0" applyAlignment="0" applyProtection="0"/>
  </cellStyleXfs>
  <cellXfs count="416">
    <xf numFmtId="0" fontId="0" fillId="0" borderId="0" xfId="0"/>
    <xf numFmtId="0" fontId="4" fillId="0" borderId="0" xfId="4" applyFont="1" applyAlignment="1">
      <alignment horizontal="justify" vertical="distributed"/>
    </xf>
    <xf numFmtId="0" fontId="5" fillId="0" borderId="0" xfId="4" applyFont="1" applyAlignment="1">
      <alignment horizontal="justify" vertical="distributed"/>
    </xf>
    <xf numFmtId="0" fontId="6" fillId="0" borderId="4" xfId="3" applyFont="1" applyBorder="1" applyAlignment="1">
      <alignment horizontal="center"/>
    </xf>
    <xf numFmtId="0" fontId="6" fillId="0" borderId="0" xfId="3" applyFont="1" applyAlignment="1">
      <alignment horizontal="center"/>
    </xf>
    <xf numFmtId="0" fontId="7" fillId="0" borderId="10" xfId="3" applyFont="1" applyBorder="1" applyAlignment="1">
      <alignment horizontal="center" vertical="center" wrapText="1"/>
    </xf>
    <xf numFmtId="0" fontId="8" fillId="0" borderId="12" xfId="3" applyFont="1" applyBorder="1" applyAlignment="1">
      <alignment horizontal="center" vertical="center" wrapText="1"/>
    </xf>
    <xf numFmtId="0" fontId="8" fillId="0" borderId="13" xfId="3" applyFont="1" applyBorder="1" applyAlignment="1">
      <alignment horizontal="center" vertical="center" wrapText="1"/>
    </xf>
    <xf numFmtId="0" fontId="7" fillId="0" borderId="7" xfId="3" applyFont="1" applyBorder="1" applyAlignment="1" applyProtection="1">
      <alignment horizontal="center" vertical="center" wrapText="1"/>
      <protection locked="0"/>
    </xf>
    <xf numFmtId="0" fontId="9" fillId="3" borderId="11" xfId="4" applyFont="1" applyFill="1" applyBorder="1" applyAlignment="1">
      <alignment horizontal="right" vertical="center" wrapText="1" indent="1"/>
    </xf>
    <xf numFmtId="0" fontId="9" fillId="3" borderId="6" xfId="4" applyFont="1" applyFill="1" applyBorder="1" applyAlignment="1">
      <alignment vertical="distributed" wrapText="1"/>
    </xf>
    <xf numFmtId="0" fontId="9" fillId="3" borderId="7" xfId="4" applyFont="1" applyFill="1" applyBorder="1" applyAlignment="1">
      <alignment vertical="distributed" wrapText="1"/>
    </xf>
    <xf numFmtId="4" fontId="9" fillId="0" borderId="7" xfId="4" applyNumberFormat="1" applyFont="1" applyBorder="1" applyAlignment="1">
      <alignment vertical="distributed" wrapText="1"/>
    </xf>
    <xf numFmtId="164" fontId="9" fillId="3" borderId="11" xfId="1" applyFont="1" applyFill="1" applyBorder="1" applyAlignment="1">
      <alignment vertical="distributed" wrapText="1"/>
    </xf>
    <xf numFmtId="0" fontId="4" fillId="3" borderId="0" xfId="4" applyFont="1" applyFill="1" applyAlignment="1">
      <alignment vertical="center"/>
    </xf>
    <xf numFmtId="0" fontId="4" fillId="3" borderId="11" xfId="4" applyFont="1" applyFill="1" applyBorder="1" applyAlignment="1">
      <alignment horizontal="center" vertical="center" wrapText="1"/>
    </xf>
    <xf numFmtId="0" fontId="4" fillId="3" borderId="11" xfId="4" applyFont="1" applyFill="1" applyBorder="1" applyAlignment="1">
      <alignment horizontal="left" vertical="distributed" wrapText="1"/>
    </xf>
    <xf numFmtId="4" fontId="4" fillId="3" borderId="11" xfId="4" applyNumberFormat="1" applyFont="1" applyFill="1" applyBorder="1" applyAlignment="1">
      <alignment horizontal="center" vertical="center" wrapText="1"/>
    </xf>
    <xf numFmtId="4" fontId="4" fillId="3" borderId="11" xfId="4" applyNumberFormat="1" applyFont="1" applyFill="1" applyBorder="1" applyAlignment="1">
      <alignment horizontal="right" vertical="center" wrapText="1" indent="1"/>
    </xf>
    <xf numFmtId="4" fontId="4" fillId="0" borderId="11" xfId="4" applyNumberFormat="1" applyFont="1" applyBorder="1" applyAlignment="1">
      <alignment horizontal="center" vertical="center" wrapText="1"/>
    </xf>
    <xf numFmtId="4" fontId="4" fillId="3" borderId="6" xfId="4" applyNumberFormat="1" applyFont="1" applyFill="1" applyBorder="1" applyAlignment="1">
      <alignment horizontal="right" vertical="center" indent="1"/>
    </xf>
    <xf numFmtId="4" fontId="4" fillId="3" borderId="11" xfId="4" applyNumberFormat="1" applyFont="1" applyFill="1" applyBorder="1" applyAlignment="1">
      <alignment horizontal="right" vertical="center" indent="1"/>
    </xf>
    <xf numFmtId="0" fontId="4" fillId="3" borderId="11" xfId="4" applyFont="1" applyFill="1" applyBorder="1" applyAlignment="1">
      <alignment horizontal="left" vertical="center" wrapText="1"/>
    </xf>
    <xf numFmtId="4" fontId="4" fillId="3" borderId="0" xfId="4" applyNumberFormat="1" applyFont="1" applyFill="1" applyAlignment="1">
      <alignment vertical="center"/>
    </xf>
    <xf numFmtId="0" fontId="4" fillId="3" borderId="10" xfId="4" applyFont="1" applyFill="1" applyBorder="1" applyAlignment="1">
      <alignment horizontal="center" vertical="center" wrapText="1"/>
    </xf>
    <xf numFmtId="0" fontId="4" fillId="3" borderId="12" xfId="4" applyFont="1" applyFill="1" applyBorder="1" applyAlignment="1">
      <alignment horizontal="left" vertical="center" wrapText="1"/>
    </xf>
    <xf numFmtId="0" fontId="4" fillId="3" borderId="13" xfId="4" applyFont="1" applyFill="1" applyBorder="1" applyAlignment="1">
      <alignment horizontal="center" vertical="center" wrapText="1"/>
    </xf>
    <xf numFmtId="4" fontId="4" fillId="3" borderId="13" xfId="4" applyNumberFormat="1" applyFont="1" applyFill="1" applyBorder="1" applyAlignment="1">
      <alignment horizontal="center" vertical="center" wrapText="1"/>
    </xf>
    <xf numFmtId="4" fontId="4" fillId="3" borderId="13" xfId="4" applyNumberFormat="1" applyFont="1" applyFill="1" applyBorder="1" applyAlignment="1">
      <alignment horizontal="right" vertical="center" wrapText="1" indent="1"/>
    </xf>
    <xf numFmtId="4" fontId="4" fillId="0" borderId="13" xfId="4" applyNumberFormat="1" applyFont="1" applyBorder="1" applyAlignment="1">
      <alignment horizontal="center" vertical="center" wrapText="1"/>
    </xf>
    <xf numFmtId="4" fontId="4" fillId="3" borderId="10" xfId="4" applyNumberFormat="1" applyFont="1" applyFill="1" applyBorder="1" applyAlignment="1">
      <alignment horizontal="right" vertical="center" indent="1"/>
    </xf>
    <xf numFmtId="4" fontId="4" fillId="3" borderId="13" xfId="4" applyNumberFormat="1" applyFont="1" applyFill="1" applyBorder="1" applyAlignment="1">
      <alignment horizontal="right" vertical="center" indent="1"/>
    </xf>
    <xf numFmtId="0" fontId="9" fillId="3" borderId="10" xfId="4" applyFont="1" applyFill="1" applyBorder="1" applyAlignment="1">
      <alignment horizontal="right" vertical="center" wrapText="1" indent="1"/>
    </xf>
    <xf numFmtId="0" fontId="9" fillId="3" borderId="12" xfId="4" applyFont="1" applyFill="1" applyBorder="1" applyAlignment="1">
      <alignment vertical="distributed" wrapText="1"/>
    </xf>
    <xf numFmtId="0" fontId="9" fillId="3" borderId="13" xfId="4" applyFont="1" applyFill="1" applyBorder="1" applyAlignment="1">
      <alignment vertical="distributed" wrapText="1"/>
    </xf>
    <xf numFmtId="0" fontId="9" fillId="0" borderId="13" xfId="4" applyFont="1" applyBorder="1" applyAlignment="1">
      <alignment vertical="distributed" wrapText="1"/>
    </xf>
    <xf numFmtId="164" fontId="9" fillId="3" borderId="10" xfId="1" applyFont="1" applyFill="1" applyBorder="1" applyAlignment="1">
      <alignment horizontal="right" vertical="center" indent="1"/>
    </xf>
    <xf numFmtId="0" fontId="4" fillId="0" borderId="15" xfId="4" applyFont="1" applyBorder="1" applyAlignment="1">
      <alignment horizontal="left" vertical="center" wrapText="1"/>
    </xf>
    <xf numFmtId="0" fontId="4" fillId="0" borderId="16" xfId="4" applyFont="1" applyBorder="1" applyAlignment="1">
      <alignment horizontal="left" vertical="center" wrapText="1"/>
    </xf>
    <xf numFmtId="0" fontId="4" fillId="0" borderId="17" xfId="4" applyFont="1" applyBorder="1" applyAlignment="1">
      <alignment horizontal="center" vertical="center" wrapText="1"/>
    </xf>
    <xf numFmtId="0" fontId="4" fillId="0" borderId="15" xfId="4" applyFont="1" applyBorder="1" applyAlignment="1">
      <alignment horizontal="center" vertical="center" wrapText="1"/>
    </xf>
    <xf numFmtId="0" fontId="4" fillId="0" borderId="0" xfId="4" applyFont="1" applyAlignment="1">
      <alignment horizontal="left" vertical="center" wrapText="1"/>
    </xf>
    <xf numFmtId="0" fontId="4" fillId="0" borderId="0" xfId="4" applyFont="1" applyAlignment="1">
      <alignment horizontal="center" vertical="center" wrapText="1"/>
    </xf>
    <xf numFmtId="4" fontId="4" fillId="3" borderId="7" xfId="4" applyNumberFormat="1" applyFont="1" applyFill="1" applyBorder="1" applyAlignment="1">
      <alignment horizontal="center" vertical="center" wrapText="1"/>
    </xf>
    <xf numFmtId="4" fontId="4" fillId="3" borderId="7" xfId="4" applyNumberFormat="1" applyFont="1" applyFill="1" applyBorder="1" applyAlignment="1">
      <alignment horizontal="right" vertical="center" wrapText="1" indent="1"/>
    </xf>
    <xf numFmtId="4" fontId="4" fillId="0" borderId="7" xfId="4" applyNumberFormat="1" applyFont="1" applyBorder="1" applyAlignment="1">
      <alignment horizontal="center" vertical="center" wrapText="1"/>
    </xf>
    <xf numFmtId="4" fontId="4" fillId="3" borderId="7" xfId="4" applyNumberFormat="1" applyFont="1" applyFill="1" applyBorder="1" applyAlignment="1">
      <alignment horizontal="right" vertical="center" indent="1"/>
    </xf>
    <xf numFmtId="0" fontId="11" fillId="3" borderId="7" xfId="4" applyFont="1" applyFill="1" applyBorder="1" applyAlignment="1">
      <alignment vertical="distributed" wrapText="1"/>
    </xf>
    <xf numFmtId="0" fontId="9" fillId="0" borderId="7" xfId="4" applyFont="1" applyBorder="1" applyAlignment="1">
      <alignment vertical="distributed" wrapText="1"/>
    </xf>
    <xf numFmtId="164" fontId="9" fillId="3" borderId="11" xfId="1" applyFont="1" applyFill="1" applyBorder="1" applyAlignment="1">
      <alignment horizontal="right" vertical="center" indent="1"/>
    </xf>
    <xf numFmtId="0" fontId="4" fillId="0" borderId="18" xfId="4" applyFont="1" applyBorder="1" applyAlignment="1">
      <alignment horizontal="left" vertical="center" wrapText="1"/>
    </xf>
    <xf numFmtId="0" fontId="4" fillId="0" borderId="18" xfId="4" applyFont="1" applyBorder="1" applyAlignment="1">
      <alignment horizontal="center" vertical="center" wrapText="1"/>
    </xf>
    <xf numFmtId="0" fontId="4" fillId="0" borderId="19" xfId="4" applyFont="1" applyBorder="1" applyAlignment="1">
      <alignment horizontal="left" vertical="center" wrapText="1"/>
    </xf>
    <xf numFmtId="0" fontId="4" fillId="0" borderId="19" xfId="4" applyFont="1" applyBorder="1" applyAlignment="1">
      <alignment horizontal="center" vertical="center" wrapText="1"/>
    </xf>
    <xf numFmtId="0" fontId="4" fillId="3" borderId="7" xfId="4" applyFont="1" applyFill="1" applyBorder="1" applyAlignment="1">
      <alignment vertical="distributed" wrapText="1"/>
    </xf>
    <xf numFmtId="0" fontId="4" fillId="0" borderId="15" xfId="5" applyFont="1" applyBorder="1" applyAlignment="1">
      <alignment horizontal="left" vertical="center" wrapText="1"/>
    </xf>
    <xf numFmtId="0" fontId="4" fillId="0" borderId="18" xfId="5" applyFont="1" applyBorder="1" applyAlignment="1">
      <alignment horizontal="left" vertical="center" wrapText="1"/>
    </xf>
    <xf numFmtId="4" fontId="4" fillId="0" borderId="18" xfId="5" applyNumberFormat="1" applyFont="1" applyBorder="1" applyAlignment="1">
      <alignment horizontal="center" vertical="center" wrapText="1"/>
    </xf>
    <xf numFmtId="0" fontId="4" fillId="0" borderId="15" xfId="5" applyFont="1" applyBorder="1" applyAlignment="1">
      <alignment horizontal="center" vertical="center" wrapText="1"/>
    </xf>
    <xf numFmtId="4" fontId="4" fillId="0" borderId="11" xfId="5" applyNumberFormat="1" applyFont="1" applyBorder="1" applyAlignment="1">
      <alignment horizontal="center" vertical="center" wrapText="1"/>
    </xf>
    <xf numFmtId="0" fontId="4" fillId="0" borderId="16" xfId="5" applyFont="1" applyBorder="1" applyAlignment="1">
      <alignment horizontal="left" vertical="center" wrapText="1"/>
    </xf>
    <xf numFmtId="0" fontId="4" fillId="0" borderId="17" xfId="5" applyFont="1" applyBorder="1" applyAlignment="1">
      <alignment horizontal="center" vertical="center" wrapText="1"/>
    </xf>
    <xf numFmtId="0" fontId="4" fillId="0" borderId="0" xfId="5" applyFont="1" applyAlignment="1">
      <alignment horizontal="left" vertical="center" wrapText="1"/>
    </xf>
    <xf numFmtId="0" fontId="4" fillId="0" borderId="0" xfId="5" applyFont="1" applyAlignment="1">
      <alignment horizontal="center" vertical="center" wrapText="1"/>
    </xf>
    <xf numFmtId="4" fontId="4" fillId="0" borderId="7" xfId="5" applyNumberFormat="1" applyFont="1" applyBorder="1" applyAlignment="1">
      <alignment horizontal="center" vertical="center" wrapText="1"/>
    </xf>
    <xf numFmtId="4" fontId="4" fillId="0" borderId="16" xfId="5" applyNumberFormat="1" applyFont="1" applyBorder="1" applyAlignment="1">
      <alignment horizontal="center" vertical="center" wrapText="1"/>
    </xf>
    <xf numFmtId="4" fontId="4" fillId="0" borderId="0" xfId="5" applyNumberFormat="1" applyFont="1" applyAlignment="1">
      <alignment horizontal="center" vertical="center" wrapText="1"/>
    </xf>
    <xf numFmtId="0" fontId="4" fillId="0" borderId="19" xfId="5" applyFont="1" applyBorder="1" applyAlignment="1">
      <alignment horizontal="left" vertical="center" wrapText="1"/>
    </xf>
    <xf numFmtId="0" fontId="4" fillId="0" borderId="19" xfId="5" applyFont="1" applyBorder="1" applyAlignment="1">
      <alignment horizontal="center" vertical="center" wrapText="1"/>
    </xf>
    <xf numFmtId="4" fontId="4" fillId="0" borderId="20" xfId="5" applyNumberFormat="1" applyFont="1" applyBorder="1" applyAlignment="1">
      <alignment horizontal="center" vertical="center" wrapText="1"/>
    </xf>
    <xf numFmtId="4" fontId="4" fillId="3" borderId="9" xfId="4" applyNumberFormat="1" applyFont="1" applyFill="1" applyBorder="1" applyAlignment="1">
      <alignment horizontal="right" vertical="center" wrapText="1" indent="1"/>
    </xf>
    <xf numFmtId="4" fontId="4" fillId="0" borderId="21" xfId="5" applyNumberFormat="1" applyFont="1" applyBorder="1" applyAlignment="1">
      <alignment horizontal="center" vertical="center" wrapText="1"/>
    </xf>
    <xf numFmtId="0" fontId="4" fillId="0" borderId="11" xfId="6" applyFont="1" applyBorder="1" applyAlignment="1">
      <alignment horizontal="left" vertical="center" wrapText="1"/>
    </xf>
    <xf numFmtId="0" fontId="4" fillId="0" borderId="11" xfId="6" applyFont="1" applyBorder="1" applyAlignment="1">
      <alignment horizontal="center" vertical="center"/>
    </xf>
    <xf numFmtId="0" fontId="4" fillId="0" borderId="11" xfId="5" applyFont="1" applyBorder="1" applyAlignment="1">
      <alignment horizontal="center" vertical="center" wrapText="1"/>
    </xf>
    <xf numFmtId="4" fontId="4" fillId="0" borderId="6" xfId="5" applyNumberFormat="1" applyFont="1" applyBorder="1" applyAlignment="1">
      <alignment horizontal="center" vertical="center" wrapText="1"/>
    </xf>
    <xf numFmtId="0" fontId="4" fillId="0" borderId="11" xfId="0" applyFont="1" applyBorder="1" applyAlignment="1">
      <alignment horizontal="left" vertical="center" wrapText="1"/>
    </xf>
    <xf numFmtId="0" fontId="4" fillId="0" borderId="10" xfId="0" applyFont="1" applyBorder="1" applyAlignment="1">
      <alignment horizontal="left" vertical="center" wrapText="1"/>
    </xf>
    <xf numFmtId="4" fontId="4" fillId="3" borderId="10" xfId="4" applyNumberFormat="1" applyFont="1" applyFill="1" applyBorder="1" applyAlignment="1">
      <alignment horizontal="right" vertical="center" wrapText="1" indent="1"/>
    </xf>
    <xf numFmtId="4" fontId="4" fillId="0" borderId="10" xfId="5" applyNumberFormat="1" applyFont="1" applyBorder="1" applyAlignment="1">
      <alignment horizontal="center" vertical="center" wrapText="1"/>
    </xf>
    <xf numFmtId="0" fontId="4" fillId="0" borderId="22" xfId="5" applyFont="1" applyBorder="1" applyAlignment="1">
      <alignment horizontal="left" vertical="center" wrapText="1"/>
    </xf>
    <xf numFmtId="0" fontId="4" fillId="0" borderId="11" xfId="2" applyFont="1" applyBorder="1" applyAlignment="1">
      <alignment horizontal="left" vertical="center" wrapText="1"/>
    </xf>
    <xf numFmtId="0" fontId="4" fillId="0" borderId="10" xfId="5" applyFont="1" applyBorder="1" applyAlignment="1">
      <alignment horizontal="center" vertical="center" wrapText="1"/>
    </xf>
    <xf numFmtId="0" fontId="4" fillId="3" borderId="0" xfId="7" applyFont="1" applyFill="1" applyAlignment="1">
      <alignment horizontal="left" vertical="center" wrapText="1"/>
    </xf>
    <xf numFmtId="0" fontId="12" fillId="0" borderId="10" xfId="2" applyFont="1" applyBorder="1" applyAlignment="1">
      <alignment horizontal="left" vertical="center" wrapText="1"/>
    </xf>
    <xf numFmtId="0" fontId="4" fillId="0" borderId="11" xfId="7" applyFont="1" applyBorder="1" applyAlignment="1">
      <alignment horizontal="center" vertical="center" wrapText="1"/>
    </xf>
    <xf numFmtId="4" fontId="4" fillId="0" borderId="11" xfId="7" applyNumberFormat="1" applyFont="1" applyBorder="1" applyAlignment="1">
      <alignment horizontal="center" vertical="center" wrapText="1"/>
    </xf>
    <xf numFmtId="4" fontId="4" fillId="0" borderId="11" xfId="4" applyNumberFormat="1" applyFont="1" applyBorder="1" applyAlignment="1">
      <alignment horizontal="right" vertical="center" wrapText="1" indent="1"/>
    </xf>
    <xf numFmtId="0" fontId="4" fillId="0" borderId="11" xfId="5" applyFont="1" applyBorder="1" applyAlignment="1">
      <alignment horizontal="left" vertical="center" wrapText="1"/>
    </xf>
    <xf numFmtId="0" fontId="13" fillId="0" borderId="10" xfId="2" applyFont="1" applyBorder="1" applyAlignment="1">
      <alignment horizontal="left" vertical="center" wrapText="1"/>
    </xf>
    <xf numFmtId="0" fontId="4" fillId="3" borderId="11" xfId="4" applyFont="1" applyFill="1" applyBorder="1" applyAlignment="1">
      <alignment horizontal="left" vertical="center" wrapText="1" indent="1"/>
    </xf>
    <xf numFmtId="0" fontId="9" fillId="3" borderId="10" xfId="4" applyFont="1" applyFill="1" applyBorder="1" applyAlignment="1">
      <alignment horizontal="justify" vertical="distributed" wrapText="1"/>
    </xf>
    <xf numFmtId="4" fontId="4" fillId="0" borderId="10" xfId="4" applyNumberFormat="1" applyFont="1" applyBorder="1" applyAlignment="1">
      <alignment horizontal="center" vertical="center" wrapText="1"/>
    </xf>
    <xf numFmtId="0" fontId="4" fillId="0" borderId="6" xfId="5" applyFont="1" applyBorder="1" applyAlignment="1">
      <alignment horizontal="left" vertical="center" wrapText="1"/>
    </xf>
    <xf numFmtId="4" fontId="4" fillId="3" borderId="11" xfId="4" applyNumberFormat="1" applyFont="1" applyFill="1" applyBorder="1" applyAlignment="1">
      <alignment horizontal="center" vertical="center"/>
    </xf>
    <xf numFmtId="4" fontId="4" fillId="3" borderId="7" xfId="4" applyNumberFormat="1" applyFont="1" applyFill="1" applyBorder="1" applyAlignment="1">
      <alignment horizontal="center" vertical="center"/>
    </xf>
    <xf numFmtId="0" fontId="4" fillId="0" borderId="20" xfId="5" applyFont="1" applyBorder="1" applyAlignment="1">
      <alignment horizontal="left" vertical="center" wrapText="1"/>
    </xf>
    <xf numFmtId="0" fontId="4" fillId="0" borderId="23" xfId="5" applyFont="1" applyBorder="1" applyAlignment="1">
      <alignment horizontal="center" vertical="center" wrapText="1"/>
    </xf>
    <xf numFmtId="0" fontId="14" fillId="0" borderId="11" xfId="7" applyFont="1" applyBorder="1" applyAlignment="1">
      <alignment horizontal="left" vertical="center" wrapText="1"/>
    </xf>
    <xf numFmtId="0" fontId="14" fillId="0" borderId="11" xfId="7" applyFont="1" applyBorder="1" applyAlignment="1">
      <alignment horizontal="center" vertical="center" wrapText="1"/>
    </xf>
    <xf numFmtId="4" fontId="14" fillId="0" borderId="6" xfId="7" applyNumberFormat="1" applyFont="1" applyBorder="1" applyAlignment="1">
      <alignment horizontal="center" vertical="center" wrapText="1"/>
    </xf>
    <xf numFmtId="4" fontId="14" fillId="3" borderId="11" xfId="4" applyNumberFormat="1" applyFont="1" applyFill="1" applyBorder="1" applyAlignment="1">
      <alignment horizontal="right" vertical="center" wrapText="1" indent="1"/>
    </xf>
    <xf numFmtId="4" fontId="14" fillId="0" borderId="11" xfId="4" applyNumberFormat="1" applyFont="1" applyBorder="1" applyAlignment="1">
      <alignment horizontal="right" vertical="center" wrapText="1" indent="1"/>
    </xf>
    <xf numFmtId="0" fontId="14" fillId="3" borderId="10" xfId="7" applyFont="1" applyFill="1" applyBorder="1" applyAlignment="1">
      <alignment horizontal="left" vertical="center" wrapText="1"/>
    </xf>
    <xf numFmtId="0" fontId="14" fillId="0" borderId="12" xfId="7" applyFont="1" applyBorder="1" applyAlignment="1">
      <alignment horizontal="left" vertical="center" wrapText="1"/>
    </xf>
    <xf numFmtId="0" fontId="14" fillId="0" borderId="13" xfId="7" applyFont="1" applyBorder="1" applyAlignment="1">
      <alignment horizontal="center" vertical="center" wrapText="1"/>
    </xf>
    <xf numFmtId="4" fontId="14" fillId="0" borderId="13" xfId="7" applyNumberFormat="1" applyFont="1" applyBorder="1" applyAlignment="1">
      <alignment horizontal="center" vertical="center" wrapText="1"/>
    </xf>
    <xf numFmtId="4" fontId="14" fillId="3" borderId="13" xfId="4" applyNumberFormat="1" applyFont="1" applyFill="1" applyBorder="1" applyAlignment="1">
      <alignment horizontal="right" vertical="center" wrapText="1" indent="1"/>
    </xf>
    <xf numFmtId="4" fontId="14" fillId="0" borderId="13" xfId="4" applyNumberFormat="1" applyFont="1" applyBorder="1" applyAlignment="1">
      <alignment horizontal="right" vertical="center" wrapText="1" indent="1"/>
    </xf>
    <xf numFmtId="4" fontId="14" fillId="0" borderId="10" xfId="7" applyNumberFormat="1" applyFont="1" applyBorder="1" applyAlignment="1">
      <alignment horizontal="center" vertical="center" wrapText="1"/>
    </xf>
    <xf numFmtId="4" fontId="4" fillId="3" borderId="12" xfId="4" applyNumberFormat="1" applyFont="1" applyFill="1" applyBorder="1" applyAlignment="1">
      <alignment horizontal="right" vertical="center" indent="1"/>
    </xf>
    <xf numFmtId="4" fontId="4" fillId="3" borderId="0" xfId="4" applyNumberFormat="1" applyFont="1" applyFill="1" applyAlignment="1">
      <alignment horizontal="right" vertical="center" indent="1"/>
    </xf>
    <xf numFmtId="0" fontId="4" fillId="3" borderId="13" xfId="4" applyFont="1" applyFill="1" applyBorder="1" applyAlignment="1">
      <alignment vertical="distributed" wrapText="1"/>
    </xf>
    <xf numFmtId="0" fontId="9" fillId="3" borderId="11" xfId="4" applyFont="1" applyFill="1" applyBorder="1" applyAlignment="1">
      <alignment vertical="distributed" wrapText="1"/>
    </xf>
    <xf numFmtId="0" fontId="4" fillId="3" borderId="11" xfId="4" applyFont="1" applyFill="1" applyBorder="1" applyAlignment="1">
      <alignment vertical="distributed" wrapText="1"/>
    </xf>
    <xf numFmtId="0" fontId="9" fillId="0" borderId="11" xfId="4" applyFont="1" applyBorder="1" applyAlignment="1">
      <alignment vertical="distributed" wrapText="1"/>
    </xf>
    <xf numFmtId="0" fontId="4" fillId="0" borderId="7" xfId="5" applyFont="1" applyBorder="1" applyAlignment="1">
      <alignment horizontal="center" vertical="center" wrapText="1"/>
    </xf>
    <xf numFmtId="0" fontId="4" fillId="0" borderId="10" xfId="5" applyFont="1" applyBorder="1" applyAlignment="1">
      <alignment horizontal="left" vertical="center" wrapText="1"/>
    </xf>
    <xf numFmtId="0" fontId="4" fillId="0" borderId="12" xfId="6" applyFont="1" applyBorder="1" applyAlignment="1">
      <alignment horizontal="left" vertical="center" wrapText="1"/>
    </xf>
    <xf numFmtId="0" fontId="4" fillId="0" borderId="13" xfId="6" applyFont="1" applyBorder="1" applyAlignment="1">
      <alignment horizontal="center" vertical="center"/>
    </xf>
    <xf numFmtId="4" fontId="4" fillId="0" borderId="13" xfId="5" applyNumberFormat="1" applyFont="1" applyBorder="1" applyAlignment="1">
      <alignment horizontal="center" vertical="center" wrapText="1"/>
    </xf>
    <xf numFmtId="4" fontId="14" fillId="0" borderId="11" xfId="7" applyNumberFormat="1" applyFont="1" applyBorder="1" applyAlignment="1">
      <alignment horizontal="center" vertical="center" wrapText="1"/>
    </xf>
    <xf numFmtId="0" fontId="4" fillId="0" borderId="7" xfId="5" applyFont="1" applyBorder="1" applyAlignment="1">
      <alignment horizontal="left" vertical="center" wrapText="1"/>
    </xf>
    <xf numFmtId="0" fontId="4" fillId="0" borderId="11" xfId="4" applyFont="1" applyBorder="1" applyAlignment="1">
      <alignment horizontal="justify" vertical="distributed"/>
    </xf>
    <xf numFmtId="164" fontId="15" fillId="4" borderId="11" xfId="1" applyFont="1" applyFill="1" applyBorder="1" applyAlignment="1">
      <alignment vertical="center" wrapText="1"/>
    </xf>
    <xf numFmtId="0" fontId="5" fillId="0" borderId="0" xfId="4" applyFont="1"/>
    <xf numFmtId="0" fontId="4" fillId="0" borderId="0" xfId="4" applyFont="1"/>
    <xf numFmtId="0" fontId="4" fillId="3" borderId="0" xfId="4" applyFont="1" applyFill="1" applyAlignment="1">
      <alignment horizontal="center" vertical="center"/>
    </xf>
    <xf numFmtId="0" fontId="4" fillId="3" borderId="0" xfId="4" applyFont="1" applyFill="1" applyAlignment="1">
      <alignment horizontal="justify" vertical="distributed"/>
    </xf>
    <xf numFmtId="4" fontId="4" fillId="3" borderId="0" xfId="4" applyNumberFormat="1" applyFont="1" applyFill="1" applyAlignment="1">
      <alignment horizontal="center" vertical="center"/>
    </xf>
    <xf numFmtId="4" fontId="11" fillId="3" borderId="0" xfId="4" applyNumberFormat="1" applyFont="1" applyFill="1" applyAlignment="1">
      <alignment horizontal="center" vertical="center"/>
    </xf>
    <xf numFmtId="0" fontId="4" fillId="0" borderId="4" xfId="0" applyFont="1" applyBorder="1" applyAlignment="1">
      <alignment vertical="distributed"/>
    </xf>
    <xf numFmtId="0" fontId="4" fillId="0" borderId="0" xfId="0" applyFont="1" applyAlignment="1">
      <alignment vertical="distributed"/>
    </xf>
    <xf numFmtId="0" fontId="4" fillId="0" borderId="0" xfId="0" applyFont="1" applyAlignment="1">
      <alignment horizontal="justify" vertical="distributed"/>
    </xf>
    <xf numFmtId="0" fontId="4" fillId="0" borderId="0" xfId="0" applyFont="1" applyAlignment="1">
      <alignment horizontal="center" vertical="distributed"/>
    </xf>
    <xf numFmtId="0" fontId="4" fillId="0" borderId="12" xfId="0" applyFont="1" applyBorder="1" applyAlignment="1">
      <alignment vertical="distributed"/>
    </xf>
    <xf numFmtId="10" fontId="4" fillId="5" borderId="10" xfId="0" applyNumberFormat="1" applyFont="1" applyFill="1" applyBorder="1" applyAlignment="1">
      <alignment horizontal="left" vertical="distributed"/>
    </xf>
    <xf numFmtId="4" fontId="4" fillId="5" borderId="11" xfId="0" applyNumberFormat="1" applyFont="1" applyFill="1" applyBorder="1" applyAlignment="1">
      <alignment horizontal="left" vertical="distributed"/>
    </xf>
    <xf numFmtId="10" fontId="4" fillId="5" borderId="11" xfId="0" applyNumberFormat="1" applyFont="1" applyFill="1" applyBorder="1" applyAlignment="1">
      <alignment horizontal="left" vertical="distributed"/>
    </xf>
    <xf numFmtId="10" fontId="4" fillId="3" borderId="0" xfId="4" applyNumberFormat="1" applyFont="1" applyFill="1" applyAlignment="1">
      <alignment vertical="center"/>
    </xf>
    <xf numFmtId="10" fontId="6" fillId="0" borderId="5" xfId="3" applyNumberFormat="1" applyFont="1" applyBorder="1" applyAlignment="1">
      <alignment horizontal="center"/>
    </xf>
    <xf numFmtId="10" fontId="7" fillId="0" borderId="8" xfId="3" applyNumberFormat="1" applyFont="1" applyBorder="1" applyAlignment="1" applyProtection="1">
      <alignment horizontal="center" vertical="center" wrapText="1"/>
      <protection locked="0"/>
    </xf>
    <xf numFmtId="10" fontId="9" fillId="3" borderId="11" xfId="1" applyNumberFormat="1" applyFont="1" applyFill="1" applyBorder="1" applyAlignment="1">
      <alignment vertical="distributed" wrapText="1"/>
    </xf>
    <xf numFmtId="10" fontId="4" fillId="3" borderId="11" xfId="4" applyNumberFormat="1" applyFont="1" applyFill="1" applyBorder="1" applyAlignment="1">
      <alignment horizontal="right" vertical="center" indent="1"/>
    </xf>
    <xf numFmtId="10" fontId="4" fillId="3" borderId="8" xfId="4" applyNumberFormat="1" applyFont="1" applyFill="1" applyBorder="1" applyAlignment="1">
      <alignment horizontal="right" vertical="center" indent="1"/>
    </xf>
    <xf numFmtId="10" fontId="15" fillId="4" borderId="11" xfId="1" applyNumberFormat="1" applyFont="1" applyFill="1" applyBorder="1" applyAlignment="1">
      <alignment vertical="center" wrapText="1"/>
    </xf>
    <xf numFmtId="0" fontId="8" fillId="2" borderId="11" xfId="3" applyFont="1" applyFill="1" applyBorder="1" applyAlignment="1" applyProtection="1">
      <alignment horizontal="center" vertical="center" wrapText="1"/>
      <protection locked="0"/>
    </xf>
    <xf numFmtId="10" fontId="8" fillId="2" borderId="11" xfId="3" applyNumberFormat="1" applyFont="1" applyFill="1" applyBorder="1" applyAlignment="1" applyProtection="1">
      <alignment horizontal="center" vertical="center" wrapText="1"/>
      <protection locked="0"/>
    </xf>
    <xf numFmtId="0" fontId="4" fillId="5" borderId="6" xfId="0" applyFont="1" applyFill="1" applyBorder="1" applyAlignment="1">
      <alignment vertical="distributed"/>
    </xf>
    <xf numFmtId="0" fontId="4" fillId="5" borderId="7" xfId="0" applyFont="1" applyFill="1" applyBorder="1" applyAlignment="1">
      <alignment vertical="distributed"/>
    </xf>
    <xf numFmtId="0" fontId="4" fillId="5" borderId="8" xfId="0" applyFont="1" applyFill="1" applyBorder="1" applyAlignment="1">
      <alignment vertical="distributed"/>
    </xf>
    <xf numFmtId="0" fontId="9" fillId="5" borderId="11" xfId="0" applyFont="1" applyFill="1" applyBorder="1" applyAlignment="1">
      <alignment horizontal="center" vertical="center" wrapText="1"/>
    </xf>
    <xf numFmtId="4" fontId="9" fillId="5" borderId="11" xfId="0" applyNumberFormat="1" applyFont="1" applyFill="1" applyBorder="1" applyAlignment="1">
      <alignment horizontal="center" vertical="center" wrapText="1"/>
    </xf>
    <xf numFmtId="0" fontId="9" fillId="3" borderId="11" xfId="4" applyFont="1" applyFill="1" applyBorder="1" applyAlignment="1">
      <alignment horizontal="center" vertical="center"/>
    </xf>
    <xf numFmtId="0" fontId="9" fillId="3" borderId="11" xfId="4" applyFont="1" applyFill="1" applyBorder="1" applyAlignment="1">
      <alignment horizontal="justify" vertical="distributed"/>
    </xf>
    <xf numFmtId="164" fontId="9" fillId="3" borderId="11" xfId="1" applyFont="1" applyFill="1" applyBorder="1" applyAlignment="1">
      <alignment vertical="center"/>
    </xf>
    <xf numFmtId="0" fontId="9" fillId="3" borderId="11" xfId="4" applyFont="1" applyFill="1" applyBorder="1" applyAlignment="1">
      <alignment vertical="center"/>
    </xf>
    <xf numFmtId="164" fontId="9" fillId="3" borderId="11" xfId="4" applyNumberFormat="1" applyFont="1" applyFill="1" applyBorder="1" applyAlignment="1">
      <alignment vertical="center"/>
    </xf>
    <xf numFmtId="10" fontId="4" fillId="3" borderId="11" xfId="0" applyNumberFormat="1" applyFont="1" applyFill="1" applyBorder="1" applyAlignment="1">
      <alignment horizontal="right" vertical="center" indent="1"/>
    </xf>
    <xf numFmtId="0" fontId="4" fillId="3" borderId="11" xfId="4" applyFont="1" applyFill="1" applyBorder="1" applyAlignment="1">
      <alignment horizontal="center" vertical="center"/>
    </xf>
    <xf numFmtId="0" fontId="4" fillId="3" borderId="11" xfId="4" applyFont="1" applyFill="1" applyBorder="1" applyAlignment="1">
      <alignment horizontal="justify" vertical="distributed"/>
    </xf>
    <xf numFmtId="4" fontId="14" fillId="3" borderId="11" xfId="0" applyNumberFormat="1" applyFont="1" applyFill="1" applyBorder="1" applyAlignment="1">
      <alignment horizontal="right" vertical="center" wrapText="1" indent="1"/>
    </xf>
    <xf numFmtId="164" fontId="4" fillId="3" borderId="11" xfId="1" applyFont="1" applyFill="1" applyBorder="1" applyAlignment="1">
      <alignment vertical="center"/>
    </xf>
    <xf numFmtId="0" fontId="4" fillId="3" borderId="11" xfId="4" applyFont="1" applyFill="1" applyBorder="1" applyAlignment="1">
      <alignment vertical="center"/>
    </xf>
    <xf numFmtId="4" fontId="4" fillId="3" borderId="11" xfId="4" applyNumberFormat="1" applyFont="1" applyFill="1" applyBorder="1" applyAlignment="1">
      <alignment vertical="center"/>
    </xf>
    <xf numFmtId="4" fontId="9" fillId="3" borderId="11" xfId="4" applyNumberFormat="1" applyFont="1" applyFill="1" applyBorder="1" applyAlignment="1">
      <alignment horizontal="center" vertical="center"/>
    </xf>
    <xf numFmtId="4" fontId="9" fillId="3" borderId="11" xfId="4" applyNumberFormat="1" applyFont="1" applyFill="1" applyBorder="1" applyAlignment="1">
      <alignment horizontal="right" vertical="center" indent="1"/>
    </xf>
    <xf numFmtId="164" fontId="15" fillId="4" borderId="26" xfId="1" applyFont="1" applyFill="1" applyBorder="1" applyAlignment="1">
      <alignment vertical="center"/>
    </xf>
    <xf numFmtId="164" fontId="15" fillId="4" borderId="27" xfId="1" applyFont="1" applyFill="1" applyBorder="1" applyAlignment="1">
      <alignment vertical="center"/>
    </xf>
    <xf numFmtId="164" fontId="4" fillId="3" borderId="0" xfId="1" applyFont="1" applyFill="1" applyAlignment="1">
      <alignment vertical="center"/>
    </xf>
    <xf numFmtId="0" fontId="20" fillId="0" borderId="11" xfId="0" applyFont="1" applyBorder="1"/>
    <xf numFmtId="0" fontId="4" fillId="0" borderId="7" xfId="4" applyFont="1" applyBorder="1" applyAlignment="1">
      <alignment horizontal="justify" vertical="distributed"/>
    </xf>
    <xf numFmtId="0" fontId="0" fillId="0" borderId="11" xfId="0" applyBorder="1"/>
    <xf numFmtId="165" fontId="19" fillId="0" borderId="28" xfId="10" applyFont="1" applyBorder="1" applyAlignment="1">
      <alignment vertical="center"/>
    </xf>
    <xf numFmtId="165" fontId="19" fillId="0" borderId="29" xfId="10" applyFont="1" applyBorder="1" applyAlignment="1">
      <alignment vertical="center"/>
    </xf>
    <xf numFmtId="165" fontId="19" fillId="6" borderId="33" xfId="10" applyFont="1" applyFill="1" applyBorder="1" applyAlignment="1">
      <alignment vertical="center"/>
    </xf>
    <xf numFmtId="165" fontId="19" fillId="6" borderId="35" xfId="10" applyFont="1" applyFill="1" applyBorder="1" applyAlignment="1">
      <alignment vertical="center"/>
    </xf>
    <xf numFmtId="165" fontId="17" fillId="0" borderId="30" xfId="10" applyFont="1" applyBorder="1" applyAlignment="1">
      <alignment horizontal="left"/>
    </xf>
    <xf numFmtId="165" fontId="17" fillId="0" borderId="0" xfId="10" applyFont="1" applyBorder="1" applyAlignment="1">
      <alignment horizontal="left"/>
    </xf>
    <xf numFmtId="165" fontId="17" fillId="0" borderId="31" xfId="10" applyFont="1" applyBorder="1" applyAlignment="1">
      <alignment horizontal="left"/>
    </xf>
    <xf numFmtId="165" fontId="21" fillId="0" borderId="37" xfId="10" applyFont="1" applyFill="1" applyBorder="1" applyAlignment="1">
      <alignment horizontal="center" vertical="center"/>
    </xf>
    <xf numFmtId="165" fontId="21" fillId="0" borderId="0" xfId="10" applyFont="1" applyFill="1" applyBorder="1" applyAlignment="1">
      <alignment horizontal="center" vertical="center"/>
    </xf>
    <xf numFmtId="0" fontId="21" fillId="4" borderId="11" xfId="10" applyNumberFormat="1" applyFont="1" applyFill="1" applyBorder="1" applyAlignment="1">
      <alignment horizontal="center" vertical="center"/>
    </xf>
    <xf numFmtId="165" fontId="10" fillId="7" borderId="11" xfId="10" applyFont="1" applyFill="1" applyBorder="1" applyAlignment="1">
      <alignment horizontal="center" vertical="center"/>
    </xf>
    <xf numFmtId="165" fontId="10" fillId="0" borderId="11" xfId="10" applyFont="1" applyFill="1" applyBorder="1" applyAlignment="1">
      <alignment horizontal="center" vertical="center"/>
    </xf>
    <xf numFmtId="0" fontId="22" fillId="0" borderId="11" xfId="4" applyFont="1" applyBorder="1" applyAlignment="1">
      <alignment horizontal="center" vertical="center"/>
    </xf>
    <xf numFmtId="2" fontId="22" fillId="0" borderId="11" xfId="4" applyNumberFormat="1" applyFont="1" applyBorder="1" applyAlignment="1">
      <alignment horizontal="center" vertical="center"/>
    </xf>
    <xf numFmtId="0" fontId="10" fillId="0" borderId="11" xfId="3" applyFont="1" applyBorder="1"/>
    <xf numFmtId="165" fontId="10" fillId="0" borderId="11" xfId="8" applyFont="1" applyBorder="1"/>
    <xf numFmtId="165" fontId="10" fillId="0" borderId="11" xfId="8" applyFont="1" applyFill="1" applyBorder="1"/>
    <xf numFmtId="0" fontId="10" fillId="0" borderId="11" xfId="4" applyFont="1" applyBorder="1"/>
    <xf numFmtId="0" fontId="23" fillId="0" borderId="11" xfId="4" applyFont="1" applyBorder="1" applyAlignment="1">
      <alignment vertical="center"/>
    </xf>
    <xf numFmtId="2" fontId="23" fillId="0" borderId="11" xfId="4" applyNumberFormat="1" applyFont="1" applyBorder="1" applyAlignment="1">
      <alignment horizontal="center" vertical="center"/>
    </xf>
    <xf numFmtId="0" fontId="23" fillId="0" borderId="11" xfId="4" applyFont="1" applyBorder="1" applyAlignment="1">
      <alignment horizontal="center" vertical="center"/>
    </xf>
    <xf numFmtId="0" fontId="23" fillId="0" borderId="11" xfId="4" applyFont="1" applyBorder="1"/>
    <xf numFmtId="0" fontId="24" fillId="0" borderId="0" xfId="0" applyFont="1"/>
    <xf numFmtId="2" fontId="10" fillId="0" borderId="11" xfId="4" applyNumberFormat="1" applyFont="1" applyBorder="1" applyAlignment="1">
      <alignment horizontal="center" vertical="center"/>
    </xf>
    <xf numFmtId="0" fontId="10" fillId="0" borderId="11" xfId="4" applyFont="1" applyBorder="1" applyAlignment="1">
      <alignment horizontal="center" vertical="center"/>
    </xf>
    <xf numFmtId="0" fontId="3" fillId="0" borderId="11" xfId="4" applyBorder="1"/>
    <xf numFmtId="0" fontId="25" fillId="0" borderId="11" xfId="4" applyFont="1" applyBorder="1" applyAlignment="1">
      <alignment vertical="center"/>
    </xf>
    <xf numFmtId="2" fontId="25" fillId="0" borderId="11" xfId="4" applyNumberFormat="1" applyFont="1" applyBorder="1" applyAlignment="1">
      <alignment horizontal="center" vertical="center"/>
    </xf>
    <xf numFmtId="0" fontId="25" fillId="0" borderId="11" xfId="4" applyFont="1" applyBorder="1" applyAlignment="1">
      <alignment horizontal="center" vertical="center"/>
    </xf>
    <xf numFmtId="0" fontId="10" fillId="0" borderId="11" xfId="0" applyFont="1" applyBorder="1"/>
    <xf numFmtId="0" fontId="26" fillId="0" borderId="11" xfId="0" applyFont="1" applyBorder="1"/>
    <xf numFmtId="165" fontId="26" fillId="0" borderId="11" xfId="0" applyNumberFormat="1" applyFont="1" applyBorder="1"/>
    <xf numFmtId="0" fontId="26" fillId="0" borderId="11" xfId="4" applyFont="1" applyBorder="1" applyAlignment="1">
      <alignment horizontal="center" vertical="center"/>
    </xf>
    <xf numFmtId="2" fontId="26" fillId="0" borderId="11" xfId="4" applyNumberFormat="1" applyFont="1" applyBorder="1" applyAlignment="1">
      <alignment horizontal="center" vertical="center"/>
    </xf>
    <xf numFmtId="165" fontId="27" fillId="0" borderId="11" xfId="10" applyFont="1" applyFill="1" applyBorder="1" applyAlignment="1">
      <alignment horizontal="left" vertical="center" wrapText="1"/>
    </xf>
    <xf numFmtId="165" fontId="10" fillId="0" borderId="11" xfId="10" applyFont="1" applyFill="1" applyBorder="1" applyAlignment="1">
      <alignment horizontal="left" vertical="center" wrapText="1"/>
    </xf>
    <xf numFmtId="165" fontId="27" fillId="0" borderId="6" xfId="10" applyFont="1" applyFill="1" applyBorder="1" applyAlignment="1">
      <alignment horizontal="center" vertical="center" wrapText="1"/>
    </xf>
    <xf numFmtId="165" fontId="27" fillId="0" borderId="8" xfId="10" applyFont="1" applyFill="1" applyBorder="1" applyAlignment="1">
      <alignment horizontal="center" vertical="center" wrapText="1"/>
    </xf>
    <xf numFmtId="165" fontId="10" fillId="0" borderId="11" xfId="10" applyFont="1" applyFill="1" applyBorder="1" applyAlignment="1">
      <alignment horizontal="center" vertical="center" wrapText="1"/>
    </xf>
    <xf numFmtId="165" fontId="10" fillId="0" borderId="6" xfId="10" applyFont="1" applyFill="1" applyBorder="1" applyAlignment="1">
      <alignment horizontal="center" vertical="center" wrapText="1"/>
    </xf>
    <xf numFmtId="165" fontId="10" fillId="0" borderId="8" xfId="10" applyFont="1" applyFill="1" applyBorder="1" applyAlignment="1">
      <alignment horizontal="center" vertical="center" wrapText="1"/>
    </xf>
    <xf numFmtId="0" fontId="0" fillId="0" borderId="0" xfId="0" applyFont="1" applyBorder="1" applyAlignment="1">
      <alignment horizontal="center" vertical="center"/>
    </xf>
    <xf numFmtId="165" fontId="0" fillId="0" borderId="0" xfId="10" applyFont="1" applyBorder="1" applyAlignment="1">
      <alignment horizontal="center" vertical="center"/>
    </xf>
    <xf numFmtId="165" fontId="10" fillId="3" borderId="11" xfId="10" applyFont="1" applyFill="1" applyBorder="1" applyAlignment="1">
      <alignment horizontal="center" vertical="center"/>
    </xf>
    <xf numFmtId="165" fontId="10" fillId="3" borderId="11" xfId="10" applyFont="1" applyFill="1" applyBorder="1" applyAlignment="1">
      <alignment horizontal="left" vertical="center" wrapText="1"/>
    </xf>
    <xf numFmtId="2" fontId="22" fillId="0" borderId="11" xfId="0" applyNumberFormat="1" applyFont="1" applyBorder="1"/>
    <xf numFmtId="4" fontId="15" fillId="3" borderId="11" xfId="4" applyNumberFormat="1" applyFont="1" applyFill="1" applyBorder="1" applyAlignment="1">
      <alignment horizontal="center" vertical="center" wrapText="1"/>
    </xf>
    <xf numFmtId="165" fontId="10" fillId="7" borderId="49" xfId="8" applyFont="1" applyFill="1" applyBorder="1" applyAlignment="1">
      <alignment horizontal="center" vertical="center"/>
    </xf>
    <xf numFmtId="165" fontId="21" fillId="7" borderId="50" xfId="8" applyFont="1" applyFill="1" applyBorder="1" applyAlignment="1">
      <alignment horizontal="center" vertical="center"/>
    </xf>
    <xf numFmtId="165" fontId="21" fillId="7" borderId="53" xfId="8" applyFont="1" applyFill="1" applyBorder="1" applyAlignment="1">
      <alignment horizontal="center" vertical="center"/>
    </xf>
    <xf numFmtId="0" fontId="28" fillId="0" borderId="11" xfId="0" applyFont="1" applyBorder="1"/>
    <xf numFmtId="165" fontId="10" fillId="0" borderId="11" xfId="8" applyFont="1" applyFill="1" applyBorder="1" applyAlignment="1">
      <alignment horizontal="center" vertical="center"/>
    </xf>
    <xf numFmtId="165" fontId="28" fillId="0" borderId="11" xfId="8" applyFont="1" applyBorder="1"/>
    <xf numFmtId="0" fontId="28" fillId="0" borderId="0" xfId="0" applyFont="1" applyBorder="1"/>
    <xf numFmtId="0" fontId="10" fillId="0" borderId="11" xfId="8" applyNumberFormat="1" applyFont="1" applyFill="1" applyBorder="1" applyAlignment="1">
      <alignment horizontal="left" vertical="center" wrapText="1"/>
    </xf>
    <xf numFmtId="168" fontId="10" fillId="0" borderId="11" xfId="8" applyNumberFormat="1" applyFont="1" applyFill="1" applyBorder="1" applyAlignment="1">
      <alignment horizontal="center" vertical="center"/>
    </xf>
    <xf numFmtId="0" fontId="10" fillId="0" borderId="11" xfId="8" applyNumberFormat="1" applyFont="1" applyFill="1" applyBorder="1" applyAlignment="1">
      <alignment vertical="center" wrapText="1"/>
    </xf>
    <xf numFmtId="0" fontId="12" fillId="0" borderId="11" xfId="0" applyFont="1" applyBorder="1"/>
    <xf numFmtId="165" fontId="12" fillId="0" borderId="11" xfId="8" applyFont="1" applyBorder="1"/>
    <xf numFmtId="0" fontId="26" fillId="0" borderId="11" xfId="0" applyFont="1" applyBorder="1" applyAlignment="1">
      <alignment horizontal="center"/>
    </xf>
    <xf numFmtId="165" fontId="26" fillId="0" borderId="11" xfId="0" applyNumberFormat="1" applyFont="1" applyBorder="1" applyAlignment="1">
      <alignment horizontal="center"/>
    </xf>
    <xf numFmtId="4" fontId="15" fillId="3" borderId="10" xfId="4" applyNumberFormat="1" applyFont="1" applyFill="1" applyBorder="1" applyAlignment="1">
      <alignment horizontal="right" vertical="center" wrapText="1" indent="1"/>
    </xf>
    <xf numFmtId="0" fontId="10" fillId="0" borderId="0" xfId="4" applyFont="1" applyBorder="1"/>
    <xf numFmtId="0" fontId="10" fillId="0" borderId="0" xfId="4" applyFont="1" applyBorder="1" applyAlignment="1">
      <alignment horizontal="left" vertical="center"/>
    </xf>
    <xf numFmtId="2" fontId="10" fillId="0" borderId="0" xfId="4" applyNumberFormat="1" applyFont="1" applyBorder="1" applyAlignment="1">
      <alignment horizontal="center" vertical="center"/>
    </xf>
    <xf numFmtId="0" fontId="10" fillId="0" borderId="0" xfId="4" applyFont="1" applyBorder="1" applyAlignment="1">
      <alignment horizontal="center" vertical="center"/>
    </xf>
    <xf numFmtId="167" fontId="10" fillId="0" borderId="0" xfId="4" applyNumberFormat="1" applyFont="1" applyBorder="1" applyAlignment="1">
      <alignment horizontal="center" vertical="center"/>
    </xf>
    <xf numFmtId="165" fontId="10" fillId="0" borderId="30" xfId="9" applyFont="1" applyFill="1" applyBorder="1" applyAlignment="1">
      <alignment vertical="center"/>
    </xf>
    <xf numFmtId="165" fontId="10" fillId="0" borderId="0" xfId="9" applyFont="1" applyFill="1" applyBorder="1" applyAlignment="1">
      <alignment vertical="center"/>
    </xf>
    <xf numFmtId="165" fontId="10" fillId="0" borderId="31" xfId="9" applyFont="1" applyFill="1" applyBorder="1" applyAlignment="1">
      <alignment vertical="center"/>
    </xf>
    <xf numFmtId="165" fontId="10" fillId="7" borderId="54" xfId="9" applyFont="1" applyFill="1" applyBorder="1" applyAlignment="1">
      <alignment horizontal="center" vertical="center"/>
    </xf>
    <xf numFmtId="165" fontId="21" fillId="7" borderId="55" xfId="9" applyFont="1" applyFill="1" applyBorder="1" applyAlignment="1">
      <alignment horizontal="center" vertical="center"/>
    </xf>
    <xf numFmtId="165" fontId="21" fillId="7" borderId="58" xfId="9" applyFont="1" applyFill="1" applyBorder="1" applyAlignment="1">
      <alignment horizontal="center" vertical="center"/>
    </xf>
    <xf numFmtId="165" fontId="10" fillId="0" borderId="30" xfId="10" applyFont="1" applyFill="1" applyBorder="1" applyAlignment="1">
      <alignment horizontal="center" vertical="center"/>
    </xf>
    <xf numFmtId="165" fontId="10" fillId="0" borderId="55" xfId="10" applyFont="1" applyFill="1" applyBorder="1" applyAlignment="1">
      <alignment horizontal="center" vertical="center"/>
    </xf>
    <xf numFmtId="168" fontId="10" fillId="0" borderId="55" xfId="10" applyNumberFormat="1" applyFont="1" applyFill="1" applyBorder="1" applyAlignment="1">
      <alignment horizontal="center" vertical="center"/>
    </xf>
    <xf numFmtId="165" fontId="21" fillId="0" borderId="58" xfId="9" applyFont="1" applyFill="1" applyBorder="1" applyAlignment="1">
      <alignment horizontal="center" vertical="center"/>
    </xf>
    <xf numFmtId="165" fontId="10" fillId="0" borderId="30" xfId="9" applyFont="1" applyFill="1" applyBorder="1" applyAlignment="1">
      <alignment horizontal="center" vertical="center"/>
    </xf>
    <xf numFmtId="49" fontId="10" fillId="0" borderId="0" xfId="9" applyNumberFormat="1" applyFont="1" applyFill="1" applyBorder="1" applyAlignment="1">
      <alignment horizontal="left" vertical="center" indent="1"/>
    </xf>
    <xf numFmtId="0" fontId="10" fillId="0" borderId="0" xfId="9" applyNumberFormat="1" applyFont="1" applyFill="1" applyBorder="1" applyAlignment="1">
      <alignment horizontal="center" vertical="center"/>
    </xf>
    <xf numFmtId="165" fontId="10" fillId="0" borderId="0" xfId="9" applyFont="1" applyFill="1" applyBorder="1" applyAlignment="1">
      <alignment horizontal="center" vertical="center"/>
    </xf>
    <xf numFmtId="168" fontId="10" fillId="0" borderId="0" xfId="9" applyNumberFormat="1" applyFont="1" applyFill="1" applyBorder="1" applyAlignment="1">
      <alignment horizontal="center" vertical="center"/>
    </xf>
    <xf numFmtId="165" fontId="10" fillId="0" borderId="31" xfId="9" applyFont="1" applyFill="1" applyBorder="1" applyAlignment="1">
      <alignment horizontal="center" vertical="center"/>
    </xf>
    <xf numFmtId="165" fontId="10" fillId="7" borderId="55" xfId="9" applyFont="1" applyFill="1" applyBorder="1" applyAlignment="1">
      <alignment vertical="center"/>
    </xf>
    <xf numFmtId="165" fontId="10" fillId="7" borderId="56" xfId="9" applyFont="1" applyFill="1" applyBorder="1" applyAlignment="1">
      <alignment vertical="center"/>
    </xf>
    <xf numFmtId="165" fontId="10" fillId="0" borderId="54" xfId="9" applyFont="1" applyFill="1" applyBorder="1" applyAlignment="1">
      <alignment horizontal="center" vertical="center"/>
    </xf>
    <xf numFmtId="165" fontId="10" fillId="0" borderId="55" xfId="9" applyFont="1" applyFill="1" applyBorder="1" applyAlignment="1">
      <alignment horizontal="center" vertical="center"/>
    </xf>
    <xf numFmtId="168" fontId="10" fillId="0" borderId="55" xfId="9" applyNumberFormat="1" applyFont="1" applyFill="1" applyBorder="1" applyAlignment="1">
      <alignment horizontal="center" vertical="center"/>
    </xf>
    <xf numFmtId="165" fontId="10" fillId="0" borderId="58" xfId="9" applyFont="1" applyFill="1" applyBorder="1" applyAlignment="1">
      <alignment horizontal="center" vertical="center"/>
    </xf>
    <xf numFmtId="165" fontId="21" fillId="7" borderId="50" xfId="9" applyFont="1" applyFill="1" applyBorder="1" applyAlignment="1">
      <alignment horizontal="center" vertical="center"/>
    </xf>
    <xf numFmtId="0" fontId="10" fillId="0" borderId="0" xfId="9" applyNumberFormat="1" applyFont="1" applyFill="1" applyBorder="1" applyAlignment="1">
      <alignment horizontal="left" vertical="center" wrapText="1"/>
    </xf>
    <xf numFmtId="0" fontId="10" fillId="0" borderId="55" xfId="9" applyNumberFormat="1" applyFont="1" applyFill="1" applyBorder="1" applyAlignment="1">
      <alignment horizontal="left" vertical="center" wrapText="1"/>
    </xf>
    <xf numFmtId="0" fontId="10" fillId="0" borderId="57" xfId="9" applyNumberFormat="1" applyFont="1" applyFill="1" applyBorder="1" applyAlignment="1">
      <alignment horizontal="left" vertical="center" wrapText="1"/>
    </xf>
    <xf numFmtId="165" fontId="10" fillId="0" borderId="56" xfId="9" applyFont="1" applyFill="1" applyBorder="1" applyAlignment="1">
      <alignment horizontal="center" vertical="center"/>
    </xf>
    <xf numFmtId="0" fontId="27" fillId="0" borderId="55" xfId="10" applyNumberFormat="1" applyFont="1" applyFill="1" applyBorder="1" applyAlignment="1">
      <alignment horizontal="left" vertical="center" wrapText="1"/>
    </xf>
    <xf numFmtId="0" fontId="27" fillId="0" borderId="57" xfId="10" applyNumberFormat="1" applyFont="1" applyFill="1" applyBorder="1" applyAlignment="1">
      <alignment horizontal="left" vertical="center" wrapText="1"/>
    </xf>
    <xf numFmtId="165" fontId="27" fillId="0" borderId="55" xfId="10" applyFont="1" applyFill="1" applyBorder="1" applyAlignment="1">
      <alignment horizontal="center" vertical="center"/>
    </xf>
    <xf numFmtId="168" fontId="27" fillId="0" borderId="55" xfId="10" applyNumberFormat="1" applyFont="1" applyFill="1" applyBorder="1" applyAlignment="1">
      <alignment horizontal="center" vertical="center"/>
    </xf>
    <xf numFmtId="165" fontId="10" fillId="0" borderId="31" xfId="10" applyFont="1" applyFill="1" applyBorder="1" applyAlignment="1">
      <alignment horizontal="center" vertical="center"/>
    </xf>
    <xf numFmtId="165" fontId="10" fillId="7" borderId="54" xfId="10" applyFont="1" applyFill="1" applyBorder="1" applyAlignment="1">
      <alignment horizontal="center" vertical="center"/>
    </xf>
    <xf numFmtId="165" fontId="21" fillId="7" borderId="55" xfId="10" applyFont="1" applyFill="1" applyBorder="1" applyAlignment="1">
      <alignment horizontal="center" vertical="center"/>
    </xf>
    <xf numFmtId="165" fontId="21" fillId="7" borderId="58" xfId="10" applyFont="1" applyFill="1" applyBorder="1" applyAlignment="1">
      <alignment horizontal="center" vertical="center"/>
    </xf>
    <xf numFmtId="0" fontId="10" fillId="0" borderId="55" xfId="10" applyNumberFormat="1" applyFont="1" applyFill="1" applyBorder="1" applyAlignment="1">
      <alignment horizontal="left" vertical="center" wrapText="1"/>
    </xf>
    <xf numFmtId="0" fontId="10" fillId="0" borderId="57" xfId="10" applyNumberFormat="1" applyFont="1" applyFill="1" applyBorder="1" applyAlignment="1">
      <alignment horizontal="left" vertical="center" wrapText="1"/>
    </xf>
    <xf numFmtId="4" fontId="15" fillId="3" borderId="11" xfId="4" applyNumberFormat="1" applyFont="1" applyFill="1" applyBorder="1" applyAlignment="1">
      <alignment horizontal="right" vertical="center" wrapText="1" indent="1"/>
    </xf>
    <xf numFmtId="0" fontId="0" fillId="0" borderId="6" xfId="0" applyBorder="1"/>
    <xf numFmtId="0" fontId="0" fillId="0" borderId="8" xfId="0" applyBorder="1"/>
    <xf numFmtId="14" fontId="4" fillId="0" borderId="11" xfId="0" applyNumberFormat="1" applyFont="1" applyBorder="1" applyAlignment="1">
      <alignment horizontal="left" vertical="distributed"/>
    </xf>
    <xf numFmtId="0" fontId="16" fillId="0" borderId="0" xfId="0" applyFont="1" applyAlignment="1">
      <alignment horizontal="center" vertical="distributed"/>
    </xf>
    <xf numFmtId="0" fontId="16" fillId="0" borderId="5" xfId="0" applyFont="1" applyBorder="1" applyAlignment="1">
      <alignment horizontal="center" vertical="distributed"/>
    </xf>
    <xf numFmtId="0" fontId="16" fillId="0" borderId="13" xfId="0" applyFont="1" applyBorder="1" applyAlignment="1">
      <alignment horizontal="center" vertical="distributed"/>
    </xf>
    <xf numFmtId="0" fontId="16" fillId="0" borderId="14" xfId="0" applyFont="1" applyBorder="1" applyAlignment="1">
      <alignment horizontal="center" vertical="distributed"/>
    </xf>
    <xf numFmtId="0" fontId="4" fillId="5" borderId="6" xfId="0" applyFont="1" applyFill="1" applyBorder="1" applyAlignment="1">
      <alignment horizontal="left" vertical="distributed"/>
    </xf>
    <xf numFmtId="0" fontId="4" fillId="5" borderId="7" xfId="0" applyFont="1" applyFill="1" applyBorder="1" applyAlignment="1">
      <alignment horizontal="left" vertical="distributed"/>
    </xf>
    <xf numFmtId="0" fontId="4" fillId="5" borderId="8" xfId="0" applyFont="1" applyFill="1" applyBorder="1" applyAlignment="1">
      <alignment horizontal="left" vertical="distributed"/>
    </xf>
    <xf numFmtId="4" fontId="4" fillId="5" borderId="6" xfId="0" applyNumberFormat="1" applyFont="1" applyFill="1" applyBorder="1" applyAlignment="1">
      <alignment horizontal="left" vertical="distributed"/>
    </xf>
    <xf numFmtId="4" fontId="4" fillId="5" borderId="7" xfId="0" applyNumberFormat="1" applyFont="1" applyFill="1" applyBorder="1" applyAlignment="1">
      <alignment horizontal="left" vertical="distributed"/>
    </xf>
    <xf numFmtId="4" fontId="4" fillId="5" borderId="8" xfId="0" applyNumberFormat="1" applyFont="1" applyFill="1" applyBorder="1" applyAlignment="1">
      <alignment horizontal="left" vertical="distributed"/>
    </xf>
    <xf numFmtId="0" fontId="4" fillId="0" borderId="1" xfId="0" applyFont="1" applyBorder="1" applyAlignment="1">
      <alignment horizontal="left" vertical="distributed"/>
    </xf>
    <xf numFmtId="0" fontId="4" fillId="0" borderId="2" xfId="0" applyFont="1" applyBorder="1" applyAlignment="1">
      <alignment horizontal="left" vertical="distributed"/>
    </xf>
    <xf numFmtId="0" fontId="4" fillId="0" borderId="3" xfId="0" applyFont="1" applyBorder="1" applyAlignment="1">
      <alignment horizontal="left" vertical="distributed"/>
    </xf>
    <xf numFmtId="0" fontId="4" fillId="0" borderId="12" xfId="0" applyFont="1" applyBorder="1" applyAlignment="1">
      <alignment horizontal="left" vertical="distributed"/>
    </xf>
    <xf numFmtId="0" fontId="4" fillId="0" borderId="13" xfId="0" applyFont="1" applyBorder="1" applyAlignment="1">
      <alignment horizontal="left" vertical="distributed"/>
    </xf>
    <xf numFmtId="0" fontId="4" fillId="0" borderId="14" xfId="0" applyFont="1" applyBorder="1" applyAlignment="1">
      <alignment horizontal="left" vertical="distributed"/>
    </xf>
    <xf numFmtId="49" fontId="4" fillId="0" borderId="9" xfId="0" applyNumberFormat="1" applyFont="1" applyBorder="1" applyAlignment="1">
      <alignment horizontal="center" vertical="distributed"/>
    </xf>
    <xf numFmtId="49" fontId="4" fillId="0" borderId="10" xfId="0" applyNumberFormat="1" applyFont="1" applyBorder="1" applyAlignment="1">
      <alignment horizontal="center" vertical="distributed"/>
    </xf>
    <xf numFmtId="0" fontId="4" fillId="5" borderId="11" xfId="0" applyFont="1" applyFill="1" applyBorder="1" applyAlignment="1">
      <alignment horizontal="left" vertical="distributed"/>
    </xf>
    <xf numFmtId="0" fontId="4" fillId="0" borderId="11" xfId="0" applyFont="1" applyBorder="1" applyAlignment="1">
      <alignment horizontal="left" vertical="distributed"/>
    </xf>
    <xf numFmtId="166" fontId="4" fillId="0" borderId="1" xfId="0" applyNumberFormat="1" applyFont="1" applyBorder="1" applyAlignment="1">
      <alignment horizontal="left" vertical="distributed"/>
    </xf>
    <xf numFmtId="166" fontId="4" fillId="0" borderId="3" xfId="0" applyNumberFormat="1" applyFont="1" applyBorder="1" applyAlignment="1">
      <alignment horizontal="left" vertical="distributed"/>
    </xf>
    <xf numFmtId="166" fontId="4" fillId="0" borderId="12" xfId="0" applyNumberFormat="1" applyFont="1" applyBorder="1" applyAlignment="1">
      <alignment horizontal="left" vertical="distributed"/>
    </xf>
    <xf numFmtId="166" fontId="4" fillId="0" borderId="14" xfId="0" applyNumberFormat="1" applyFont="1" applyBorder="1" applyAlignment="1">
      <alignment horizontal="left" vertical="distributed"/>
    </xf>
    <xf numFmtId="166" fontId="11" fillId="0" borderId="11" xfId="0" applyNumberFormat="1" applyFont="1" applyBorder="1" applyAlignment="1">
      <alignment horizontal="left" vertical="distributed"/>
    </xf>
    <xf numFmtId="4" fontId="9" fillId="5" borderId="11" xfId="0" applyNumberFormat="1" applyFont="1" applyFill="1" applyBorder="1" applyAlignment="1">
      <alignment horizontal="left" vertical="distributed"/>
    </xf>
    <xf numFmtId="4" fontId="4" fillId="5" borderId="11" xfId="0" applyNumberFormat="1" applyFont="1" applyFill="1" applyBorder="1" applyAlignment="1">
      <alignment horizontal="left" vertical="distributed"/>
    </xf>
    <xf numFmtId="0" fontId="4" fillId="0" borderId="11" xfId="0" applyFont="1" applyBorder="1" applyAlignment="1">
      <alignment horizontal="center" vertical="distributed"/>
    </xf>
    <xf numFmtId="0" fontId="9" fillId="5" borderId="11" xfId="0" applyFont="1" applyFill="1" applyBorder="1" applyAlignment="1">
      <alignment horizontal="center" vertical="center"/>
    </xf>
    <xf numFmtId="0" fontId="9" fillId="5" borderId="11" xfId="0" applyFont="1" applyFill="1" applyBorder="1" applyAlignment="1">
      <alignment horizontal="center" vertical="center" wrapText="1"/>
    </xf>
    <xf numFmtId="4" fontId="9" fillId="5" borderId="11" xfId="0" applyNumberFormat="1" applyFont="1" applyFill="1" applyBorder="1" applyAlignment="1">
      <alignment horizontal="center" vertical="center"/>
    </xf>
    <xf numFmtId="10" fontId="9" fillId="5" borderId="11" xfId="0" applyNumberFormat="1" applyFont="1" applyFill="1" applyBorder="1" applyAlignment="1">
      <alignment horizontal="center" vertical="center"/>
    </xf>
    <xf numFmtId="0" fontId="4" fillId="3" borderId="6" xfId="4" applyFont="1" applyFill="1" applyBorder="1" applyAlignment="1">
      <alignment horizontal="center" vertical="center"/>
    </xf>
    <xf numFmtId="0" fontId="4" fillId="3" borderId="7" xfId="4" applyFont="1" applyFill="1" applyBorder="1" applyAlignment="1">
      <alignment horizontal="center" vertical="center"/>
    </xf>
    <xf numFmtId="0" fontId="4" fillId="3" borderId="8" xfId="4" applyFont="1" applyFill="1" applyBorder="1" applyAlignment="1">
      <alignment horizontal="center" vertical="center"/>
    </xf>
    <xf numFmtId="0" fontId="9" fillId="3" borderId="6" xfId="4" applyFont="1" applyFill="1" applyBorder="1" applyAlignment="1">
      <alignment horizontal="center" vertical="center" wrapText="1"/>
    </xf>
    <xf numFmtId="0" fontId="9" fillId="3" borderId="7" xfId="4" applyFont="1" applyFill="1" applyBorder="1" applyAlignment="1">
      <alignment horizontal="center" vertical="center" wrapText="1"/>
    </xf>
    <xf numFmtId="0" fontId="9" fillId="3" borderId="8" xfId="4" applyFont="1" applyFill="1" applyBorder="1" applyAlignment="1">
      <alignment horizontal="center" vertical="center" wrapText="1"/>
    </xf>
    <xf numFmtId="0" fontId="9" fillId="3" borderId="6" xfId="4" applyFont="1" applyFill="1" applyBorder="1" applyAlignment="1">
      <alignment horizontal="center" vertical="center"/>
    </xf>
    <xf numFmtId="0" fontId="9" fillId="3" borderId="7" xfId="4" applyFont="1" applyFill="1" applyBorder="1" applyAlignment="1">
      <alignment horizontal="center" vertical="center"/>
    </xf>
    <xf numFmtId="0" fontId="9" fillId="3" borderId="8" xfId="4" applyFont="1" applyFill="1" applyBorder="1" applyAlignment="1">
      <alignment horizontal="center" vertical="center"/>
    </xf>
    <xf numFmtId="0" fontId="9" fillId="3" borderId="0" xfId="4" applyFont="1" applyFill="1" applyAlignment="1">
      <alignment horizontal="left" vertical="center"/>
    </xf>
    <xf numFmtId="4" fontId="4" fillId="3" borderId="0" xfId="4" applyNumberFormat="1" applyFont="1" applyFill="1" applyAlignment="1">
      <alignment horizontal="center" vertical="center"/>
    </xf>
    <xf numFmtId="0" fontId="9" fillId="4" borderId="24" xfId="0" applyFont="1" applyFill="1" applyBorder="1" applyAlignment="1">
      <alignment horizontal="center" vertical="center" wrapText="1"/>
    </xf>
    <xf numFmtId="0" fontId="9" fillId="4" borderId="25" xfId="0" applyFont="1" applyFill="1" applyBorder="1" applyAlignment="1">
      <alignment horizontal="center" vertical="center" wrapText="1"/>
    </xf>
    <xf numFmtId="0" fontId="8" fillId="2" borderId="6" xfId="3" applyFont="1" applyFill="1" applyBorder="1" applyAlignment="1">
      <alignment horizontal="center" vertical="center" wrapText="1"/>
    </xf>
    <xf numFmtId="0" fontId="8" fillId="2" borderId="7" xfId="3" applyFont="1" applyFill="1" applyBorder="1" applyAlignment="1">
      <alignment horizontal="center" vertical="center" wrapText="1"/>
    </xf>
    <xf numFmtId="0" fontId="8" fillId="2" borderId="9" xfId="3" applyFont="1" applyFill="1" applyBorder="1" applyAlignment="1">
      <alignment horizontal="center" vertical="center" wrapText="1"/>
    </xf>
    <xf numFmtId="0" fontId="8" fillId="2" borderId="10" xfId="3" applyFont="1" applyFill="1" applyBorder="1" applyAlignment="1">
      <alignment horizontal="center" vertical="center" wrapText="1"/>
    </xf>
    <xf numFmtId="0" fontId="11" fillId="4" borderId="6" xfId="4" applyFont="1" applyFill="1" applyBorder="1" applyAlignment="1">
      <alignment horizontal="center" vertical="center" wrapText="1"/>
    </xf>
    <xf numFmtId="0" fontId="11" fillId="4" borderId="7" xfId="4" applyFont="1" applyFill="1" applyBorder="1" applyAlignment="1">
      <alignment horizontal="center" vertical="center" wrapText="1"/>
    </xf>
    <xf numFmtId="0" fontId="7" fillId="2" borderId="9" xfId="3" applyFont="1" applyFill="1" applyBorder="1" applyAlignment="1">
      <alignment horizontal="center" vertical="center" wrapText="1"/>
    </xf>
    <xf numFmtId="0" fontId="7" fillId="2" borderId="10" xfId="3" applyFont="1" applyFill="1" applyBorder="1" applyAlignment="1">
      <alignment horizontal="center" vertical="center" wrapText="1"/>
    </xf>
    <xf numFmtId="0" fontId="8" fillId="2" borderId="8" xfId="3" applyFont="1" applyFill="1" applyBorder="1" applyAlignment="1">
      <alignment horizontal="center" vertical="center" wrapText="1"/>
    </xf>
    <xf numFmtId="0" fontId="4" fillId="5" borderId="6" xfId="0" applyFont="1" applyFill="1" applyBorder="1" applyAlignment="1">
      <alignment horizontal="center" vertical="distributed"/>
    </xf>
    <xf numFmtId="0" fontId="4" fillId="5" borderId="7" xfId="0" applyFont="1" applyFill="1" applyBorder="1" applyAlignment="1">
      <alignment horizontal="center" vertical="distributed"/>
    </xf>
    <xf numFmtId="0" fontId="4" fillId="5" borderId="8" xfId="0" applyFont="1" applyFill="1" applyBorder="1" applyAlignment="1">
      <alignment horizontal="center" vertical="distributed"/>
    </xf>
    <xf numFmtId="0" fontId="4" fillId="0" borderId="1" xfId="0" applyFont="1" applyBorder="1" applyAlignment="1">
      <alignment horizontal="center" vertical="distributed"/>
    </xf>
    <xf numFmtId="0" fontId="4" fillId="0" borderId="2" xfId="0" applyFont="1" applyBorder="1" applyAlignment="1">
      <alignment horizontal="center" vertical="distributed"/>
    </xf>
    <xf numFmtId="0" fontId="4" fillId="0" borderId="3" xfId="0" applyFont="1" applyBorder="1" applyAlignment="1">
      <alignment horizontal="center" vertical="distributed"/>
    </xf>
    <xf numFmtId="0" fontId="4" fillId="0" borderId="12" xfId="0" applyFont="1" applyBorder="1" applyAlignment="1">
      <alignment horizontal="center" vertical="distributed"/>
    </xf>
    <xf numFmtId="0" fontId="4" fillId="0" borderId="13" xfId="0" applyFont="1" applyBorder="1" applyAlignment="1">
      <alignment horizontal="center" vertical="distributed"/>
    </xf>
    <xf numFmtId="0" fontId="4" fillId="0" borderId="14" xfId="0" applyFont="1" applyBorder="1" applyAlignment="1">
      <alignment horizontal="center" vertical="distributed"/>
    </xf>
    <xf numFmtId="0" fontId="10" fillId="0" borderId="0" xfId="9" applyNumberFormat="1" applyFont="1" applyFill="1" applyBorder="1" applyAlignment="1">
      <alignment horizontal="left" vertical="center" wrapText="1"/>
    </xf>
    <xf numFmtId="0" fontId="10" fillId="0" borderId="55" xfId="9" applyNumberFormat="1" applyFont="1" applyFill="1" applyBorder="1" applyAlignment="1">
      <alignment horizontal="left" vertical="center" wrapText="1"/>
    </xf>
    <xf numFmtId="0" fontId="10" fillId="0" borderId="57" xfId="9" applyNumberFormat="1" applyFont="1" applyFill="1" applyBorder="1" applyAlignment="1">
      <alignment horizontal="left" vertical="center" wrapText="1"/>
    </xf>
    <xf numFmtId="165" fontId="10" fillId="7" borderId="11" xfId="10" applyFont="1" applyFill="1" applyBorder="1" applyAlignment="1">
      <alignment horizontal="left" vertical="center" wrapText="1"/>
    </xf>
    <xf numFmtId="165" fontId="10" fillId="7" borderId="55" xfId="9" applyFont="1" applyFill="1" applyBorder="1" applyAlignment="1">
      <alignment horizontal="left" vertical="center" wrapText="1"/>
    </xf>
    <xf numFmtId="165" fontId="10" fillId="7" borderId="56" xfId="9" applyFont="1" applyFill="1" applyBorder="1" applyAlignment="1">
      <alignment horizontal="left" vertical="center" wrapText="1"/>
    </xf>
    <xf numFmtId="165" fontId="10" fillId="7" borderId="57" xfId="9" applyFont="1" applyFill="1" applyBorder="1" applyAlignment="1">
      <alignment horizontal="left" vertical="center" wrapText="1"/>
    </xf>
    <xf numFmtId="0" fontId="10" fillId="0" borderId="55" xfId="10" applyNumberFormat="1" applyFont="1" applyFill="1" applyBorder="1" applyAlignment="1">
      <alignment horizontal="left" vertical="center" wrapText="1"/>
    </xf>
    <xf numFmtId="0" fontId="10" fillId="0" borderId="57" xfId="10" applyNumberFormat="1" applyFont="1" applyFill="1" applyBorder="1" applyAlignment="1">
      <alignment horizontal="left" vertical="center" wrapText="1"/>
    </xf>
    <xf numFmtId="165" fontId="10" fillId="7" borderId="59" xfId="9" applyFont="1" applyFill="1" applyBorder="1" applyAlignment="1">
      <alignment horizontal="left" vertical="center" wrapText="1"/>
    </xf>
    <xf numFmtId="165" fontId="10" fillId="7" borderId="60" xfId="9" applyFont="1" applyFill="1" applyBorder="1" applyAlignment="1">
      <alignment horizontal="left" vertical="center" wrapText="1"/>
    </xf>
    <xf numFmtId="165" fontId="10" fillId="7" borderId="61" xfId="9" applyFont="1" applyFill="1" applyBorder="1" applyAlignment="1">
      <alignment horizontal="left" vertical="center" wrapText="1"/>
    </xf>
    <xf numFmtId="165" fontId="10" fillId="7" borderId="55" xfId="10" applyFont="1" applyFill="1" applyBorder="1" applyAlignment="1">
      <alignment horizontal="left" vertical="center" wrapText="1"/>
    </xf>
    <xf numFmtId="165" fontId="10" fillId="7" borderId="56" xfId="10" applyFont="1" applyFill="1" applyBorder="1" applyAlignment="1">
      <alignment horizontal="left" vertical="center" wrapText="1"/>
    </xf>
    <xf numFmtId="165" fontId="10" fillId="7" borderId="57" xfId="10" applyFont="1" applyFill="1" applyBorder="1" applyAlignment="1">
      <alignment horizontal="left" vertical="center" wrapText="1"/>
    </xf>
    <xf numFmtId="0" fontId="10" fillId="0" borderId="51" xfId="9" applyNumberFormat="1" applyFont="1" applyFill="1" applyBorder="1" applyAlignment="1">
      <alignment horizontal="left" vertical="center" wrapText="1"/>
    </xf>
    <xf numFmtId="165" fontId="21" fillId="0" borderId="41" xfId="10" applyFont="1" applyFill="1" applyBorder="1" applyAlignment="1">
      <alignment horizontal="center" vertical="center"/>
    </xf>
    <xf numFmtId="165" fontId="21" fillId="0" borderId="38" xfId="10" applyFont="1" applyFill="1" applyBorder="1" applyAlignment="1">
      <alignment horizontal="center" vertical="center"/>
    </xf>
    <xf numFmtId="165" fontId="17" fillId="0" borderId="28" xfId="10" applyFont="1" applyBorder="1" applyAlignment="1">
      <alignment horizontal="center"/>
    </xf>
    <xf numFmtId="165" fontId="17" fillId="0" borderId="29" xfId="10" applyFont="1" applyBorder="1" applyAlignment="1">
      <alignment horizontal="center"/>
    </xf>
    <xf numFmtId="165" fontId="17" fillId="0" borderId="30" xfId="10" applyFont="1" applyBorder="1" applyAlignment="1">
      <alignment horizontal="center"/>
    </xf>
    <xf numFmtId="165" fontId="17" fillId="0" borderId="31" xfId="10" applyFont="1" applyBorder="1" applyAlignment="1">
      <alignment horizontal="center"/>
    </xf>
    <xf numFmtId="165" fontId="17" fillId="0" borderId="33" xfId="10" applyFont="1" applyBorder="1" applyAlignment="1">
      <alignment horizontal="center"/>
    </xf>
    <xf numFmtId="165" fontId="17" fillId="0" borderId="35" xfId="10" applyFont="1" applyBorder="1" applyAlignment="1">
      <alignment horizontal="center"/>
    </xf>
    <xf numFmtId="165" fontId="18" fillId="0" borderId="24" xfId="10" applyFont="1" applyBorder="1" applyAlignment="1">
      <alignment horizontal="center" vertical="center" wrapText="1"/>
    </xf>
    <xf numFmtId="165" fontId="18" fillId="0" borderId="25" xfId="10" applyFont="1" applyBorder="1" applyAlignment="1">
      <alignment horizontal="center" vertical="center" wrapText="1"/>
    </xf>
    <xf numFmtId="165" fontId="18" fillId="0" borderId="27" xfId="10" applyFont="1" applyBorder="1" applyAlignment="1">
      <alignment horizontal="center" vertical="center" wrapText="1"/>
    </xf>
    <xf numFmtId="165" fontId="17" fillId="0" borderId="28" xfId="10" applyFont="1" applyBorder="1" applyAlignment="1">
      <alignment horizontal="left"/>
    </xf>
    <xf numFmtId="165" fontId="17" fillId="0" borderId="32" xfId="10" applyFont="1" applyBorder="1" applyAlignment="1">
      <alignment horizontal="left"/>
    </xf>
    <xf numFmtId="165" fontId="17" fillId="0" borderId="29" xfId="10" applyFont="1" applyBorder="1" applyAlignment="1">
      <alignment horizontal="left"/>
    </xf>
    <xf numFmtId="165" fontId="19" fillId="6" borderId="33" xfId="10" applyFont="1" applyFill="1" applyBorder="1" applyAlignment="1">
      <alignment horizontal="left" wrapText="1"/>
    </xf>
    <xf numFmtId="165" fontId="19" fillId="6" borderId="34" xfId="10" applyFont="1" applyFill="1" applyBorder="1" applyAlignment="1">
      <alignment horizontal="left"/>
    </xf>
    <xf numFmtId="165" fontId="19" fillId="6" borderId="35" xfId="10" applyFont="1" applyFill="1" applyBorder="1" applyAlignment="1">
      <alignment horizontal="left"/>
    </xf>
    <xf numFmtId="165" fontId="19" fillId="6" borderId="33" xfId="10" applyFont="1" applyFill="1" applyBorder="1" applyAlignment="1">
      <alignment horizontal="left"/>
    </xf>
    <xf numFmtId="165" fontId="17" fillId="0" borderId="28" xfId="10" applyFont="1" applyBorder="1" applyAlignment="1">
      <alignment horizontal="left" vertical="center"/>
    </xf>
    <xf numFmtId="165" fontId="17" fillId="0" borderId="32" xfId="10" applyFont="1" applyBorder="1" applyAlignment="1">
      <alignment horizontal="left" vertical="center"/>
    </xf>
    <xf numFmtId="165" fontId="17" fillId="0" borderId="29" xfId="10" applyFont="1" applyBorder="1" applyAlignment="1">
      <alignment horizontal="left" vertical="center"/>
    </xf>
    <xf numFmtId="165" fontId="19" fillId="6" borderId="33" xfId="10" applyFont="1" applyFill="1" applyBorder="1" applyAlignment="1">
      <alignment horizontal="left" vertical="top" wrapText="1"/>
    </xf>
    <xf numFmtId="165" fontId="19" fillId="6" borderId="34" xfId="10" applyFont="1" applyFill="1" applyBorder="1" applyAlignment="1">
      <alignment horizontal="left" vertical="top" wrapText="1"/>
    </xf>
    <xf numFmtId="165" fontId="19" fillId="6" borderId="35" xfId="10" applyFont="1" applyFill="1" applyBorder="1" applyAlignment="1">
      <alignment horizontal="left" vertical="top" wrapText="1"/>
    </xf>
    <xf numFmtId="165" fontId="19" fillId="6" borderId="33" xfId="10" applyFont="1" applyFill="1" applyBorder="1" applyAlignment="1">
      <alignment horizontal="left" vertical="center" wrapText="1"/>
    </xf>
    <xf numFmtId="165" fontId="19" fillId="6" borderId="34" xfId="10" applyFont="1" applyFill="1" applyBorder="1" applyAlignment="1">
      <alignment horizontal="left" vertical="center" wrapText="1"/>
    </xf>
    <xf numFmtId="165" fontId="19" fillId="6" borderId="35" xfId="10" applyFont="1" applyFill="1" applyBorder="1" applyAlignment="1">
      <alignment horizontal="left" vertical="center" wrapText="1"/>
    </xf>
    <xf numFmtId="165" fontId="21" fillId="0" borderId="39" xfId="10" applyFont="1" applyFill="1" applyBorder="1" applyAlignment="1">
      <alignment horizontal="center" vertical="center"/>
    </xf>
    <xf numFmtId="165" fontId="21" fillId="0" borderId="36" xfId="10" applyFont="1" applyFill="1" applyBorder="1" applyAlignment="1">
      <alignment horizontal="center" vertical="center"/>
    </xf>
    <xf numFmtId="165" fontId="21" fillId="0" borderId="44" xfId="10" applyFont="1" applyFill="1" applyBorder="1" applyAlignment="1">
      <alignment horizontal="center" vertical="center"/>
    </xf>
    <xf numFmtId="165" fontId="21" fillId="0" borderId="45" xfId="10" applyFont="1" applyFill="1" applyBorder="1" applyAlignment="1">
      <alignment horizontal="center" vertical="center"/>
    </xf>
    <xf numFmtId="165" fontId="21" fillId="0" borderId="47" xfId="10" applyFont="1" applyFill="1" applyBorder="1" applyAlignment="1">
      <alignment horizontal="center" vertical="center"/>
    </xf>
    <xf numFmtId="165" fontId="21" fillId="0" borderId="48" xfId="10" applyFont="1" applyFill="1" applyBorder="1" applyAlignment="1">
      <alignment horizontal="center" vertical="center"/>
    </xf>
    <xf numFmtId="165" fontId="21" fillId="0" borderId="40" xfId="10" applyFont="1" applyFill="1" applyBorder="1" applyAlignment="1">
      <alignment horizontal="center" vertical="center"/>
    </xf>
    <xf numFmtId="165" fontId="21" fillId="0" borderId="37" xfId="10" applyFont="1" applyFill="1" applyBorder="1" applyAlignment="1">
      <alignment horizontal="center" vertical="center"/>
    </xf>
    <xf numFmtId="165" fontId="21" fillId="0" borderId="42" xfId="10" applyFont="1" applyFill="1" applyBorder="1" applyAlignment="1">
      <alignment horizontal="center" vertical="center"/>
    </xf>
    <xf numFmtId="165" fontId="21" fillId="0" borderId="46" xfId="10" applyFont="1" applyFill="1" applyBorder="1" applyAlignment="1">
      <alignment horizontal="center" vertical="center"/>
    </xf>
    <xf numFmtId="165" fontId="21" fillId="0" borderId="43" xfId="10" applyFont="1" applyFill="1" applyBorder="1" applyAlignment="1">
      <alignment horizontal="center" vertical="center"/>
    </xf>
    <xf numFmtId="165" fontId="21" fillId="4" borderId="11" xfId="10" applyFont="1" applyFill="1" applyBorder="1" applyAlignment="1">
      <alignment horizontal="left" vertical="top"/>
    </xf>
    <xf numFmtId="165" fontId="10" fillId="7" borderId="50" xfId="8" applyFont="1" applyFill="1" applyBorder="1" applyAlignment="1">
      <alignment horizontal="left" vertical="center" wrapText="1"/>
    </xf>
    <xf numFmtId="165" fontId="10" fillId="7" borderId="51" xfId="8" applyFont="1" applyFill="1" applyBorder="1" applyAlignment="1">
      <alignment horizontal="left" vertical="center" wrapText="1"/>
    </xf>
    <xf numFmtId="165" fontId="10" fillId="7" borderId="52" xfId="8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center"/>
    </xf>
    <xf numFmtId="0" fontId="10" fillId="0" borderId="8" xfId="0" applyFont="1" applyBorder="1" applyAlignment="1">
      <alignment horizontal="center"/>
    </xf>
    <xf numFmtId="165" fontId="27" fillId="0" borderId="6" xfId="10" applyFont="1" applyFill="1" applyBorder="1" applyAlignment="1">
      <alignment horizontal="center" vertical="center" wrapText="1"/>
    </xf>
    <xf numFmtId="165" fontId="27" fillId="0" borderId="8" xfId="10" applyFont="1" applyFill="1" applyBorder="1" applyAlignment="1">
      <alignment horizontal="center" vertical="center" wrapText="1"/>
    </xf>
    <xf numFmtId="165" fontId="10" fillId="0" borderId="6" xfId="10" applyFont="1" applyFill="1" applyBorder="1" applyAlignment="1">
      <alignment horizontal="left" vertical="center" wrapText="1"/>
    </xf>
    <xf numFmtId="165" fontId="10" fillId="0" borderId="8" xfId="10" applyFont="1" applyFill="1" applyBorder="1" applyAlignment="1">
      <alignment horizontal="left" vertical="center" wrapText="1"/>
    </xf>
    <xf numFmtId="0" fontId="10" fillId="0" borderId="6" xfId="0" applyFont="1" applyBorder="1" applyAlignment="1">
      <alignment horizontal="left"/>
    </xf>
    <xf numFmtId="0" fontId="10" fillId="0" borderId="8" xfId="0" applyFont="1" applyBorder="1" applyAlignment="1">
      <alignment horizontal="left"/>
    </xf>
    <xf numFmtId="165" fontId="21" fillId="4" borderId="6" xfId="10" applyFont="1" applyFill="1" applyBorder="1" applyAlignment="1">
      <alignment horizontal="left" vertical="top"/>
    </xf>
    <xf numFmtId="165" fontId="21" fillId="4" borderId="7" xfId="10" applyFont="1" applyFill="1" applyBorder="1" applyAlignment="1">
      <alignment horizontal="left" vertical="top"/>
    </xf>
    <xf numFmtId="165" fontId="21" fillId="4" borderId="8" xfId="10" applyFont="1" applyFill="1" applyBorder="1" applyAlignment="1">
      <alignment horizontal="left" vertical="top"/>
    </xf>
    <xf numFmtId="0" fontId="10" fillId="0" borderId="52" xfId="9" applyNumberFormat="1" applyFont="1" applyFill="1" applyBorder="1" applyAlignment="1">
      <alignment horizontal="left" vertical="center" wrapText="1"/>
    </xf>
    <xf numFmtId="164" fontId="0" fillId="0" borderId="0" xfId="11" applyFont="1"/>
    <xf numFmtId="164" fontId="0" fillId="0" borderId="0" xfId="0" applyNumberFormat="1"/>
  </cellXfs>
  <cellStyles count="12">
    <cellStyle name="Hiperlink" xfId="2" builtinId="8"/>
    <cellStyle name="Moeda" xfId="1" builtinId="4"/>
    <cellStyle name="Moeda 3" xfId="11"/>
    <cellStyle name="Normal" xfId="0" builtinId="0"/>
    <cellStyle name="Normal 2 2" xfId="5"/>
    <cellStyle name="Normal 2 2 2" xfId="7"/>
    <cellStyle name="Normal 4" xfId="3"/>
    <cellStyle name="Normal 5" xfId="6"/>
    <cellStyle name="Normal 6" xfId="4"/>
    <cellStyle name="Vírgula" xfId="9" builtinId="3"/>
    <cellStyle name="Vírgula 2" xfId="8"/>
    <cellStyle name="Vírgula 2 2" xf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4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3.xml"/><Relationship Id="rId12" Type="http://schemas.openxmlformats.org/officeDocument/2006/relationships/externalLink" Target="externalLinks/externalLink8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2.xml"/><Relationship Id="rId11" Type="http://schemas.openxmlformats.org/officeDocument/2006/relationships/externalLink" Target="externalLinks/externalLink7.xml"/><Relationship Id="rId5" Type="http://schemas.openxmlformats.org/officeDocument/2006/relationships/externalLink" Target="externalLinks/externalLink1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6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5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60706</xdr:rowOff>
    </xdr:from>
    <xdr:to>
      <xdr:col>1</xdr:col>
      <xdr:colOff>165652</xdr:colOff>
      <xdr:row>4</xdr:row>
      <xdr:rowOff>110401</xdr:rowOff>
    </xdr:to>
    <xdr:pic>
      <xdr:nvPicPr>
        <xdr:cNvPr id="2" name="Imagem 1" descr="Prefeitura de Sousa (@sousapms) | Twitter">
          <a:extLst>
            <a:ext uri="{FF2B5EF4-FFF2-40B4-BE49-F238E27FC236}">
              <a16:creationId xmlns="" xmlns:a16="http://schemas.microsoft.com/office/drawing/2014/main" id="{768140CF-6893-4F0E-82E0-EA00F56A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6"/>
          <a:ext cx="689527" cy="697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60706</xdr:rowOff>
    </xdr:from>
    <xdr:to>
      <xdr:col>1</xdr:col>
      <xdr:colOff>165652</xdr:colOff>
      <xdr:row>4</xdr:row>
      <xdr:rowOff>110401</xdr:rowOff>
    </xdr:to>
    <xdr:pic>
      <xdr:nvPicPr>
        <xdr:cNvPr id="4" name="Imagem 3" descr="Prefeitura de Sousa (@sousapms) | Twitter">
          <a:extLst>
            <a:ext uri="{FF2B5EF4-FFF2-40B4-BE49-F238E27FC236}">
              <a16:creationId xmlns="" xmlns:a16="http://schemas.microsoft.com/office/drawing/2014/main" id="{B0BCB5B8-C534-4F64-AC7B-7BA47F3B262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0706"/>
          <a:ext cx="689527" cy="69739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Cliente/Downloads/PLANILHA%20VENCEDORA%20COMPACTO%20CONSTR.xlsx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%202024/OBRAS%20RECURSOS%20PR&#211;PRIOS%202017/Projeto%20Alameda%20da%20Esperan&#231;a/Secretaria%20de%20Educa&#231;&#227;o/Reforma%20Secretaria%20Educa&#231;&#227;o/Processo%203&#186;%20Aditivo/PLANILHA%20VENCEDORA%20COMPACTO%20CONSTR.xlsx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BM%2020%20Prefeitura%20Sec%20Educa&#231;&#227;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PLANILHA%203&#186;%20ADITIVO%20SECRETARIA.xlsx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%202024/OBRAS%20RECURSOS%20PR&#211;PRIOS%202017/Projeto%20Alameda%20da%20Esperan&#231;a/Secretaria%20de%20Educa&#231;&#227;o/Reforma%20Secretaria%20Educa&#231;&#227;o/Fiscaliza&#231;&#227;o/BM_13/BM_13%20Secretaria%20empresa.xlsx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%202024/OBRAS%20RECURSOS%20PR&#211;PRIOS%202017/Projeto%20Alameda%20da%20Esperan&#231;a/Secretaria%20de%20Educa&#231;&#227;o/Reforma%20Secretaria%20Educa&#231;&#227;o/Fiscaliza&#231;&#227;o/BM_13/BM_13%20Secretaria.xlsx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pc\Downloads\BM_15%20Secretaria%20OK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/Backup%202024/OBRAS%20RECURSOS%20PR&#211;PRIOS%202017/Projeto%20Alameda%20da%20Esperan&#231;a/Secretaria%20de%20Educa&#231;&#227;o/Reforma%20Secretaria%20Educa&#231;&#227;o/Fiscaliza&#231;&#227;o/BM_20/BM%2020%20Prefeitura%20Sec%20Educa&#231;&#227;o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mento"/>
      <sheetName val="BDI"/>
      <sheetName val="CRONOGRAMA"/>
      <sheetName val="ES"/>
    </sheetNames>
    <sheetDataSet>
      <sheetData sheetId="0"/>
      <sheetData sheetId="1"/>
      <sheetData sheetId="2"/>
      <sheetData sheetId="3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rcamento"/>
      <sheetName val="BDI"/>
      <sheetName val="CRONOGRAMA"/>
      <sheetName val="ES"/>
    </sheetNames>
    <sheetDataSet>
      <sheetData sheetId="0"/>
      <sheetData sheetId="1"/>
      <sheetData sheetId="2"/>
      <sheetData sheetId="3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COTAÇÕES"/>
      <sheetName val="REPROGRAMAÇÃO"/>
      <sheetName val="Preço novos"/>
      <sheetName val="Plan1"/>
      <sheetName val="Memorial"/>
      <sheetName val="BM20"/>
      <sheetName val="Memorial 20"/>
      <sheetName val="Plan2"/>
    </sheetNames>
    <sheetDataSet>
      <sheetData sheetId="0"/>
      <sheetData sheetId="1">
        <row r="10">
          <cell r="A10">
            <v>1</v>
          </cell>
          <cell r="B10" t="str">
            <v>DEMOLIÇÕES / RETIRADAS / SERVIÇOS PRELIMINARES</v>
          </cell>
        </row>
        <row r="11">
          <cell r="A11" t="str">
            <v>1.1</v>
          </cell>
          <cell r="B11" t="str">
            <v>Remoção de árvore, porte médio, com utilização de retro-escavadeira</v>
          </cell>
          <cell r="E11" t="str">
            <v>un</v>
          </cell>
          <cell r="J11">
            <v>110.74</v>
          </cell>
        </row>
        <row r="12">
          <cell r="A12" t="str">
            <v>1.2</v>
          </cell>
          <cell r="B12" t="str">
            <v>REMOÇÃO DE TELHAS, DE FIBROCIMENTO, METÁLICA E CERÂMICA, DE FORMA MANUAL, SEM REAPROVEITAMENTO. AF_12/2017</v>
          </cell>
          <cell r="E12" t="str">
            <v>M2</v>
          </cell>
          <cell r="J12">
            <v>2.9</v>
          </cell>
        </row>
        <row r="13">
          <cell r="A13" t="str">
            <v>1.3</v>
          </cell>
          <cell r="B13" t="str">
            <v>REMOÇÃO DE TRAMA DE MADEIRA PARA COBERTURA, DE FORMA MANUAL, SEM REAPROVEITAMENTO. AF_12/2017</v>
          </cell>
          <cell r="E13" t="str">
            <v>M2</v>
          </cell>
          <cell r="J13">
            <v>6.2299999999999995</v>
          </cell>
        </row>
        <row r="14">
          <cell r="A14" t="str">
            <v>1.4</v>
          </cell>
          <cell r="B14" t="str">
            <v>REMOÇÃO DE TESOURAS DE MADEIRA, COM VÃO MENOR QUE 8M, DE FORMA MANUAL, SEM REAPROVEITAMENTO. AF_12/2017</v>
          </cell>
          <cell r="E14" t="str">
            <v>UN</v>
          </cell>
          <cell r="J14">
            <v>69.149999999999991</v>
          </cell>
        </row>
        <row r="15">
          <cell r="A15" t="str">
            <v>1.5</v>
          </cell>
          <cell r="B15" t="str">
            <v>DEMOLIÇÃO DE ALVENARIA PARA QUALQUER TIPO DE BLOCO, DE FORMA MECANIZADA, SEM REAPROVEITAMENTO. AF_12/2017</v>
          </cell>
          <cell r="E15" t="str">
            <v>M3</v>
          </cell>
          <cell r="J15">
            <v>52.25</v>
          </cell>
        </row>
        <row r="16">
          <cell r="A16" t="str">
            <v>1.6</v>
          </cell>
          <cell r="B16" t="str">
            <v>DEMOLIÇÃO DE PILARES E VIGAS EM CONCRETO ARMADO, DE FORMA MECANIZADA COM MARTELETE, SEM REAPROVEITAMENTO. AF_12/2017</v>
          </cell>
          <cell r="E16" t="str">
            <v>M3</v>
          </cell>
          <cell r="J16">
            <v>230.25</v>
          </cell>
        </row>
        <row r="17">
          <cell r="A17" t="str">
            <v>1.7</v>
          </cell>
          <cell r="B17" t="str">
            <v>DEMOLIÇÃO DE LAJES, DE FORMA MECANIZADA COM MARTELETE, SEM REAPROVEITAMENTO. AF_12/2017</v>
          </cell>
          <cell r="E17" t="str">
            <v>M3</v>
          </cell>
          <cell r="J17">
            <v>97.97</v>
          </cell>
        </row>
        <row r="18">
          <cell r="A18" t="str">
            <v>1.8</v>
          </cell>
          <cell r="B18" t="str">
            <v>Demolição de pavimentação em paralelepípedo ou pré-moldados de concreto c/ reaproveitamento</v>
          </cell>
          <cell r="E18" t="str">
            <v>m2</v>
          </cell>
          <cell r="J18">
            <v>10.49</v>
          </cell>
        </row>
        <row r="19">
          <cell r="A19" t="str">
            <v>1.9</v>
          </cell>
          <cell r="B19" t="str">
            <v>DEMOLIÇÃO DE CONCRETO SIMPLES COM MARTELETE</v>
          </cell>
          <cell r="E19" t="str">
            <v>M3</v>
          </cell>
          <cell r="J19">
            <v>79.61</v>
          </cell>
        </row>
        <row r="20">
          <cell r="A20" t="str">
            <v>1.10</v>
          </cell>
          <cell r="B20" t="str">
            <v>LOCAÇÃO DA OBRA - EXECUÇÃO DE GABARITO</v>
          </cell>
          <cell r="E20" t="str">
            <v>M2</v>
          </cell>
          <cell r="J20">
            <v>7.5600000000000005</v>
          </cell>
        </row>
        <row r="21">
          <cell r="A21" t="str">
            <v>1.11</v>
          </cell>
          <cell r="B21" t="str">
            <v>Placa de obra em chapa aço galvanizado, instalada</v>
          </cell>
          <cell r="E21" t="str">
            <v>m2</v>
          </cell>
          <cell r="J21">
            <v>428.15</v>
          </cell>
        </row>
        <row r="23">
          <cell r="A23">
            <v>2</v>
          </cell>
          <cell r="B23" t="str">
            <v>INFRAESTRUTURA</v>
          </cell>
        </row>
        <row r="24">
          <cell r="A24" t="str">
            <v>2.1</v>
          </cell>
          <cell r="B24" t="str">
            <v>ATERRO MANUAL DE VALAS COM SOLO ARGILO-ARENOSO E COMPACTAÇÃO MECANIZADA. AF_05/2016</v>
          </cell>
          <cell r="E24" t="str">
            <v>M3</v>
          </cell>
          <cell r="I24">
            <v>116.67</v>
          </cell>
          <cell r="J24">
            <v>40.650000000000006</v>
          </cell>
        </row>
        <row r="25">
          <cell r="A25" t="str">
            <v>2.2</v>
          </cell>
          <cell r="B25" t="str">
            <v>ESCAVAÇÃO MANUAL PARA BLOCO DE COROAMENTO OU SAPATA (INCLUINDO ESCAVAÇÃO PARA COLOCAÇÃO DE FÔRMAS). AF_06/2017</v>
          </cell>
          <cell r="E25" t="str">
            <v>M3</v>
          </cell>
          <cell r="I25">
            <v>93.140000000000029</v>
          </cell>
          <cell r="J25">
            <v>78.789999999999992</v>
          </cell>
        </row>
        <row r="26">
          <cell r="A26" t="str">
            <v>2.3</v>
          </cell>
          <cell r="B26" t="str">
            <v>REATERRO MANUAL DE VALAS COM COMPACTAÇÃO MECANIZADA. AF_04/2016</v>
          </cell>
          <cell r="E26" t="str">
            <v>M3</v>
          </cell>
          <cell r="I26">
            <v>22.250000000000004</v>
          </cell>
          <cell r="J26">
            <v>25.67</v>
          </cell>
        </row>
        <row r="27">
          <cell r="A27" t="str">
            <v>2.4</v>
          </cell>
          <cell r="B27" t="str">
            <v>LASTRO DE CONCRETO MAGRO, APLICADO EM PISOS, LAJES SOBRE SOLO OU RADIERS, ESPESSURA DE 5 CM. AF_07/2016</v>
          </cell>
          <cell r="E27" t="str">
            <v>M2</v>
          </cell>
          <cell r="I27">
            <v>51.07</v>
          </cell>
          <cell r="J27">
            <v>27.130000000000003</v>
          </cell>
        </row>
        <row r="28">
          <cell r="A28" t="str">
            <v>2.5</v>
          </cell>
          <cell r="B28" t="str">
            <v>ALVENARIA DE EMBASAMENTO EM TIJOLO CERÂMICO FURADO C/ ARGAMASSA CIMENTO E AREIA 1:4</v>
          </cell>
          <cell r="E28" t="str">
            <v>M3</v>
          </cell>
          <cell r="I28">
            <v>25.459999999999997</v>
          </cell>
          <cell r="J28">
            <v>759.90000000000009</v>
          </cell>
        </row>
        <row r="29">
          <cell r="A29" t="str">
            <v>2.6</v>
          </cell>
          <cell r="B29" t="str">
            <v>Forma plana para fundações, em compensado resinado 12mm, 07 usos</v>
          </cell>
          <cell r="E29" t="str">
            <v>m2</v>
          </cell>
          <cell r="I29">
            <v>75.430000000000035</v>
          </cell>
          <cell r="J29">
            <v>82.64</v>
          </cell>
        </row>
        <row r="30">
          <cell r="A30" t="str">
            <v>2.7</v>
          </cell>
          <cell r="B30" t="str">
            <v>ARMAÇÃO DE BLOCO, VIGA BALDRAME OU SAPATA UTILIZANDO AÇO CA-50 DE 10 MM - MONTAGEM. AF_06/2017</v>
          </cell>
          <cell r="E30" t="str">
            <v>KG</v>
          </cell>
          <cell r="I30">
            <v>1675.9100000000003</v>
          </cell>
          <cell r="J30">
            <v>20.03</v>
          </cell>
        </row>
        <row r="31">
          <cell r="A31" t="str">
            <v>2.8</v>
          </cell>
          <cell r="B31" t="str">
            <v>CONCRETO FCK = 25MPA, TRAÇO 1:2,3:2,7 (EM MASSA SECA DE CIMENTO/ AREIA MÉDIA/ BRITA 1) - PREPARO MECÂNICO COM BETONEIRA 400 L. AF_05/2021</v>
          </cell>
          <cell r="E31" t="str">
            <v>M3</v>
          </cell>
          <cell r="I31">
            <v>27.25</v>
          </cell>
          <cell r="J31">
            <v>444.59000000000003</v>
          </cell>
        </row>
        <row r="32">
          <cell r="A32" t="str">
            <v>2.9</v>
          </cell>
          <cell r="B32" t="str">
            <v>LANÇAMENTO COM USO DE BALDES, ADENSAMENTO E ACABAMENTO DE CONCRETO EM ESTRUTURAS. AF_12/2015</v>
          </cell>
          <cell r="E32" t="str">
            <v>M3</v>
          </cell>
          <cell r="I32">
            <v>27.25</v>
          </cell>
          <cell r="J32">
            <v>177.76000000000002</v>
          </cell>
        </row>
        <row r="33">
          <cell r="A33" t="str">
            <v>2.10</v>
          </cell>
          <cell r="B33" t="str">
            <v>Impermeabilização de alicerce e viga baldrame com 2 demãos de tinta asfáltica tipo Neutrol da Vedacit ou similar, exceto argamassa impermeabilização</v>
          </cell>
          <cell r="E33" t="str">
            <v>m2</v>
          </cell>
          <cell r="I33">
            <v>126.17000000000002</v>
          </cell>
          <cell r="J33">
            <v>26.990000000000002</v>
          </cell>
        </row>
        <row r="35">
          <cell r="A35">
            <v>3</v>
          </cell>
          <cell r="B35" t="str">
            <v>SUPERESTRUTURA</v>
          </cell>
        </row>
        <row r="36">
          <cell r="A36" t="str">
            <v>3.1</v>
          </cell>
          <cell r="B36" t="str">
            <v>CONCRETO ARMADO (PILARES / VIGAS)</v>
          </cell>
        </row>
        <row r="37">
          <cell r="A37" t="str">
            <v>3.1.1</v>
          </cell>
          <cell r="B37" t="str">
            <v>ARMAÇÃO DE PILAR OU VIGA DE UMA ESTRUTURA CONVENCIONAL DE CONCRETO ARMADO EM UMA EDIFICAÇÃO TÉRREA OU SOBRADO UTILIZANDO AÇO CA-60 DE 5,0 MM - MONTAGEM. AF_12/2015</v>
          </cell>
          <cell r="E37" t="str">
            <v>KG</v>
          </cell>
          <cell r="I37">
            <v>1624.6407000000002</v>
          </cell>
          <cell r="J37">
            <v>23.39</v>
          </cell>
        </row>
        <row r="38">
          <cell r="A38" t="str">
            <v>3.1.2</v>
          </cell>
          <cell r="B38" t="str">
            <v>ARMAÇÃO DE PILAR OU VIGA DE UMA ESTRUTURA CONVENCIONAL DE CONCRETO ARMADO EM UMA EDIFICAÇÃO TÉRREA OU SOBRADO UTILIZANDO AÇO CA-50 DE 6,3 MM - MONTAGEM. AF_12/2015</v>
          </cell>
          <cell r="E38" t="str">
            <v>KG</v>
          </cell>
          <cell r="I38">
            <v>323.702</v>
          </cell>
          <cell r="J38">
            <v>22.94</v>
          </cell>
        </row>
        <row r="39">
          <cell r="A39" t="str">
            <v>3.1.3</v>
          </cell>
          <cell r="B39" t="str">
            <v>ARMAÇÃO DE PILAR OU VIGA DE UMA ESTRUTURA CONVENCIONAL DE CONCRETO ARMADO EM UMA EDIFICAÇÃO TÉRREA OU SOBRADO UTILIZANDO AÇO CA-50 DE 10,0 MM - MONTAGEM. AF_12/2015</v>
          </cell>
          <cell r="E39" t="str">
            <v>KG</v>
          </cell>
          <cell r="I39">
            <v>3227.1619999999998</v>
          </cell>
          <cell r="J39">
            <v>19.98</v>
          </cell>
        </row>
        <row r="40">
          <cell r="A40" t="str">
            <v>3.1.4</v>
          </cell>
          <cell r="B40" t="str">
            <v>ARMAÇÃO DE PILAR OU VIGA DE UMA ESTRUTURA CONVENCIONAL DE CONCRETO ARMADO EM UMA EDIFICAÇÃO TÉRREA OU SOBRADO UTILIZANDO AÇO CA-50 DE 12,5 MM - MONTAGEM. AF_12/2015</v>
          </cell>
          <cell r="E40" t="str">
            <v>KG</v>
          </cell>
          <cell r="I40">
            <v>749.97</v>
          </cell>
          <cell r="J40">
            <v>16.989999999999998</v>
          </cell>
        </row>
        <row r="41">
          <cell r="A41" t="str">
            <v>3.1.5</v>
          </cell>
          <cell r="B41" t="str">
            <v>Forma plana para estruturas, em compensado plastificado de 12mm, 12 usos, inclusive escoramento - Revisada 07.2015</v>
          </cell>
          <cell r="E41" t="str">
            <v>m2</v>
          </cell>
          <cell r="I41">
            <v>863.21</v>
          </cell>
          <cell r="J41">
            <v>48.69</v>
          </cell>
        </row>
        <row r="42">
          <cell r="A42" t="str">
            <v>3.1.6</v>
          </cell>
          <cell r="B42" t="str">
            <v>CONCRETO FCK = 25MPA, TRAÇO 1:2,3:2,7 (EM MASSA SECA DE CIMENTO/ AREIA MÉDIA/ BRITA 1) - PREPARO MECÂNICO COM BETONEIRA 400 L. AF_05/2021</v>
          </cell>
          <cell r="E42" t="str">
            <v>M3</v>
          </cell>
          <cell r="I42">
            <v>66.45</v>
          </cell>
          <cell r="J42">
            <v>444.59000000000003</v>
          </cell>
        </row>
        <row r="43">
          <cell r="A43" t="str">
            <v>3.1.7</v>
          </cell>
          <cell r="B43" t="str">
            <v>LANÇAMENTO COM USO DE BALDES, ADENSAMENTO E ACABAMENTO DE CONCRETO EM ESTRUTURAS. AF_12/2015</v>
          </cell>
          <cell r="E43" t="str">
            <v>M3</v>
          </cell>
          <cell r="I43">
            <v>66.45</v>
          </cell>
          <cell r="J43">
            <v>177.76000000000002</v>
          </cell>
        </row>
        <row r="44">
          <cell r="A44" t="str">
            <v>3.2</v>
          </cell>
          <cell r="B44" t="str">
            <v>LAJE</v>
          </cell>
        </row>
        <row r="45">
          <cell r="A45" t="str">
            <v>3.2.1</v>
          </cell>
          <cell r="B45" t="str">
            <v>LAJE PRÉ-MOLDADA UNIDIRECIONAL, BIAPOIADA, PARA PISO, ENCHIMENTO EM CERÂMICA, VIGOTA CONVENCIONAL, ALTURA TOTAL DA LAJE (ENCHIMENTO+CAPA) = (8+4). AF_11/2020</v>
          </cell>
          <cell r="E45" t="str">
            <v>m²</v>
          </cell>
          <cell r="I45">
            <v>112.49</v>
          </cell>
          <cell r="J45">
            <v>190.06</v>
          </cell>
        </row>
        <row r="46">
          <cell r="A46" t="str">
            <v>3.3</v>
          </cell>
          <cell r="B46" t="str">
            <v>VERGAS E CONTRA VERGAS</v>
          </cell>
        </row>
        <row r="47">
          <cell r="A47" t="str">
            <v>3.3.1</v>
          </cell>
          <cell r="B47" t="str">
            <v>VERGA PRÉ-MOLDADA PARA PORTAS COM ATÉ 1,5 M DE VÃO. AF_03/2016</v>
          </cell>
          <cell r="E47" t="str">
            <v>M</v>
          </cell>
          <cell r="I47">
            <v>10</v>
          </cell>
          <cell r="J47">
            <v>37.349999999999994</v>
          </cell>
        </row>
        <row r="48">
          <cell r="A48" t="str">
            <v>3.3.2</v>
          </cell>
          <cell r="B48" t="str">
            <v>VERGA PRÉ-MOLDADA PARA PORTAS COM MAIS DE 1,5 M DE VÃO. AF_03/2016</v>
          </cell>
          <cell r="E48" t="str">
            <v>M</v>
          </cell>
          <cell r="I48">
            <v>2</v>
          </cell>
          <cell r="J48">
            <v>65.989999999999995</v>
          </cell>
        </row>
        <row r="49">
          <cell r="A49" t="str">
            <v>3.3.3</v>
          </cell>
          <cell r="B49" t="str">
            <v>VERGA PRÉ-MOLDADA PARA JANELAS COM ATÉ 1,5 M DE VÃO. AF_03/2016</v>
          </cell>
          <cell r="E49" t="str">
            <v>M</v>
          </cell>
          <cell r="I49">
            <v>0.95</v>
          </cell>
          <cell r="J49">
            <v>51.26</v>
          </cell>
        </row>
        <row r="50">
          <cell r="A50" t="str">
            <v>3.3.4</v>
          </cell>
          <cell r="B50" t="str">
            <v>VERGA PRÉ-MOLDADA PARA JANELAS COM MAIS DE 1,5 M DE VÃO. AF_03/2016</v>
          </cell>
          <cell r="E50" t="str">
            <v>M</v>
          </cell>
          <cell r="I50">
            <v>2.5</v>
          </cell>
          <cell r="J50">
            <v>66.86</v>
          </cell>
        </row>
        <row r="51">
          <cell r="A51" t="str">
            <v>3.3.5</v>
          </cell>
          <cell r="B51" t="str">
            <v>CONTRAVERGA PRÉ-MOLDADA PARA VÃOS DE ATÉ 1,5 M DE COMPRIMENTO. AF_03/2016</v>
          </cell>
          <cell r="E51" t="str">
            <v>M</v>
          </cell>
          <cell r="I51">
            <v>0.95</v>
          </cell>
          <cell r="J51">
            <v>50.24</v>
          </cell>
        </row>
        <row r="52">
          <cell r="A52" t="str">
            <v>3.3.6</v>
          </cell>
          <cell r="B52" t="str">
            <v>CONTRAVERGA PRÉ-MOLDADA PARA VÃOS DE MAIS DE 1,5 M DE COMPRIMENTO. AF_03/2016</v>
          </cell>
          <cell r="E52" t="str">
            <v>M</v>
          </cell>
          <cell r="I52">
            <v>2.5</v>
          </cell>
          <cell r="J52">
            <v>60.620000000000005</v>
          </cell>
        </row>
        <row r="54">
          <cell r="A54">
            <v>4</v>
          </cell>
          <cell r="B54" t="str">
            <v>PAREDES E FECHAMENTOS</v>
          </cell>
        </row>
        <row r="55">
          <cell r="A55" t="str">
            <v>4.1</v>
          </cell>
          <cell r="B55" t="str">
            <v>ALVENARIA DE VEDAÇÃO DE BLOCOS CERÂMICOS FURADOS NA HORIZONTAL DE 9X19X19CM (ESPESSURA 9CM) DE PAREDES COM ÁREA LÍQUIDA MAIOR OU IGUAL A 6M² SEM VÃOS E ARGAMASSA DE ASSENTAMENTO COM PREPARO EM BETONEIRA. AF_06/2014</v>
          </cell>
          <cell r="E55" t="str">
            <v>M2</v>
          </cell>
          <cell r="I55">
            <v>435.57</v>
          </cell>
          <cell r="J55">
            <v>70.34</v>
          </cell>
        </row>
        <row r="56">
          <cell r="A56" t="str">
            <v>4.2</v>
          </cell>
          <cell r="B56" t="str">
            <v>ALVENARIA DE VEDAÇÃO DE BLOCOS CERÂMICOS FURADOS 9x19x19 CM (ESPESSURA 19CM) E ARGAMASSA DE ASSENTAMENTO COM PREPARO EM BETONEIRA</v>
          </cell>
          <cell r="E56" t="str">
            <v>M2</v>
          </cell>
          <cell r="I56">
            <v>52.67</v>
          </cell>
          <cell r="J56">
            <v>89.97</v>
          </cell>
        </row>
        <row r="58">
          <cell r="A58">
            <v>5</v>
          </cell>
          <cell r="B58" t="str">
            <v>COBERTURA</v>
          </cell>
        </row>
        <row r="59">
          <cell r="A59" t="str">
            <v>5.1</v>
          </cell>
          <cell r="B59" t="str">
            <v>ESTRUTURA METÁLICA P/ COBERTURA C/ VIGAS - TRELIÇADAS E TERÇAS</v>
          </cell>
          <cell r="E59" t="str">
            <v>M2</v>
          </cell>
          <cell r="I59">
            <v>0</v>
          </cell>
          <cell r="J59">
            <v>143.84</v>
          </cell>
        </row>
        <row r="60">
          <cell r="A60" t="str">
            <v>5.2</v>
          </cell>
          <cell r="B60" t="str">
            <v>TELHA TERMOACÚSTICA TRAPEZOIDAL INCLINAÇÃO 17.6%</v>
          </cell>
          <cell r="E60" t="str">
            <v>M2</v>
          </cell>
          <cell r="I60">
            <v>187.92000000000002</v>
          </cell>
          <cell r="J60">
            <v>161.29000000000002</v>
          </cell>
        </row>
        <row r="61">
          <cell r="A61" t="str">
            <v>5.3</v>
          </cell>
          <cell r="B61" t="str">
            <v>TELHAMENTO COM TELHA DE AÇO/ALUMÍNIO E = 0,5 MM, COM ATÉ 2 ÁGUAS, INCL M2 USO IÇAMENTO. AF_07/2019</v>
          </cell>
          <cell r="E61" t="str">
            <v>M2</v>
          </cell>
          <cell r="I61">
            <v>308.33999999999997</v>
          </cell>
          <cell r="J61">
            <v>75.849999999999994</v>
          </cell>
        </row>
        <row r="62">
          <cell r="A62" t="str">
            <v>5.4</v>
          </cell>
          <cell r="B62" t="str">
            <v>TELHAMENTO COM TELHA CERÂMICA CAPA-CANAL, TIPO COLONIAL, COM ATÉ 2 ÁGUAS, INCLUSO TRANSPORTE VERTICAL. AF_07/2019</v>
          </cell>
          <cell r="E62" t="str">
            <v>M2</v>
          </cell>
          <cell r="I62">
            <v>28.5</v>
          </cell>
          <cell r="J62">
            <v>36.22</v>
          </cell>
        </row>
        <row r="63">
          <cell r="A63" t="str">
            <v>5.5</v>
          </cell>
          <cell r="B63" t="str">
            <v>Cumeeira em alumínio - 30cm de cada lado, e= 0,8mm</v>
          </cell>
          <cell r="E63" t="str">
            <v>m</v>
          </cell>
          <cell r="I63">
            <v>27</v>
          </cell>
          <cell r="J63">
            <v>110</v>
          </cell>
        </row>
        <row r="64">
          <cell r="A64" t="str">
            <v>5.6</v>
          </cell>
          <cell r="B64" t="str">
            <v>CUMEEIRA TERMOACÚSTICA</v>
          </cell>
          <cell r="E64" t="str">
            <v>M</v>
          </cell>
          <cell r="I64">
            <v>24</v>
          </cell>
          <cell r="J64">
            <v>76.19</v>
          </cell>
        </row>
        <row r="65">
          <cell r="A65" t="str">
            <v>5.7</v>
          </cell>
          <cell r="B65" t="str">
            <v>Rufo de concreto armado fck=20mpa l=30cm e h=5cm</v>
          </cell>
          <cell r="E65" t="str">
            <v>m</v>
          </cell>
          <cell r="I65">
            <v>42.03</v>
          </cell>
          <cell r="J65">
            <v>44.650000000000006</v>
          </cell>
        </row>
        <row r="66">
          <cell r="A66" t="str">
            <v>5.8</v>
          </cell>
          <cell r="B66" t="str">
            <v>RUFO EXTERNO/INTERNO EM CHAPA DE AÇO GALVANIZADO NÚMERO 26, CORTE DE 33 CM, INCLUSO IÇAMENTO. AF_07/2019</v>
          </cell>
          <cell r="E66" t="str">
            <v>M</v>
          </cell>
          <cell r="I66">
            <v>52.8</v>
          </cell>
          <cell r="J66">
            <v>69.760000000000005</v>
          </cell>
        </row>
        <row r="67">
          <cell r="A67" t="str">
            <v>5.9</v>
          </cell>
          <cell r="B67" t="str">
            <v>CALHA EM CHAPA DE AÇO GALVANIZADO NÚMERO 24, DESENVOLVIMENTO DE 100 CM, INCLUSO TRANSPORTE VERTICAL. AF_07/2019</v>
          </cell>
          <cell r="E67" t="str">
            <v>M</v>
          </cell>
          <cell r="I67">
            <v>0</v>
          </cell>
          <cell r="J67">
            <v>201.91000000000003</v>
          </cell>
        </row>
        <row r="68">
          <cell r="A68" t="str">
            <v>5.10</v>
          </cell>
          <cell r="B68" t="str">
            <v>FORRO EM DRYWALL, PARA AMBIENTES COMERCIAIS, INCLUSIVE ESTRUTURA DE FIXAÇÃO. AF_05/2017_P</v>
          </cell>
          <cell r="E68" t="str">
            <v>M2</v>
          </cell>
          <cell r="I68">
            <v>184.7175</v>
          </cell>
          <cell r="J68">
            <v>88.25</v>
          </cell>
        </row>
        <row r="69">
          <cell r="A69" t="str">
            <v>5.11</v>
          </cell>
          <cell r="B69" t="str">
            <v>IMPERMEABILIZAÇÃO DE SUPERFÍCIE COM MANTA ASFÁLTICA, DUAS CAMADAS, INCLUSIVE APLICAÇÃO DE PRIMER ASFÁLTICO, E=3MM E E=4MM. AF_06/2018</v>
          </cell>
          <cell r="E69" t="str">
            <v>M2</v>
          </cell>
          <cell r="I69">
            <v>0</v>
          </cell>
          <cell r="J69">
            <v>172.1</v>
          </cell>
        </row>
        <row r="70">
          <cell r="A70" t="str">
            <v>5.12</v>
          </cell>
          <cell r="B70" t="str">
            <v>TRAMA DE MADEIRA COMPOSTA POR RIPAS, CAIBROS E TERÇAS PARA TELHADOS DE ATÉ 2 ÁGUAS PARA TELHA CERÂMICA CAPA-CANAL, INCLUSO TRANSPORTE VERTICAL. AF_07/2019</v>
          </cell>
          <cell r="E70" t="str">
            <v>M2</v>
          </cell>
          <cell r="I70">
            <v>33.25</v>
          </cell>
          <cell r="J70">
            <v>77.97</v>
          </cell>
        </row>
        <row r="71">
          <cell r="A71" t="str">
            <v>5.13</v>
          </cell>
          <cell r="B71" t="str">
            <v>Estrutura Metálica p/ Cobertura c/Vigas-Treliça e terças na garagem</v>
          </cell>
          <cell r="E71" t="str">
            <v>M2</v>
          </cell>
          <cell r="I71">
            <v>515.55999999999995</v>
          </cell>
          <cell r="J71">
            <v>119.18</v>
          </cell>
        </row>
        <row r="72">
          <cell r="A72" t="str">
            <v>5.14</v>
          </cell>
          <cell r="B72" t="str">
            <v>PINTURA ANTICORROSIVA DE DUTO METÁLICO. AF_04/2018</v>
          </cell>
          <cell r="E72" t="str">
            <v>M2</v>
          </cell>
          <cell r="I72">
            <v>150.46</v>
          </cell>
          <cell r="J72">
            <v>10.43</v>
          </cell>
        </row>
        <row r="73">
          <cell r="A73" t="str">
            <v>5.15</v>
          </cell>
          <cell r="B73" t="str">
            <v>PINTURA COM TINTA ALQUÍDICA DE ACABAMENTO (ESMALTE SINTÉTICO
ACETINADO) APLICADA A ROLO OU PINCEL SOBRE SUPERFÍCIES METÁLICAS
(EXCETO PERFIL) EXECUTADO EM OBRA (POR DEMÃO). AF_01/2020</v>
          </cell>
          <cell r="E73" t="str">
            <v>M2</v>
          </cell>
          <cell r="I73">
            <v>150.46</v>
          </cell>
          <cell r="J73">
            <v>20.05</v>
          </cell>
        </row>
        <row r="74">
          <cell r="A74" t="str">
            <v>5.16</v>
          </cell>
          <cell r="B74" t="str">
            <v>Calha em chapa de aço galvanizado nº 26, desenvolvimento 86 cm (fundo=32 cm, laterais=15 cm, bordas=12cm)</v>
          </cell>
          <cell r="E74" t="str">
            <v>M</v>
          </cell>
          <cell r="I74">
            <v>171.5</v>
          </cell>
          <cell r="J74">
            <v>196.44</v>
          </cell>
        </row>
        <row r="75">
          <cell r="A75" t="str">
            <v>5.17</v>
          </cell>
          <cell r="B75" t="str">
            <v>FORRO EM PLACAS DE GESSO, PARA AMBIENTES COMERCIAIS. AF_05/2017_P</v>
          </cell>
          <cell r="E75" t="str">
            <v>M2</v>
          </cell>
          <cell r="I75">
            <v>217.41000000000003</v>
          </cell>
          <cell r="J75">
            <v>37.86</v>
          </cell>
        </row>
        <row r="77">
          <cell r="A77">
            <v>6</v>
          </cell>
          <cell r="B77" t="str">
            <v>PAVIMENTAÇÃO</v>
          </cell>
        </row>
        <row r="78">
          <cell r="A78" t="str">
            <v>6.1</v>
          </cell>
          <cell r="B78" t="str">
            <v>ÁREA EXTERNA</v>
          </cell>
        </row>
        <row r="79">
          <cell r="A79" t="str">
            <v>6.1.1</v>
          </cell>
          <cell r="B79" t="str">
            <v>EXECUÇÃO DE PÁTIO/ESTACIONAMENTO EM PISO INTERTRAVADO, COM BLOCO RETANGULAR COLORIDO DE 20 X 10 CM, ESPESSURA 6 CM. AF_12/2015</v>
          </cell>
          <cell r="E79" t="str">
            <v>M2</v>
          </cell>
          <cell r="I79">
            <v>62.705399999999997</v>
          </cell>
          <cell r="J79">
            <v>56.470000000000006</v>
          </cell>
        </row>
        <row r="80">
          <cell r="A80" t="str">
            <v>6.1.2</v>
          </cell>
          <cell r="B80" t="str">
            <v>EXECUÇÃO DE PÁTIO/ESTACIONAMENTO EM PISO INTERTRAVADO, COM BLOCO RETANGULAR COR NATURAL DE 20 X 10 CM, ESPESSURA 6 CM. AF_12/2015</v>
          </cell>
          <cell r="E80" t="str">
            <v>M2</v>
          </cell>
          <cell r="I80">
            <v>63.055000000000007</v>
          </cell>
          <cell r="J80">
            <v>50.55</v>
          </cell>
        </row>
        <row r="81">
          <cell r="A81" t="str">
            <v>6.1.3</v>
          </cell>
          <cell r="B81" t="str">
            <v>EXECUÇÃO DE PAVIMENTO EM PISO INTERTRAVADO, COM BLOCO SEXTAVADO DE 25 X 25 CM, ESPESSURA 8 CM. AF_12/2015</v>
          </cell>
          <cell r="E81" t="str">
            <v>M2</v>
          </cell>
          <cell r="I81">
            <v>0</v>
          </cell>
          <cell r="J81">
            <v>62.58</v>
          </cell>
        </row>
        <row r="82">
          <cell r="A82" t="str">
            <v>6.1.4</v>
          </cell>
          <cell r="B82" t="str">
            <v>Piso em pedra calcárea, cortada, aparelhada e com face aparente lisa e polida, esp=8cm, assentado com argamassa de cimento e areia (1:3) na esp=5cm, esclusive lastro de regularização em concreto simples</v>
          </cell>
          <cell r="E82" t="str">
            <v>m2</v>
          </cell>
          <cell r="I82">
            <v>107.170000000001</v>
          </cell>
          <cell r="J82">
            <v>176.98999999999998</v>
          </cell>
        </row>
        <row r="83">
          <cell r="A83" t="str">
            <v>6.1.5</v>
          </cell>
          <cell r="B83" t="str">
            <v>PLANTIO DE GRAMA EM PLACAS. AF_05/2018</v>
          </cell>
          <cell r="E83" t="str">
            <v>M2</v>
          </cell>
          <cell r="I83">
            <v>9.9475983006414026E-13</v>
          </cell>
          <cell r="J83">
            <v>15.5</v>
          </cell>
        </row>
        <row r="84">
          <cell r="A84" t="str">
            <v>6.1.6</v>
          </cell>
          <cell r="B84" t="str">
            <v>Piso tátil direcional e/ou alerta, de concreto, na cor natural, p/deficientes visuais, dimensões 25x25cm, aplicado com argamassa industrializada ac-ii, rejuntado, exclusive regularização de base</v>
          </cell>
          <cell r="E84" t="str">
            <v>m2</v>
          </cell>
          <cell r="I84">
            <v>46.04</v>
          </cell>
          <cell r="J84">
            <v>102.24000000000001</v>
          </cell>
        </row>
        <row r="85">
          <cell r="A85" t="str">
            <v>6.1.7</v>
          </cell>
          <cell r="B85" t="str">
            <v>Rampa padrão para acesso de deficientes a passeio público, em concreto simples Fck=25MPa, desempolada, pintada em novacor, 02 demãos e piso tátil de alerta/direcional.</v>
          </cell>
          <cell r="E85" t="str">
            <v>un</v>
          </cell>
          <cell r="I85">
            <v>3</v>
          </cell>
          <cell r="J85">
            <v>463.96</v>
          </cell>
        </row>
        <row r="86">
          <cell r="A86" t="str">
            <v>6.1.8</v>
          </cell>
          <cell r="B86" t="str">
            <v>ASSENTAMENTO DE GUIA (MEIO-FIO) EM TRECHO RETO, CONFECCIONADA EM CONCRETO PRÉ-FABRICADO, DIMENSÕES 100X15X13X30 CM (COMPRIMENTO X BASE INFERIOR X BASE SUPERIOR X ALTURA), PARA VIAS URBANAS (USO VIÁRIO). AF_06/2016</v>
          </cell>
          <cell r="E86" t="str">
            <v>M</v>
          </cell>
          <cell r="I86">
            <v>199.29999999999998</v>
          </cell>
          <cell r="J86">
            <v>58.480000000000004</v>
          </cell>
        </row>
        <row r="87">
          <cell r="A87" t="str">
            <v>6.1.9</v>
          </cell>
          <cell r="B87" t="str">
            <v>EXECUÇÃO DE PASSEIO (CALÇADA) OU PISO DE CONCRETO COM CONCRETO MOLDADO IN LOCO, FEITO EM OBRA, ACABAMENTO CONVENCIONAL, NÃO ARMADO. AF_07/2016</v>
          </cell>
          <cell r="E87" t="str">
            <v>M3</v>
          </cell>
          <cell r="I87">
            <v>9.0304000000000002</v>
          </cell>
          <cell r="J87">
            <v>717.24</v>
          </cell>
        </row>
        <row r="88">
          <cell r="A88" t="str">
            <v>6.1.10</v>
          </cell>
          <cell r="B88" t="str">
            <v>LASTRO DE CONCRETO MAGRO, APLICADO EM PISOS, LAJES SOBRE SOLO OU RADIERS, ESPESSURA DE 5 CM. AF_07/2016</v>
          </cell>
          <cell r="E88" t="str">
            <v>M2</v>
          </cell>
          <cell r="I88">
            <v>157.1919</v>
          </cell>
          <cell r="J88">
            <v>27.130000000000003</v>
          </cell>
        </row>
        <row r="89">
          <cell r="A89" t="str">
            <v>6.1.11</v>
          </cell>
          <cell r="B89" t="str">
            <v>Fornecimento e instalação de tela aço soldada nervurada CA-60, Q-92, malha 15x15cm, ferro 4.2mm (1.48 kg/m2), painel 2,45x6,0m, Telcon ou similar</v>
          </cell>
          <cell r="E89" t="str">
            <v>m2</v>
          </cell>
          <cell r="I89">
            <v>96.800000000000011</v>
          </cell>
          <cell r="J89">
            <v>44.04</v>
          </cell>
        </row>
        <row r="90">
          <cell r="A90" t="str">
            <v>6.1.12</v>
          </cell>
          <cell r="B90" t="str">
            <v>EXECUÇÃO DE PÁTIO/ESTACIONAMENTO EM PISO INTERTRAVADO, COM BLOCO
RETANGULAR COR NATURAL DE 20 X 10 CM, ESPESSURA 8 CM. AF_12/2015</v>
          </cell>
          <cell r="E90" t="str">
            <v>m2</v>
          </cell>
          <cell r="I90">
            <v>572.85900000000004</v>
          </cell>
          <cell r="J90">
            <v>64.33</v>
          </cell>
        </row>
        <row r="92">
          <cell r="A92" t="str">
            <v>6.2</v>
          </cell>
          <cell r="B92" t="str">
            <v>ÁREA INTERNA</v>
          </cell>
        </row>
        <row r="93">
          <cell r="A93" t="str">
            <v>6.2.1</v>
          </cell>
          <cell r="B93" t="str">
            <v>CAMADA SEPARADORA PARA EXECUÇÃO DE RADIER, PISO DE CONCRETO OU LAJE SOBRE SOLO, EM LONA PLÁSTICA. AF_09/2021</v>
          </cell>
          <cell r="E93" t="str">
            <v>M2</v>
          </cell>
          <cell r="I93">
            <v>204.98750000000001</v>
          </cell>
          <cell r="J93">
            <v>2.83</v>
          </cell>
        </row>
        <row r="94">
          <cell r="A94" t="str">
            <v>6.2.2</v>
          </cell>
          <cell r="B94" t="str">
            <v>LASTRO DE CONCRETO MAGRO, APLICADO EM PISOS, LAJES SOBRE SOLO OU RADIERS, ESPESSURA DE 5 CM. AF_07/2016</v>
          </cell>
          <cell r="E94" t="str">
            <v>M2</v>
          </cell>
          <cell r="I94">
            <v>425.16989999999993</v>
          </cell>
          <cell r="J94">
            <v>27.130000000000003</v>
          </cell>
        </row>
        <row r="95">
          <cell r="A95" t="str">
            <v>6.2.3</v>
          </cell>
          <cell r="B95" t="str">
            <v>Fornecimento e instalação de tela aço soldada nervurada CA-60, Q-92, malha 15x15cm, ferro 4.2mm (1.48 kg/m2), painel 2,45x6,0m, Telcon ou similar</v>
          </cell>
          <cell r="E95" t="str">
            <v>m2</v>
          </cell>
          <cell r="I95">
            <v>204.98750000000001</v>
          </cell>
          <cell r="J95">
            <v>44.04</v>
          </cell>
        </row>
        <row r="96">
          <cell r="A96" t="str">
            <v>6.2.4</v>
          </cell>
          <cell r="B96" t="str">
            <v>CONTRAPISO EM ARGAMASSA TRAÇO 1:4 (CIMENTO E AREIA), PREPARO MECÂNICO COM BETONEIRA 400 L, APLICADO EM ÁREAS SECAS SOBRE LAJE, ADERIDO, ACABAMENTO NÃO REFORÇADO, ESPESSURA 3CM. AF_07/2021</v>
          </cell>
          <cell r="E96" t="str">
            <v>M2</v>
          </cell>
          <cell r="I96">
            <v>463.3223999999999</v>
          </cell>
          <cell r="J96">
            <v>33.369999999999997</v>
          </cell>
        </row>
        <row r="97">
          <cell r="A97" t="str">
            <v>6.2.5</v>
          </cell>
          <cell r="B97" t="str">
            <v>REVESTIMENTO CERÂMICA PARA PISO COM PLACAS TIPO ESMALTADA EXTRA DE DIMENSÕES 60X60CM, NA COR BRANCA PEI 5</v>
          </cell>
          <cell r="E97" t="str">
            <v>M2</v>
          </cell>
          <cell r="I97">
            <v>84.764999999999986</v>
          </cell>
          <cell r="J97">
            <v>76.56</v>
          </cell>
        </row>
        <row r="98">
          <cell r="A98" t="str">
            <v>6.2.6</v>
          </cell>
          <cell r="B98" t="str">
            <v>RODAPÉ CERÂMICO DE 7CM DE ALTURA COM PLACAS TIPO ESMALTADA EXTRA DE DIMENSÕES 60X60CM. AF_06/2014</v>
          </cell>
          <cell r="E98" t="str">
            <v>M</v>
          </cell>
          <cell r="I98">
            <v>75</v>
          </cell>
          <cell r="J98">
            <v>20.3</v>
          </cell>
        </row>
        <row r="99">
          <cell r="A99" t="str">
            <v>6.2.7</v>
          </cell>
          <cell r="B99" t="str">
            <v>SOLEIRA EM GRANITO, LARGURA 15 CM, ESPESSURA 2,0 CM. AF_09/2020</v>
          </cell>
          <cell r="E99" t="str">
            <v>M</v>
          </cell>
          <cell r="I99">
            <v>77.7</v>
          </cell>
          <cell r="J99">
            <v>92.240000000000009</v>
          </cell>
        </row>
        <row r="100">
          <cell r="A100" t="str">
            <v>6.2.8</v>
          </cell>
          <cell r="B100" t="str">
            <v>PISO EM GRANITO APLICADO EM CALÇADAS OU PISOS EXTERNOS. AF_05/2020</v>
          </cell>
          <cell r="E100" t="str">
            <v>M2</v>
          </cell>
          <cell r="I100">
            <v>1.000088900582341E-12</v>
          </cell>
          <cell r="J100">
            <v>365.47</v>
          </cell>
        </row>
        <row r="101">
          <cell r="A101" t="str">
            <v>6.2.9</v>
          </cell>
          <cell r="B101" t="str">
            <v>PISO TÊXTIL (CARPETE) EM MANTA (ROLO) E = 6 A 7 MM. AF_09/2020</v>
          </cell>
          <cell r="E101" t="str">
            <v>M2</v>
          </cell>
          <cell r="I101">
            <v>159.79</v>
          </cell>
          <cell r="J101">
            <v>155.20999999999998</v>
          </cell>
        </row>
        <row r="103">
          <cell r="A103">
            <v>7</v>
          </cell>
          <cell r="B103" t="str">
            <v>REVESTIMENTOS</v>
          </cell>
        </row>
        <row r="104">
          <cell r="A104" t="str">
            <v>7.1</v>
          </cell>
          <cell r="B104" t="str">
            <v>CHAPISCO APLICADO EM ALVENARIAS E ESTRUTURAS DE CONCRETO INTERNAS, COM COLHER DE PEDREIRO. ARGAMASSA TRAÇO 1:3 COM PREPARO EM BETONEIRA 400L. AF_06/2014</v>
          </cell>
          <cell r="E104" t="str">
            <v>M2</v>
          </cell>
          <cell r="I104">
            <v>1062.375</v>
          </cell>
          <cell r="J104">
            <v>3.58</v>
          </cell>
        </row>
        <row r="105">
          <cell r="A105" t="str">
            <v>7.2</v>
          </cell>
          <cell r="B105" t="str">
            <v>MASSA ÚNICA, PARA RECEBIMENTO DE PINTURA, EM ARGAMASSA TRAÇO 1:2:8, PREPARO MECÂNICO COM BETONEIRA 400L, APLICADA MANUALMENTE EM FACES INTERNAS DE PAREDES, ESPESSURA DE 20MM, COM EXECUÇÃO DE TALISCAS. AF_06/2014</v>
          </cell>
          <cell r="E105" t="str">
            <v>M2</v>
          </cell>
          <cell r="I105">
            <v>1085.150000000001</v>
          </cell>
          <cell r="J105">
            <v>30.02</v>
          </cell>
        </row>
        <row r="106">
          <cell r="A106" t="str">
            <v>7.3</v>
          </cell>
          <cell r="B106" t="str">
            <v>EMBOÇO OU MASSA ÚNICA EM ARGAMASSA TRAÇO 1:2:8, PREPARO MECÂNICO COM BETONEIRA 400 L, APLICADA MANUALMENTE EM PANOS CEGOS DE FACHADA (SEM PRESENÇA DE VÃOS), ESPESSURA MAIOR OU IGUAL A 50 MM. AF_06/2014</v>
          </cell>
          <cell r="E106" t="str">
            <v>M2</v>
          </cell>
          <cell r="I106">
            <v>138.219999999999</v>
          </cell>
          <cell r="J106">
            <v>54.81</v>
          </cell>
        </row>
        <row r="107">
          <cell r="A107" t="str">
            <v>7.4</v>
          </cell>
          <cell r="B107" t="str">
            <v>EMBOÇO, PARA RECEBIMENTO DE CERÂMICA, EM ARGAMASSA TRAÇO 1:2:8, PREPARO MECÂNICO COM BETONEIRA 400L, APLICADO MANUALMENTE EM FACES INTERNAS DE PAREDES, PARA AMBIENTE COM ÁREA ENTRE 5M2 E 10M2, ESPESSURA DE 20MM, COM EXECUÇÃO DE TALISCAS. AF_06/2014</v>
          </cell>
          <cell r="E107" t="str">
            <v>M2</v>
          </cell>
          <cell r="I107">
            <v>7.780000000001003</v>
          </cell>
          <cell r="J107">
            <v>28.92</v>
          </cell>
        </row>
        <row r="108">
          <cell r="A108" t="str">
            <v>7.5</v>
          </cell>
          <cell r="B108" t="str">
            <v>REVESTIMENTO CERÂMICO PARA PAREDES INTERNAS COM PLACAS TIPO ESMALTADA EXTRA DE DIMENSÕES 33X45 CM APLICADAS EM AMBIENTES DE ÁREA MAIOR QUE 5 M² NA ALTURA INTEIRA DAS PAREDES. AF_06/2014</v>
          </cell>
          <cell r="E108" t="str">
            <v>M2</v>
          </cell>
          <cell r="I108">
            <v>46.609999999999985</v>
          </cell>
          <cell r="J108">
            <v>82.03</v>
          </cell>
        </row>
        <row r="109">
          <cell r="A109" t="str">
            <v>7.6</v>
          </cell>
          <cell r="B109" t="str">
            <v>Revestimento cerâmico para piso ou parede, 61 x 61 cm, c/ piso porcelanato merano branco, INCEPA ou similar, PEI 5, aplicado com argamassa industrializada ac-iii, rejuntado, exclusive regularização de base ou emboço</v>
          </cell>
          <cell r="E109" t="str">
            <v>m2</v>
          </cell>
          <cell r="I109">
            <v>266.86000000000098</v>
          </cell>
          <cell r="J109">
            <v>91.13</v>
          </cell>
        </row>
        <row r="110">
          <cell r="A110" t="str">
            <v>7.7</v>
          </cell>
          <cell r="B110" t="str">
            <v>CARPETE DE NYLON EM MANTA PARA TRAFEGO COMERCIAL PESADO, E = 6 A 7 MM (INSTALADO)</v>
          </cell>
          <cell r="E110" t="str">
            <v>M2</v>
          </cell>
          <cell r="I110">
            <v>232.520000000001</v>
          </cell>
          <cell r="J110">
            <v>155.20999999999998</v>
          </cell>
        </row>
        <row r="111">
          <cell r="A111" t="str">
            <v>7.8</v>
          </cell>
          <cell r="B111" t="str">
            <v>Revestimento cerâmico para piso ou parede, 60 x 60 cm, porcelanato, linha travertino navona, crema, Portobello ou similar, aplicado com argamassa industrializada ac-i, rejuntado, exclusive regularização de base ou emboço - Rev 02</v>
          </cell>
          <cell r="E111" t="str">
            <v>m2</v>
          </cell>
          <cell r="I111">
            <v>182.17999999999998</v>
          </cell>
          <cell r="J111">
            <v>228.00648487499998</v>
          </cell>
        </row>
        <row r="113">
          <cell r="A113">
            <v>8</v>
          </cell>
          <cell r="B113" t="str">
            <v>PINTURA</v>
          </cell>
        </row>
        <row r="114">
          <cell r="A114" t="str">
            <v>8.1</v>
          </cell>
          <cell r="B114" t="str">
            <v>APLICAÇÃO DE FUNDO SELADOR ACRÍLICO EM PAREDES, UMA DEMÃO. AF_06/2014</v>
          </cell>
          <cell r="E114" t="str">
            <v>M2</v>
          </cell>
          <cell r="I114">
            <v>1446.81</v>
          </cell>
          <cell r="J114">
            <v>2.61</v>
          </cell>
        </row>
        <row r="115">
          <cell r="A115" t="str">
            <v>8.2</v>
          </cell>
          <cell r="B115" t="str">
            <v>APLICAÇÃO DE FUNDO SELADOR ACRÍLICO EM TETO, UMA DEMÃO. AF_06/2014</v>
          </cell>
          <cell r="E115" t="str">
            <v>M2</v>
          </cell>
          <cell r="I115">
            <v>402.12750000000005</v>
          </cell>
          <cell r="J115">
            <v>2.97</v>
          </cell>
        </row>
        <row r="116">
          <cell r="A116" t="str">
            <v>8.3</v>
          </cell>
          <cell r="B116" t="str">
            <v>Emassamento de superfície, com aplicação de 02 demãos de massa acrílica, lixamento e retoques - Rev 01</v>
          </cell>
          <cell r="E116" t="str">
            <v>m2</v>
          </cell>
          <cell r="I116">
            <v>409.41999999999996</v>
          </cell>
          <cell r="J116">
            <v>18.34</v>
          </cell>
        </row>
        <row r="117">
          <cell r="A117" t="str">
            <v>8.4</v>
          </cell>
          <cell r="B117" t="str">
            <v>APLICAÇÃO E LIXAMENTO DE MASSA LÁTEX EM PAREDES, DUAS DEMÃOS. AF_06/2014</v>
          </cell>
          <cell r="E117" t="str">
            <v>M2</v>
          </cell>
          <cell r="I117">
            <v>433.10000000000099</v>
          </cell>
          <cell r="J117">
            <v>13.08</v>
          </cell>
        </row>
        <row r="118">
          <cell r="A118" t="str">
            <v>8.5</v>
          </cell>
          <cell r="B118" t="str">
            <v>APLICAÇÃO E LIXAMENTO DE MASSA LÁTEX EM TETO, UMA DEMÃO. AF_06/2014</v>
          </cell>
          <cell r="E118" t="str">
            <v>M2</v>
          </cell>
          <cell r="I118">
            <v>402.12750000000005</v>
          </cell>
          <cell r="J118">
            <v>17.43</v>
          </cell>
        </row>
        <row r="119">
          <cell r="A119" t="str">
            <v>8.6</v>
          </cell>
          <cell r="B119" t="str">
            <v>APLICAÇÃO MANUAL DE PINTURA COM TINTA LÁTEX ACRÍLICA EM TETO, DUAS DEMÃOS. AF_06/2014</v>
          </cell>
          <cell r="E119" t="str">
            <v>M2</v>
          </cell>
          <cell r="I119">
            <v>402.12750000000005</v>
          </cell>
          <cell r="J119">
            <v>15.43</v>
          </cell>
        </row>
        <row r="120">
          <cell r="A120" t="str">
            <v>8.7</v>
          </cell>
          <cell r="B120" t="str">
            <v>APLICAÇÃO MANUAL DE PINTURA COM TINTA LÁTEX ACRÍLICA EM PAREDES, DUAS DEMÃOS. AF_06/2014</v>
          </cell>
          <cell r="E120" t="str">
            <v>M2</v>
          </cell>
          <cell r="I120">
            <v>1680.19</v>
          </cell>
          <cell r="J120">
            <v>13.77</v>
          </cell>
        </row>
        <row r="121">
          <cell r="A121" t="str">
            <v>8.8</v>
          </cell>
          <cell r="B121" t="str">
            <v>PINTURA COM TINTA ALQUÍDICA DE FUNDO E ACABAMENTO (ESMALTE SINTÉTICO GRAFITE) PULVERIZADA SOBRE SUPERFÍCIES METÁLICAS (EXCETO PERFIL) EXECUTADO EM OBRA (POR DEMÃO). AF_01/2020_P</v>
          </cell>
          <cell r="E121" t="str">
            <v>M2</v>
          </cell>
          <cell r="I121">
            <v>134.52000000000001</v>
          </cell>
          <cell r="J121">
            <v>20.54</v>
          </cell>
        </row>
        <row r="122">
          <cell r="A122" t="str">
            <v>8.9</v>
          </cell>
          <cell r="B122" t="str">
            <v>PINTURA FUNDO NIVELADOR ALQUÍDICO BRANCO EM MADEIRA. AF_01/2021</v>
          </cell>
          <cell r="E122" t="str">
            <v>M2</v>
          </cell>
          <cell r="I122">
            <v>29</v>
          </cell>
          <cell r="J122">
            <v>17.940000000000001</v>
          </cell>
        </row>
        <row r="123">
          <cell r="A123" t="str">
            <v>8.10</v>
          </cell>
          <cell r="B123" t="str">
            <v>PINTURA TINTA DE ACABAMENTO (PIGMENTADA) ESMALTE SINTÉTICO BRILHANTE EM MADEIRA, 2 DEMÃOS. AF_01/2021</v>
          </cell>
          <cell r="E123" t="str">
            <v>M2</v>
          </cell>
          <cell r="I123">
            <v>63.84</v>
          </cell>
          <cell r="J123">
            <v>12.959999999999999</v>
          </cell>
        </row>
        <row r="124">
          <cell r="A124" t="str">
            <v>8.11</v>
          </cell>
          <cell r="B124" t="str">
            <v>PINTURA DE PISO COM TINTA ACRÍLICA, APLICAÇÃO MANUAL, 2 DEMÃOS, INCLUSO FUNDO PREPARADOR. AF_05/2021</v>
          </cell>
          <cell r="E124" t="str">
            <v>M2</v>
          </cell>
          <cell r="I124">
            <v>30.36</v>
          </cell>
          <cell r="J124">
            <v>17.04</v>
          </cell>
        </row>
        <row r="125">
          <cell r="A125" t="str">
            <v>8.12</v>
          </cell>
          <cell r="B125" t="str">
            <v>TEXTURA ACRÍLICA, APLICAÇÃO MANUAL EM PAREDE, UMA DEMÃO. AF_09/2016</v>
          </cell>
          <cell r="E125" t="str">
            <v>M2</v>
          </cell>
          <cell r="I125">
            <v>280.10000000000002</v>
          </cell>
          <cell r="J125">
            <v>14.328785250000001</v>
          </cell>
        </row>
        <row r="127">
          <cell r="A127">
            <v>9</v>
          </cell>
          <cell r="B127" t="str">
            <v>INSTALAÇÕES HIDROSSANITÁRIAS</v>
          </cell>
        </row>
        <row r="128">
          <cell r="A128" t="str">
            <v>9.1</v>
          </cell>
          <cell r="B128" t="str">
            <v>INSTALAÇÕES HIDRÁULICAS</v>
          </cell>
        </row>
        <row r="129">
          <cell r="A129" t="str">
            <v>9.1.1</v>
          </cell>
          <cell r="B129" t="str">
            <v>PONTO DE CONSUMO TERMINAL DE ÁGUA FRIA (SUBRAMAL) COM TUBULAÇÃO DE PVC, DN 25 MM, INSTALADO EM RAMAL DE ÁGUA, INCLUSOS RASGO E CHUMBAMENTO EM ALVENARIA. AF_12/2014</v>
          </cell>
          <cell r="E129" t="str">
            <v>UN</v>
          </cell>
          <cell r="I129">
            <v>8</v>
          </cell>
          <cell r="J129">
            <v>125.42999999999999</v>
          </cell>
        </row>
        <row r="130">
          <cell r="A130" t="str">
            <v>9.1.2</v>
          </cell>
          <cell r="B130" t="str">
            <v>REGISTRO DE GAVETA BRUTO, LATÃO, ROSCÁVEL, 3/4", COM ACABAMENTO E CANOPLA CROMADOS - FORNECIMENTO E INSTALAÇÃO. AF_08/2021</v>
          </cell>
          <cell r="E130" t="str">
            <v>UN</v>
          </cell>
          <cell r="I130">
            <v>4</v>
          </cell>
          <cell r="J130">
            <v>112.72</v>
          </cell>
        </row>
        <row r="131">
          <cell r="A131" t="str">
            <v>9.1.3</v>
          </cell>
          <cell r="B131" t="str">
            <v>TUBO, PVC, SOLDÁVEL, DN 32MM, INSTALADO EM RAMAL DE DISTRIBUIÇÃO DE ÁGUA - FORNECIMENTO E INSTALAÇÃO. AF_12/2014</v>
          </cell>
          <cell r="E131" t="str">
            <v>M</v>
          </cell>
          <cell r="I131">
            <v>15</v>
          </cell>
          <cell r="J131">
            <v>18.5</v>
          </cell>
        </row>
        <row r="132">
          <cell r="A132" t="str">
            <v>9.1.4</v>
          </cell>
          <cell r="B132" t="str">
            <v>JOELHO 90 GRAUS, PVC, SOLDÁVEL, DN 25MM, INSTALADO EM PRUMADA DE ÁGUA - FORNECIMENTO E INSTALAÇÃO. AF_12/2014</v>
          </cell>
          <cell r="E132" t="str">
            <v>UN</v>
          </cell>
          <cell r="I132">
            <v>2</v>
          </cell>
          <cell r="J132">
            <v>4.24</v>
          </cell>
        </row>
        <row r="133">
          <cell r="A133" t="str">
            <v>9.1.5</v>
          </cell>
          <cell r="B133" t="str">
            <v>JOELHO 90 GRAUS, PVC, SOLDÁVEL, DN 32MM, INSTALADO EM PRUMADA DE ÁGUA - FORNECIMENTO E INSTALAÇÃO. AF_12/2014</v>
          </cell>
          <cell r="E133" t="str">
            <v>UN</v>
          </cell>
          <cell r="I133">
            <v>4</v>
          </cell>
          <cell r="J133">
            <v>7.26</v>
          </cell>
        </row>
        <row r="134">
          <cell r="A134" t="str">
            <v>9.1.6</v>
          </cell>
          <cell r="B134" t="str">
            <v>TE, PVC, SOLDÁVEL, DN 32MM, INSTALADO EM PRUMADA DE ÁGUA - FORNECIMENTO E INSTALAÇÃO. AF_12/2014</v>
          </cell>
          <cell r="E134" t="str">
            <v>UN</v>
          </cell>
          <cell r="I134">
            <v>2</v>
          </cell>
          <cell r="J134">
            <v>11.82</v>
          </cell>
        </row>
        <row r="135">
          <cell r="A135" t="str">
            <v>9.1.7</v>
          </cell>
          <cell r="B135" t="str">
            <v>TE, PVC, SOLDÁVEL, DN 25MM, INSTALADO EM RAMAL DE DISTRIBUIÇÃO DE ÁGUA - FORNECIMENTO E INSTALAÇÃO. AF_12/2014</v>
          </cell>
          <cell r="E135" t="str">
            <v>UN</v>
          </cell>
          <cell r="I135">
            <v>2</v>
          </cell>
          <cell r="J135">
            <v>7.81</v>
          </cell>
        </row>
        <row r="136">
          <cell r="A136" t="str">
            <v>9.1.8</v>
          </cell>
          <cell r="B136" t="str">
            <v>ADAPTADOR CURTO COM BOLSA E ROSCA PARA REGISTRO, PVC, SOLDÁVEL, DN 25MM X 3/4?, INSTALADO EM RAMAL OU SUB-RAMAL DE ÁGUA - FORNECIMENTO E INSTALAÇÃO. AF_12/2014</v>
          </cell>
          <cell r="E136" t="str">
            <v>UN</v>
          </cell>
          <cell r="I136">
            <v>3</v>
          </cell>
          <cell r="J136">
            <v>6.05</v>
          </cell>
        </row>
        <row r="138">
          <cell r="A138" t="str">
            <v>9.2</v>
          </cell>
          <cell r="B138" t="str">
            <v>INSTALAÇÕES SANITÁRIAS</v>
          </cell>
        </row>
        <row r="139">
          <cell r="A139" t="str">
            <v>9.2.1</v>
          </cell>
          <cell r="B139" t="str">
            <v>Ponto de esgoto com tubo de pvc rígido soldável de Ø 100 mm (vaso sanitário)</v>
          </cell>
          <cell r="E139" t="str">
            <v>pt</v>
          </cell>
          <cell r="I139">
            <v>2</v>
          </cell>
          <cell r="J139">
            <v>148.91</v>
          </cell>
        </row>
        <row r="140">
          <cell r="A140" t="str">
            <v>9.2.2</v>
          </cell>
          <cell r="B140" t="str">
            <v>Ponto de esgoto com tubo de pvc rígido soldável de Ø 50 mm (pias de cozinha, máquinas de lavar, etc...)</v>
          </cell>
          <cell r="E140" t="str">
            <v>un</v>
          </cell>
          <cell r="I140">
            <v>1</v>
          </cell>
          <cell r="J140">
            <v>145.68</v>
          </cell>
        </row>
        <row r="141">
          <cell r="A141" t="str">
            <v>9.2.3</v>
          </cell>
          <cell r="B141" t="str">
            <v>Ponto de esgoto com tubo de pvc rígido soldável de Ø 40 mm (lavatórios, mictórios, ralos sifonados, etc...)</v>
          </cell>
          <cell r="E141" t="str">
            <v>un</v>
          </cell>
          <cell r="I141">
            <v>2</v>
          </cell>
          <cell r="J141">
            <v>91.070000000000007</v>
          </cell>
        </row>
        <row r="142">
          <cell r="A142" t="str">
            <v>9.2.4</v>
          </cell>
          <cell r="B142" t="str">
            <v>CAIXA DE GORDURA PEQUENA (CAPACIDADE: 19 L), CIRCULAR, EM PVC, DIÂMETRO INTERNO= 0,3 M. AF_12/2020</v>
          </cell>
          <cell r="E142" t="str">
            <v>UN</v>
          </cell>
          <cell r="I142">
            <v>1</v>
          </cell>
          <cell r="J142">
            <v>325.86</v>
          </cell>
        </row>
        <row r="143">
          <cell r="A143" t="str">
            <v>9.2.5</v>
          </cell>
          <cell r="B143" t="str">
            <v>CAIXA ENTERRADA HIDRÁULICA RETANGULAR, EM ALVENARIA COM BLOCOS DE CONCRETO, DIMENSÕES INTERNAS: 0,6X0,6X0,6 M PARA REDE DE ESGOTO. AF_12/2020</v>
          </cell>
          <cell r="E143" t="str">
            <v>UN</v>
          </cell>
          <cell r="I143">
            <v>1</v>
          </cell>
          <cell r="J143">
            <v>414.77</v>
          </cell>
        </row>
        <row r="144">
          <cell r="A144" t="str">
            <v>9.2.6</v>
          </cell>
          <cell r="B144" t="str">
            <v>CAIXA SIFONADA, PVC, DN 100 X 100 X 50 MM, JUNTA ELÁSTICA, FORNECIDA E INSTALADA EM RAMAL DE DESCARGA OU EM RAMAL DE ESGOTO SANITÁRIO. AF_12/2014</v>
          </cell>
          <cell r="E144" t="str">
            <v>UN</v>
          </cell>
          <cell r="I144">
            <v>4</v>
          </cell>
          <cell r="J144">
            <v>33.739999999999995</v>
          </cell>
        </row>
        <row r="145">
          <cell r="A145" t="str">
            <v>9.2.7</v>
          </cell>
          <cell r="B145" t="str">
            <v>TUBO PVC, SERIE NORMAL, ESGOTO PREDIAL, DN 50 MM, FORNECIDO E INSTALADO EM PRUMADA DE ESGOTO SANITÁRIO OU VENTILAÇÃO. AF_12/2014</v>
          </cell>
          <cell r="E145" t="str">
            <v>M</v>
          </cell>
          <cell r="I145">
            <v>17</v>
          </cell>
          <cell r="J145">
            <v>15.59</v>
          </cell>
        </row>
        <row r="146">
          <cell r="A146" t="str">
            <v>9.2.8</v>
          </cell>
          <cell r="B146" t="str">
            <v>Terminal de ventilação em pvc rígido soldável, para esgoto primário, diâm = 50mm</v>
          </cell>
          <cell r="E146" t="str">
            <v>un</v>
          </cell>
          <cell r="I146">
            <v>1</v>
          </cell>
          <cell r="J146">
            <v>11.63</v>
          </cell>
        </row>
        <row r="147">
          <cell r="A147" t="str">
            <v>9.2.9</v>
          </cell>
          <cell r="B147" t="str">
            <v>TUBO PVC, SERIE NORMAL, ESGOTO PREDIAL, DN 100 MM, FORNECIDO E INSTALADO EM PRUMADA DE ESGOTO SANITÁRIO OU VENTILAÇÃO. AF_12/2014</v>
          </cell>
          <cell r="E147" t="str">
            <v>M</v>
          </cell>
          <cell r="I147">
            <v>15</v>
          </cell>
          <cell r="J147">
            <v>29.46</v>
          </cell>
        </row>
        <row r="149">
          <cell r="A149" t="str">
            <v>9.3</v>
          </cell>
          <cell r="B149" t="str">
            <v xml:space="preserve">INSTALAÇÕES ÁGUAS PLUVIAL </v>
          </cell>
        </row>
        <row r="150">
          <cell r="A150" t="str">
            <v>9.3.1</v>
          </cell>
          <cell r="B150" t="str">
            <v>TUBO PVC, SÉRIE R, ÁGUA PLUVIAL, DN 75 MM, FORNECIDO E INSTALADO EM CONDUTORES VERTICAIS DE ÁGUAS PLUVIAIS. AF_12/2014</v>
          </cell>
          <cell r="E150" t="str">
            <v>M</v>
          </cell>
          <cell r="I150">
            <v>0</v>
          </cell>
          <cell r="J150">
            <v>33.15</v>
          </cell>
        </row>
        <row r="151">
          <cell r="A151" t="str">
            <v>9.3.2</v>
          </cell>
          <cell r="B151" t="str">
            <v>JOELHO 90 GRAUS, PVC, SERIE R, ÁGUA PLUVIAL, DN 75 MM, JUNTA ELÁSTICA, FORNECIDO E INSTALADO EM CONDUTORES VERTICAIS DE ÁGUAS PLUVIAIS. AF_12/2014</v>
          </cell>
          <cell r="E151" t="str">
            <v>UN</v>
          </cell>
          <cell r="I151">
            <v>0</v>
          </cell>
          <cell r="J151">
            <v>33.950000000000003</v>
          </cell>
        </row>
        <row r="152">
          <cell r="A152" t="str">
            <v>9.3.3</v>
          </cell>
          <cell r="B152" t="str">
            <v>LUVA SIMPLES, PVC, SERIE R, ÁGUA PLUVIAL, DN 100 MM, JUNTA ELÁSTICA, FORNECIDO E INSTALADO EM CONDUTORES VERTICAIS DE ÁGUAS PLUVIAIS. AF_12/2014</v>
          </cell>
          <cell r="E152" t="str">
            <v>UN</v>
          </cell>
          <cell r="I152">
            <v>0</v>
          </cell>
          <cell r="J152">
            <v>27.51</v>
          </cell>
        </row>
        <row r="153">
          <cell r="A153" t="str">
            <v>9.3.4</v>
          </cell>
          <cell r="B153" t="str">
            <v>TÊ, PVC, SERIE R, ÁGUA PLUVIAL, DN 75 X 75 MM, JUNTA ELÁSTICA, FORNECIDO E INSTALADO EM CONDUTORES VERTICAIS DE ÁGUAS PLUVIAIS. AF_12/2014</v>
          </cell>
          <cell r="E153" t="str">
            <v>UN</v>
          </cell>
          <cell r="I153">
            <v>0</v>
          </cell>
          <cell r="J153">
            <v>53.25</v>
          </cell>
        </row>
        <row r="154">
          <cell r="A154" t="str">
            <v>9.3.5</v>
          </cell>
          <cell r="B154" t="str">
            <v>LUVA SIMPLES, PVC, SERIE R, ÁGUA PLUVIAL, DN 100 MM, JUNTA ELÁSTICA, FORNECIDO E INSTALADO EM CONDUTORES VERTICAIS DE ÁGUAS PLUVIAIS. AF_12/2014</v>
          </cell>
          <cell r="E154" t="str">
            <v>UN</v>
          </cell>
          <cell r="I154">
            <v>0</v>
          </cell>
          <cell r="J154">
            <v>27.51</v>
          </cell>
        </row>
        <row r="155">
          <cell r="A155" t="str">
            <v>9.3.6</v>
          </cell>
          <cell r="B155" t="str">
            <v>CAIXA ENTERRADA HIDRÁULICA RETANGULAR EM ALVENARIA COM TIJOLOS CERÂMICOS MACIÇOS, DIMENSÕES INTERNAS: 0,8X0,8X0,6 M PARA REDE DE DRENAGEM. AF_12/2020</v>
          </cell>
          <cell r="E155" t="str">
            <v>UN</v>
          </cell>
          <cell r="I155">
            <v>0</v>
          </cell>
          <cell r="J155">
            <v>762.46</v>
          </cell>
        </row>
        <row r="156">
          <cell r="A156" t="str">
            <v>9.3.7</v>
          </cell>
          <cell r="B156" t="str">
            <v>TUBO PVC, SERIE NORMAL, ESGOTO PREDIAL, DN 100 MM, FORNECIDO E INSTALADO EM PRUMADA DE ÁGUA PLUVIAL. AF_12/2014</v>
          </cell>
          <cell r="E156" t="str">
            <v>M</v>
          </cell>
          <cell r="I156">
            <v>86</v>
          </cell>
          <cell r="J156">
            <v>29.46</v>
          </cell>
        </row>
        <row r="157">
          <cell r="A157" t="str">
            <v>9.3.8</v>
          </cell>
          <cell r="B157" t="str">
            <v>TUBO PVC, SERIE NORMAL, ESGOTO PREDIAL, DN 150 MM, FORNECIDO E INSTALADO EM PRUMADA DE ÁGUA PLUVIAL. AF_12/2014</v>
          </cell>
          <cell r="E157" t="str">
            <v>M</v>
          </cell>
          <cell r="I157">
            <v>30</v>
          </cell>
          <cell r="J157">
            <v>71.87984212500001</v>
          </cell>
        </row>
        <row r="158">
          <cell r="A158" t="str">
            <v>9.3.9</v>
          </cell>
          <cell r="B158" t="str">
            <v>CAIXA ENTERRADA HIDRÁULICA RETANGULAR EM ALVENARIA COM TIJOLOS CERÂMICOS MACIÇOS, DIMENSÕES INTERNAS: 0,8X0,8X0,6 M PARA REDE DE DRENAGEM. AF_12/2020</v>
          </cell>
          <cell r="E158" t="str">
            <v>UN</v>
          </cell>
          <cell r="I158">
            <v>2</v>
          </cell>
          <cell r="J158">
            <v>553.02406087500003</v>
          </cell>
        </row>
        <row r="160">
          <cell r="A160">
            <v>10</v>
          </cell>
          <cell r="B160" t="str">
            <v>INSTALAÇÕES ELÉTRICAS</v>
          </cell>
        </row>
        <row r="161">
          <cell r="A161" t="str">
            <v>10.1</v>
          </cell>
          <cell r="B161" t="str">
            <v>ELETRODUTO FLEXÍVEL CORRUGADO, PVC, DN 25 MM (3/4"), PARA CIRCUITOS TERMINAIS, INSTALADO EM LAJE - FORNECIMENTO E INSTALAÇÃO. AF_12/2015</v>
          </cell>
          <cell r="E161" t="str">
            <v>M</v>
          </cell>
          <cell r="I161">
            <v>150</v>
          </cell>
          <cell r="J161">
            <v>5.3599999999999994</v>
          </cell>
        </row>
        <row r="162">
          <cell r="A162" t="str">
            <v>10.2</v>
          </cell>
          <cell r="B162" t="str">
            <v>ELETRODUTO FLEXÍVEL CORRUGADO, PVC, DN 32 MM (1"), PARA CIRCUITOS TERMINAIS, INSTALADO EM LAJE - FORNECIMENTO E INSTALAÇÃO. AF_12/2015</v>
          </cell>
          <cell r="E162" t="str">
            <v>M</v>
          </cell>
          <cell r="I162">
            <v>220</v>
          </cell>
          <cell r="J162">
            <v>7.53</v>
          </cell>
        </row>
        <row r="163">
          <cell r="A163" t="str">
            <v>10.3</v>
          </cell>
          <cell r="B163" t="str">
            <v>ELETRODUTO FLEXÍVEL CORRUGADO, PEAD, DN 50 (1 ½?) - FORNECIMENTO E INSTALAÇÃO. AF_04/2016</v>
          </cell>
          <cell r="E163" t="str">
            <v>M</v>
          </cell>
          <cell r="I163">
            <v>25</v>
          </cell>
          <cell r="J163">
            <v>8.85</v>
          </cell>
        </row>
        <row r="164">
          <cell r="A164" t="str">
            <v>10.4</v>
          </cell>
          <cell r="B164" t="str">
            <v>ELETRODUTO RÍGIDO ROSCÁVEL, PVC, DN 50 MM (1 1/2") - FORNECIMENTO E INSTALAÇÃO. AF_12/2015</v>
          </cell>
          <cell r="E164" t="str">
            <v>M</v>
          </cell>
          <cell r="I164">
            <v>21</v>
          </cell>
          <cell r="J164">
            <v>12.81</v>
          </cell>
        </row>
        <row r="165">
          <cell r="A165" t="str">
            <v>10.5</v>
          </cell>
          <cell r="B165" t="str">
            <v>LUVA PARA ELETRODUTO, PVC, ROSCÁVEL, DN 50 MM (1 1/2") - FORNECIMENTO E INSTALAÇÃO. AF_12/2015</v>
          </cell>
          <cell r="E165" t="str">
            <v>UN</v>
          </cell>
          <cell r="I165">
            <v>7</v>
          </cell>
          <cell r="J165">
            <v>11.829999999999998</v>
          </cell>
        </row>
        <row r="166">
          <cell r="A166" t="str">
            <v>10.6</v>
          </cell>
          <cell r="B166" t="str">
            <v>CAIXA RETANGULAR 4" X 2" MÉDIA (1,30 M DO PISO), PVC, INSTALADA EM PAREDE - FORNECIMENTO E INSTALAÇÃO. AF_12/2015</v>
          </cell>
          <cell r="E166" t="str">
            <v>UN</v>
          </cell>
          <cell r="I166">
            <v>45</v>
          </cell>
          <cell r="J166">
            <v>12.2</v>
          </cell>
        </row>
        <row r="167">
          <cell r="A167" t="str">
            <v>10.7</v>
          </cell>
          <cell r="B167" t="str">
            <v>CAIXA RETANGULAR 4" X 4" MÉDIA (1,30 M DO PISO), PVC, INSTALADA EM PAREDE - FORNECIMENTO E INSTALAÇÃO. AF_12/2015</v>
          </cell>
          <cell r="E167" t="str">
            <v>UN</v>
          </cell>
          <cell r="I167">
            <v>16</v>
          </cell>
          <cell r="J167">
            <v>15.86</v>
          </cell>
        </row>
        <row r="168">
          <cell r="A168" t="str">
            <v>10.8</v>
          </cell>
          <cell r="B168" t="str">
            <v>CAIXA OCTOGONAL 4" X 4", PVC, INSTALADA EM LAJE - FORNECIMENTO E INSTALAÇÃO. AF_12/2015</v>
          </cell>
          <cell r="E168" t="str">
            <v>UN</v>
          </cell>
          <cell r="I168">
            <v>32</v>
          </cell>
          <cell r="J168">
            <v>10.959999999999999</v>
          </cell>
        </row>
        <row r="169">
          <cell r="A169" t="str">
            <v>10.9</v>
          </cell>
          <cell r="B169" t="str">
            <v>Caixa de passagem pvc 15x15x8cm p/eletrica, tipo Aquatic ou similar</v>
          </cell>
          <cell r="E169" t="str">
            <v>un</v>
          </cell>
          <cell r="I169">
            <v>2</v>
          </cell>
          <cell r="J169">
            <v>45.449999999999996</v>
          </cell>
        </row>
        <row r="170">
          <cell r="A170" t="str">
            <v>10.10</v>
          </cell>
          <cell r="B170" t="str">
            <v>CABO DE COBRE FLEXÍVEL ISOLADO, 1,5 MM², ANTI-CHAMA 450/750 V, PARA CIRCUITOS TERMINAIS - FORNECIMENTO E INSTALAÇÃO. AF_12/2015</v>
          </cell>
          <cell r="E170" t="str">
            <v>M</v>
          </cell>
          <cell r="I170">
            <v>1050</v>
          </cell>
          <cell r="J170">
            <v>3.04</v>
          </cell>
        </row>
        <row r="171">
          <cell r="A171" t="str">
            <v>10.11</v>
          </cell>
          <cell r="B171" t="str">
            <v>CABO DE COBRE FLEXÍVEL ISOLADO, 2,5 MM², ANTI-CHAMA 450/750 V, PARA CIRCUITOS TERMINAIS - FORNECIMENTO E INSTALAÇÃO. AF_12/2015</v>
          </cell>
          <cell r="E171" t="str">
            <v>M</v>
          </cell>
          <cell r="I171">
            <v>750</v>
          </cell>
          <cell r="J171">
            <v>4.55</v>
          </cell>
        </row>
        <row r="172">
          <cell r="A172" t="str">
            <v>10.12</v>
          </cell>
          <cell r="B172" t="str">
            <v>CABO DE COBRE FLEXÍVEL ISOLADO, 4 MM², ANTI-CHAMA 450/750 V, PARA CIRCUITOS TERMINAIS - FORNECIMENTO E INSTALAÇÃO. AF_12/2015</v>
          </cell>
          <cell r="E172" t="str">
            <v>M</v>
          </cell>
          <cell r="I172">
            <v>450</v>
          </cell>
          <cell r="J172">
            <v>7.59</v>
          </cell>
        </row>
        <row r="173">
          <cell r="A173" t="str">
            <v>10.13</v>
          </cell>
          <cell r="B173" t="str">
            <v>Cabo de cobre isolado em EPR flexível unipolar 10mm² - 0,6Kv/1Kv/90°</v>
          </cell>
          <cell r="E173" t="str">
            <v>m</v>
          </cell>
          <cell r="I173">
            <v>150</v>
          </cell>
          <cell r="J173">
            <v>21.11</v>
          </cell>
        </row>
        <row r="174">
          <cell r="A174" t="str">
            <v>10.14</v>
          </cell>
          <cell r="B174" t="str">
            <v>INTERRUPTOR SIMPLES (1 MÓDULO), 10A/250V, INCLUINDO SUPORTE E PLACA - FORNECIMENTO E INSTALAÇÃO. AF_12/2015</v>
          </cell>
          <cell r="E174" t="str">
            <v>UN</v>
          </cell>
          <cell r="I174">
            <v>5</v>
          </cell>
          <cell r="J174">
            <v>23.53</v>
          </cell>
        </row>
        <row r="175">
          <cell r="A175" t="str">
            <v>10.15</v>
          </cell>
          <cell r="B175" t="str">
            <v>INTERRUPTOR SIMPLES (2 MÓDULOS), 10A/250V, INCLUINDO SUPORTE E PLACA - FORNECIMENTO E INSTALAÇÃO. AF_12/2015</v>
          </cell>
          <cell r="E175" t="str">
            <v>UN</v>
          </cell>
          <cell r="I175">
            <v>2</v>
          </cell>
          <cell r="J175">
            <v>37.299999999999997</v>
          </cell>
        </row>
        <row r="176">
          <cell r="A176" t="str">
            <v>10.16</v>
          </cell>
          <cell r="B176" t="str">
            <v>INTERRUPTOR SIMPLES (3 MÓDULOS), 10A/250V, INCLUINDO SUPORTE E PLACA - FORNECIMENTO E INSTALAÇÃO. AF_12/2015</v>
          </cell>
          <cell r="E176" t="str">
            <v>UN</v>
          </cell>
          <cell r="I176">
            <v>1</v>
          </cell>
          <cell r="J176">
            <v>51.050000000000004</v>
          </cell>
        </row>
        <row r="177">
          <cell r="A177" t="str">
            <v>10.17</v>
          </cell>
          <cell r="B177" t="str">
            <v>INTERRUPTOR PARALELO (2 MÓDULOS), 10A/250V, INCLUINDO SUPORTE E PLACA - FORNECIMENTO E INSTALAÇÃO. AF_12/2015</v>
          </cell>
          <cell r="E177" t="str">
            <v>UN</v>
          </cell>
          <cell r="I177">
            <v>2</v>
          </cell>
          <cell r="J177">
            <v>48.14</v>
          </cell>
        </row>
        <row r="178">
          <cell r="A178" t="str">
            <v>10.18</v>
          </cell>
          <cell r="B178" t="str">
            <v>TOMADA BAIXA DE EMBUTIR (1 MÓDULO), 2P+T 10 A, INCLUINDO SUPORTE E PLACA - FORNECIMENTO E INSTALAÇÃO. AF_12/2015</v>
          </cell>
          <cell r="E178" t="str">
            <v>UN</v>
          </cell>
          <cell r="I178">
            <v>26</v>
          </cell>
          <cell r="J178">
            <v>24.939999999999998</v>
          </cell>
        </row>
        <row r="179">
          <cell r="A179" t="str">
            <v>10.19</v>
          </cell>
          <cell r="B179" t="str">
            <v>TOMADA ALTA DE EMBUTIR (1 MÓDULO), 2P+T 20 A, INCLUINDO SUPORTE E PLACA - FORNECIMENTO E INSTALAÇÃO. AF_12/2015</v>
          </cell>
          <cell r="E179" t="str">
            <v>UN</v>
          </cell>
          <cell r="I179">
            <v>6</v>
          </cell>
          <cell r="J179">
            <v>37.43</v>
          </cell>
        </row>
        <row r="180">
          <cell r="A180" t="str">
            <v>10.20</v>
          </cell>
          <cell r="B180" t="str">
            <v>LUMINÁRIA PLAFON DE TETO TIPO EMBUTIR RETÂNGULAR BRANCA COM LUZ QUENTE 24W</v>
          </cell>
          <cell r="E180" t="str">
            <v>UN</v>
          </cell>
          <cell r="I180">
            <v>36</v>
          </cell>
          <cell r="J180">
            <v>157.72</v>
          </cell>
        </row>
        <row r="181">
          <cell r="A181" t="str">
            <v>10.21</v>
          </cell>
          <cell r="B181" t="str">
            <v>LUMINÁRIA DE PISO DE EMBUTIR COM LÂMPADA DE 5W, COM TEMPERATURA DE COR FRIA ÂMBA</v>
          </cell>
          <cell r="E181" t="str">
            <v>UN</v>
          </cell>
          <cell r="I181">
            <v>26</v>
          </cell>
          <cell r="J181">
            <v>95.72</v>
          </cell>
        </row>
        <row r="182">
          <cell r="A182" t="str">
            <v>10.22</v>
          </cell>
          <cell r="B182" t="str">
            <v>Luminária tipo plafon (sobrepor), quadrada, 24x24cm, em aluminio pintado na cor branca, c/difusor em vidro, Aladin ou similar</v>
          </cell>
          <cell r="E182" t="str">
            <v>un</v>
          </cell>
          <cell r="I182">
            <v>39</v>
          </cell>
          <cell r="J182">
            <v>127.92</v>
          </cell>
        </row>
        <row r="183">
          <cell r="A183" t="str">
            <v>10.23</v>
          </cell>
          <cell r="B183" t="str">
            <v>Luminária tipo balizador para ambiente aberto, corpo em alumínio fundido pintado, difusor em vidro frisado temperado, ref. EX02-S, da Lumicenter ou simiular (tipo tartaruga)</v>
          </cell>
          <cell r="E183" t="str">
            <v>un</v>
          </cell>
          <cell r="I183">
            <v>16</v>
          </cell>
          <cell r="J183">
            <v>143.57</v>
          </cell>
        </row>
        <row r="184">
          <cell r="A184" t="str">
            <v>10.24</v>
          </cell>
          <cell r="B184" t="str">
            <v>LUMINÁRIA TIPO SPOT SIMPLES C/ LÂMPADA INCANDESCENTE</v>
          </cell>
          <cell r="E184" t="str">
            <v>UN</v>
          </cell>
          <cell r="I184">
            <v>8</v>
          </cell>
          <cell r="J184">
            <v>56.28</v>
          </cell>
        </row>
        <row r="185">
          <cell r="A185" t="str">
            <v>10.25</v>
          </cell>
          <cell r="B185" t="str">
            <v>POSTE DE ILUMINAÇÃO TIPO GLOBO/BOLA COM TRÊS PÉTALAS</v>
          </cell>
          <cell r="E185" t="str">
            <v>UN</v>
          </cell>
          <cell r="I185">
            <v>8</v>
          </cell>
          <cell r="J185">
            <v>807.2</v>
          </cell>
        </row>
        <row r="186">
          <cell r="A186" t="str">
            <v>10.26</v>
          </cell>
          <cell r="B186" t="str">
            <v>CALHA LUMINOSA EM LED</v>
          </cell>
          <cell r="E186" t="str">
            <v>M</v>
          </cell>
          <cell r="I186">
            <v>111.8</v>
          </cell>
          <cell r="J186">
            <v>104.94</v>
          </cell>
        </row>
        <row r="187">
          <cell r="A187" t="str">
            <v>10.27</v>
          </cell>
          <cell r="B187" t="str">
            <v>DISJUNTOR MONOPOLAR TIPO DIN, CORRENTE NOMINAL DE 10A - FORNECIMENTO E INSTALAÇÃO. AF_10/2020</v>
          </cell>
          <cell r="E187" t="str">
            <v>UN</v>
          </cell>
          <cell r="I187">
            <v>3</v>
          </cell>
          <cell r="J187">
            <v>10.66</v>
          </cell>
        </row>
        <row r="188">
          <cell r="A188" t="str">
            <v>10.28</v>
          </cell>
          <cell r="B188" t="str">
            <v>DISJUNTOR MONOPOLAR TIPO DIN, CORRENTE NOMINAL DE 16A - FORNECIMENTO E INSTALAÇÃO. AF_10/2020</v>
          </cell>
          <cell r="E188" t="str">
            <v>UN</v>
          </cell>
          <cell r="I188">
            <v>3</v>
          </cell>
          <cell r="J188">
            <v>11.14</v>
          </cell>
        </row>
        <row r="189">
          <cell r="A189" t="str">
            <v>10.29</v>
          </cell>
          <cell r="B189" t="str">
            <v>DISJUNTOR MONOPOLAR TIPO DIN, CORRENTE NOMINAL DE 20A - FORNECIMENTO E INSTALAÇÃO. AF_10/2020</v>
          </cell>
          <cell r="E189" t="str">
            <v>UN</v>
          </cell>
          <cell r="I189">
            <v>2</v>
          </cell>
          <cell r="J189">
            <v>12.09</v>
          </cell>
        </row>
        <row r="190">
          <cell r="A190" t="str">
            <v>10.30</v>
          </cell>
          <cell r="B190" t="str">
            <v>DISJUNTOR MONOPOLAR TIPO DIN, CORRENTE NOMINAL DE 32A - FORNECIMENTO E INSTALAÇÃO. AF_10/2020</v>
          </cell>
          <cell r="E190" t="str">
            <v>UN</v>
          </cell>
          <cell r="I190">
            <v>5</v>
          </cell>
          <cell r="J190">
            <v>13.209999999999999</v>
          </cell>
        </row>
        <row r="191">
          <cell r="A191" t="str">
            <v>10.31</v>
          </cell>
          <cell r="B191" t="str">
            <v>QUADRO DE DISTRIBUIÇÃO DE LUZ EMBUTIR ATÉ 24 DIVISÕES 332X332X95mm, C/BARRAMENTO</v>
          </cell>
          <cell r="E191" t="str">
            <v>UN</v>
          </cell>
          <cell r="I191">
            <v>1</v>
          </cell>
          <cell r="J191">
            <v>385.5</v>
          </cell>
        </row>
        <row r="192">
          <cell r="A192" t="str">
            <v>10.32</v>
          </cell>
          <cell r="B192" t="str">
            <v>Ponto seco de tomada p/ lógica, com eletroduto pvc rígido embutido, Ø 3/4"</v>
          </cell>
          <cell r="E192" t="str">
            <v>un</v>
          </cell>
          <cell r="I192">
            <v>6</v>
          </cell>
          <cell r="J192">
            <v>185.29</v>
          </cell>
        </row>
        <row r="193">
          <cell r="A193" t="str">
            <v>10.33</v>
          </cell>
          <cell r="B193" t="str">
            <v>Ponto de som (sem fiação) com eletroduto condulete pvc 3/4" (aparente) - Rev. 01</v>
          </cell>
          <cell r="E193" t="str">
            <v>un</v>
          </cell>
          <cell r="I193">
            <v>6</v>
          </cell>
          <cell r="J193">
            <v>175.39</v>
          </cell>
        </row>
        <row r="194">
          <cell r="A194" t="str">
            <v>10.34</v>
          </cell>
          <cell r="B194" t="str">
            <v>ELETRODUTO RÍGIDO ROSCÁVEL, PVC, DN 25 MM (3/4"), PARA CIRCUITOS TERMINAIS, INSTALADO EM PAREDE - FORNECIMENTO E INSTALAÇÃO. AF_12/2015</v>
          </cell>
          <cell r="E194" t="str">
            <v>M</v>
          </cell>
          <cell r="I194">
            <v>150</v>
          </cell>
          <cell r="J194">
            <v>10.02</v>
          </cell>
        </row>
        <row r="195">
          <cell r="A195" t="str">
            <v>10.35</v>
          </cell>
          <cell r="B195" t="str">
            <v>ELETRODUTO RÍGIDO ROSCÁVEL, PVC, DN 40 MM (1 1/4"), PARA CIRCUITOS TERMINAIS, INSTALADO EM PAREDE - FORNECIMENTO E INSTALAÇÃO. AF_12/2015</v>
          </cell>
          <cell r="E195" t="str">
            <v>M</v>
          </cell>
          <cell r="I195">
            <v>27</v>
          </cell>
          <cell r="J195">
            <v>15.7</v>
          </cell>
        </row>
        <row r="196">
          <cell r="A196" t="str">
            <v>10.36</v>
          </cell>
          <cell r="B196" t="str">
            <v>LUVA PARA ELETRODUTO, PVC, ROSCÁVEL, DN 25 MM (3/4"), PARA CIRCUITOS TERMINAIS, INSTALADA EM FORRO - FORNECIMENTO E INSTALAÇÃO. AF_12/2015</v>
          </cell>
          <cell r="E196" t="str">
            <v>UN</v>
          </cell>
          <cell r="I196">
            <v>27</v>
          </cell>
          <cell r="J196">
            <v>5.21</v>
          </cell>
        </row>
        <row r="197">
          <cell r="A197" t="str">
            <v>10.37</v>
          </cell>
          <cell r="B197" t="str">
            <v>LUVA PARA ELETRODUTO, PVC, ROSCÁVEL, DN 40 MM (1 1/4"), PARA CIRCUITOS TERMINAIS, INSTALADA EM FORRO - FORNECIMENTO E INSTALAÇÃO. AF_12/2015</v>
          </cell>
          <cell r="E197" t="str">
            <v>UN</v>
          </cell>
          <cell r="I197">
            <v>27</v>
          </cell>
          <cell r="J197">
            <v>9.1300000000000008</v>
          </cell>
        </row>
        <row r="198">
          <cell r="A198" t="str">
            <v>10.38</v>
          </cell>
          <cell r="B198" t="str">
            <v>CURVA 90 GRAUS PARA ELETRODUTO, PVC, ROSCÁVEL, DN 25 MM (3/4"), PARA CIRCUITOS TERMINAIS, INSTALADA EM FORRO - FORNECIMENTO E INSTALAÇÃO. AF_12/2015</v>
          </cell>
          <cell r="E198" t="str">
            <v>UN</v>
          </cell>
          <cell r="I198">
            <v>5</v>
          </cell>
          <cell r="J198">
            <v>8.65</v>
          </cell>
        </row>
        <row r="199">
          <cell r="A199" t="str">
            <v>10.39</v>
          </cell>
          <cell r="B199" t="str">
            <v>CURVA 90 GRAUS PARA ELETRODUTO, PVC, ROSCÁVEL, DN 40 MM (1 1/4"), PARA CIRCUITOS TERMINAIS, INSTALADA EM FORRO - FORNECIMENTO E INSTALAÇÃO. AF_12/2015</v>
          </cell>
          <cell r="E199" t="str">
            <v>UN</v>
          </cell>
          <cell r="I199">
            <v>1</v>
          </cell>
          <cell r="J199">
            <v>14.4</v>
          </cell>
        </row>
        <row r="201">
          <cell r="A201">
            <v>11</v>
          </cell>
          <cell r="B201" t="str">
            <v>COMBATE A INCÊNDIO</v>
          </cell>
        </row>
        <row r="202">
          <cell r="A202" t="str">
            <v>11.1</v>
          </cell>
          <cell r="B202" t="str">
            <v>CAIXA D´ÁGUA EM POLIÉSTER REFORÇADO COM FIBRA DE VIDRO, 10000 LITROS - FORNECIMENTO E INSTALAÇÃO. AF_06/2021</v>
          </cell>
          <cell r="E202" t="str">
            <v>UN</v>
          </cell>
          <cell r="I202">
            <v>1</v>
          </cell>
          <cell r="J202">
            <v>6732.1399999999994</v>
          </cell>
        </row>
        <row r="203">
          <cell r="A203" t="str">
            <v>11.2</v>
          </cell>
          <cell r="B203" t="str">
            <v>Extintor de pó químico ABC, capacidade 6 kg, alcance médio do jato 5m , tempo de descarga 12s, NBR9443, 9444, 10721</v>
          </cell>
          <cell r="E203" t="str">
            <v>un</v>
          </cell>
          <cell r="I203">
            <v>2</v>
          </cell>
          <cell r="J203">
            <v>221.51</v>
          </cell>
        </row>
        <row r="204">
          <cell r="A204" t="str">
            <v>11.3</v>
          </cell>
          <cell r="B204" t="str">
            <v>EXTINTOR DE INCÊNDIO PORTÁTIL COM CARGA DE PQS DE 12 KG, CLASSE BC - FORNECIMENTO E INSTALAÇÃO. AF_10/2020_P</v>
          </cell>
          <cell r="E204" t="str">
            <v>UN</v>
          </cell>
          <cell r="I204">
            <v>6</v>
          </cell>
          <cell r="J204">
            <v>430.46</v>
          </cell>
        </row>
        <row r="205">
          <cell r="A205" t="str">
            <v>11.4</v>
          </cell>
          <cell r="B205" t="str">
            <v>EXTINTOR DE INCÊNDIO PORTÁTIL COM CARGA DE ÁGUA PRESSURIZADA DE 10 L, CLASSE A - FORNECIMENTO E INSTALAÇÃO. AF_10/2020_P</v>
          </cell>
          <cell r="E205" t="str">
            <v>UN</v>
          </cell>
          <cell r="I205">
            <v>5</v>
          </cell>
          <cell r="J205">
            <v>278.60000000000002</v>
          </cell>
        </row>
        <row r="206">
          <cell r="A206" t="str">
            <v>11.5</v>
          </cell>
          <cell r="B206" t="str">
            <v>PLACA DE SINALIZACAO DE SEGURANCA CONTRA INCENDIO, FOTOLUMINESCENTE, RETANGULAR, *20 X 40* CM, EM PVC *2* MM ANTI-CHAMAS (SIMBOLOS, CORES E PICTOGRAMAS CONFORME NBR 16820)</v>
          </cell>
          <cell r="E206" t="str">
            <v>UN</v>
          </cell>
          <cell r="I206">
            <v>17</v>
          </cell>
          <cell r="J206">
            <v>34.72</v>
          </cell>
        </row>
        <row r="207">
          <cell r="A207" t="str">
            <v>11.6</v>
          </cell>
          <cell r="B207" t="str">
            <v>PLACA DE SINALIZACAO DE SEGURANCA CONTRA INCENDIO, FOTOLUMINESCENTE, QUADRADA, *20 X 20* CM, EM PVC *2* MM ANTI-CHAMAS (SIMBOLOS, CORES E PICTOGRAMAS CONFORME NBR 16820)</v>
          </cell>
          <cell r="E207" t="str">
            <v>UN</v>
          </cell>
          <cell r="I207">
            <v>17</v>
          </cell>
          <cell r="J207">
            <v>21.55</v>
          </cell>
        </row>
        <row r="208">
          <cell r="A208" t="str">
            <v>11.7</v>
          </cell>
          <cell r="B208" t="str">
            <v>Luminária de emergência, de sobrepor, tipo bloco autônomo, com autonomia de 1h, modelo LLE-LLEDDF, da KBR ou si</v>
          </cell>
          <cell r="E208" t="str">
            <v>un</v>
          </cell>
          <cell r="I208">
            <v>8</v>
          </cell>
          <cell r="J208">
            <v>180.42</v>
          </cell>
        </row>
        <row r="209">
          <cell r="A209" t="str">
            <v>11.8</v>
          </cell>
          <cell r="B209" t="str">
            <v>LUMINÁRIA DE EMERGÊNCIA, COM 30 LÂMPADAS LED DE 2 W, SEM REATOR - FORNECIMENTO E INSTALAÇÃO. AF_02/2020</v>
          </cell>
          <cell r="E209" t="str">
            <v>UN</v>
          </cell>
          <cell r="I209">
            <v>2</v>
          </cell>
          <cell r="J209">
            <v>31.709999999999997</v>
          </cell>
        </row>
        <row r="210">
          <cell r="A210" t="str">
            <v>11.9</v>
          </cell>
          <cell r="B210" t="str">
            <v>CAIXA DE INCÊNDIO 45X75X17CM - FORNECIMENTO E INSTALAÇÃO. AF_10/2020</v>
          </cell>
          <cell r="E210" t="str">
            <v>UN</v>
          </cell>
          <cell r="I210">
            <v>4</v>
          </cell>
          <cell r="J210">
            <v>719.26</v>
          </cell>
        </row>
        <row r="211">
          <cell r="A211" t="str">
            <v>11.10</v>
          </cell>
          <cell r="B211" t="str">
            <v>MANGUEIRA DE INCENDIO, TIPO 2, DE 1 1/2", COMPRIMENTO = 15 M, TECIDO EM FIO DE POLIESTER E TUBO INTERNO EM BORRACHA SINTETICA, COM UNIOES ENGATE RAPIDO</v>
          </cell>
          <cell r="E211" t="str">
            <v>UN</v>
          </cell>
          <cell r="I211">
            <v>8</v>
          </cell>
          <cell r="J211">
            <v>551.36</v>
          </cell>
        </row>
        <row r="212">
          <cell r="A212" t="str">
            <v>11.11</v>
          </cell>
          <cell r="B212" t="str">
            <v>ESGUICHO JATO REGULAVEL, TIPO ELKHART, ENGATE RAPIDO 1 1/2", PARA COMBATE A INCENDIO</v>
          </cell>
          <cell r="E212" t="str">
            <v>UN</v>
          </cell>
          <cell r="I212">
            <v>4</v>
          </cell>
          <cell r="J212">
            <v>291.63</v>
          </cell>
        </row>
        <row r="213">
          <cell r="A213" t="str">
            <v>11.12</v>
          </cell>
          <cell r="B213" t="str">
            <v>CHAVE DUPLA PARA CONEXOES TIPO STORZ, ENGATE RAPIDO 1 1/2" X 2 1/2", EM LATAO, PARA INSTALACAO PREDIAL COMBATE A INCENDIO</v>
          </cell>
          <cell r="E213" t="str">
            <v>UN</v>
          </cell>
          <cell r="I213">
            <v>4</v>
          </cell>
          <cell r="J213">
            <v>23.64</v>
          </cell>
        </row>
        <row r="214">
          <cell r="A214" t="str">
            <v>11.13</v>
          </cell>
          <cell r="B214" t="str">
            <v>REGISTRO OU VALVULA GLOBO ANGULAR EM LATAO, PARA HIDRANTES EM INSTALACAO PREDIAL DE INCENDIO, 45 GRAUS, DIAMETRO DE 2 1/2", COM VOLANTE, CLASSE DE PRESSAO DE ATE 200 PSI</v>
          </cell>
          <cell r="E214" t="str">
            <v>UN</v>
          </cell>
          <cell r="I214">
            <v>5</v>
          </cell>
          <cell r="J214">
            <v>248.32999999999998</v>
          </cell>
        </row>
        <row r="215">
          <cell r="A215" t="str">
            <v>11.14</v>
          </cell>
          <cell r="B215" t="str">
            <v>Fornecimento e instalação de adaptador storz para engate rápido 2 1/2" x 2 1/2" com tampão e corrente (incêndio)</v>
          </cell>
          <cell r="E215" t="str">
            <v>un</v>
          </cell>
          <cell r="I215">
            <v>1</v>
          </cell>
          <cell r="J215">
            <v>235.19</v>
          </cell>
        </row>
        <row r="216">
          <cell r="A216" t="str">
            <v>11.15</v>
          </cell>
          <cell r="B216" t="str">
            <v>ADAPTADOR, EM LATAO, ENGATE RAPIDO1 1/2" X ROSCA INTERNA 5 FIOS 2 1/2", PARA INSTALACAO PREDIAL DE COMBATE A INCENDIO</v>
          </cell>
          <cell r="E216" t="str">
            <v>UN</v>
          </cell>
          <cell r="I216">
            <v>4</v>
          </cell>
          <cell r="J216">
            <v>85.15</v>
          </cell>
        </row>
        <row r="217">
          <cell r="A217" t="str">
            <v>11.16</v>
          </cell>
          <cell r="B217" t="str">
            <v>TAMPAO COM CORRENTE, EM LATAO, ENGATE RAPIDO 2 1/2", PARA INSTALACAO PREDIAL DE COMBATE A INCENDIO</v>
          </cell>
          <cell r="E217" t="str">
            <v>UN</v>
          </cell>
          <cell r="I217">
            <v>4</v>
          </cell>
          <cell r="J217">
            <v>130.08000000000001</v>
          </cell>
        </row>
        <row r="218">
          <cell r="A218" t="str">
            <v>11.17</v>
          </cell>
          <cell r="B218" t="str">
            <v>Conjunto moto-bomba centrífuga, trifasica, motor 7.5 cv, Schneider BC-21 ou similar</v>
          </cell>
          <cell r="E218" t="str">
            <v>un</v>
          </cell>
          <cell r="I218">
            <v>2</v>
          </cell>
          <cell r="J218">
            <v>6966.52</v>
          </cell>
        </row>
        <row r="219">
          <cell r="A219" t="str">
            <v>11.18</v>
          </cell>
          <cell r="B219" t="str">
            <v>Painel elétrico p/ bomba, com chave de partida direta (manual/automática), 15 cv, trifásico</v>
          </cell>
          <cell r="E219" t="str">
            <v>un</v>
          </cell>
          <cell r="I219">
            <v>1</v>
          </cell>
          <cell r="J219">
            <v>2393</v>
          </cell>
        </row>
        <row r="220">
          <cell r="A220" t="str">
            <v>11.19</v>
          </cell>
          <cell r="B220" t="str">
            <v>MANÔMETRO 0 A 200 PSI (0 A 14 KGF/CM2), D = 50MM - FORNECIMENTO E INSTALAÇÃO. AF_10/2020</v>
          </cell>
          <cell r="E220" t="str">
            <v>UN</v>
          </cell>
          <cell r="I220">
            <v>1</v>
          </cell>
          <cell r="J220">
            <v>141.22</v>
          </cell>
        </row>
        <row r="221">
          <cell r="A221" t="str">
            <v>11.20</v>
          </cell>
          <cell r="B221" t="str">
            <v>TANQUE DE PRESSÃO - 560x167mm 9 LITROS</v>
          </cell>
          <cell r="E221" t="str">
            <v>UN</v>
          </cell>
          <cell r="I221">
            <v>1</v>
          </cell>
          <cell r="J221">
            <v>241.39000000000001</v>
          </cell>
        </row>
        <row r="222">
          <cell r="A222" t="str">
            <v>11.21</v>
          </cell>
          <cell r="B222" t="str">
            <v>Fornecimento e instalação de pressostato 0 a 10 kgf/cm2</v>
          </cell>
          <cell r="E222" t="str">
            <v>un</v>
          </cell>
          <cell r="I222">
            <v>1</v>
          </cell>
          <cell r="J222">
            <v>209.97</v>
          </cell>
        </row>
        <row r="223">
          <cell r="A223" t="str">
            <v>11.22</v>
          </cell>
          <cell r="B223" t="str">
            <v>REGISTRO DE GAVETA BRUTO, LATÃO, ROSCÁVEL, 2 1/2" - FORNECIMENTO E INSTALAÇÃO. AF_08/2021</v>
          </cell>
          <cell r="E223" t="str">
            <v>UN</v>
          </cell>
          <cell r="I223">
            <v>5</v>
          </cell>
          <cell r="J223">
            <v>352.85</v>
          </cell>
        </row>
        <row r="224">
          <cell r="A224" t="str">
            <v>11.23</v>
          </cell>
          <cell r="B224" t="str">
            <v>VALVULA DE RETENCAO VERTICAL, DE BRONZE (PN-16), 2 1/2", 200 PSI, EXTREMIDADES COM ROSCA</v>
          </cell>
          <cell r="E224" t="str">
            <v>UN</v>
          </cell>
          <cell r="I224">
            <v>1</v>
          </cell>
          <cell r="J224">
            <v>329.38</v>
          </cell>
        </row>
        <row r="225">
          <cell r="A225" t="str">
            <v>11.24</v>
          </cell>
          <cell r="B225" t="str">
            <v>VALVULA DE RETENCAO HORIZONTAL, DE BRONZE (PN-25), 2 1/2", 400 PSI, TAMPA DE PORCA DE UNIAO, EXTREMIDADES COM ROSCA</v>
          </cell>
          <cell r="E225" t="str">
            <v>UN</v>
          </cell>
          <cell r="I225">
            <v>1</v>
          </cell>
          <cell r="J225">
            <v>530.9</v>
          </cell>
        </row>
        <row r="226">
          <cell r="A226" t="str">
            <v>11.25</v>
          </cell>
          <cell r="B226" t="str">
            <v>Fornecimento e assentamento de união de ferro galvanizado assento bronze de 2 1/2"</v>
          </cell>
          <cell r="E226" t="str">
            <v>un</v>
          </cell>
          <cell r="I226">
            <v>6</v>
          </cell>
          <cell r="J226">
            <v>326.5</v>
          </cell>
        </row>
        <row r="227">
          <cell r="A227" t="str">
            <v>11.26</v>
          </cell>
          <cell r="B227" t="str">
            <v>COTOVELO 90 GRAUS DE FERRO GALVANIZADO, COM ROSCA BSP MACHO/FEMEA, DE 2 1/2"</v>
          </cell>
          <cell r="E227" t="str">
            <v>UN</v>
          </cell>
          <cell r="I227">
            <v>22</v>
          </cell>
          <cell r="J227">
            <v>142.11000000000001</v>
          </cell>
        </row>
        <row r="228">
          <cell r="A228" t="str">
            <v>11.27</v>
          </cell>
          <cell r="B228" t="str">
            <v>NIPLE, EM FERRO GALVANIZADO, DN 65 (2 1/2"), CONEXÃO ROSQUEADA, INSTALADO EM PRUMADAS - FORNECIMENTO E INSTALAÇÃO. AF_10/2020</v>
          </cell>
          <cell r="E228" t="str">
            <v>UN</v>
          </cell>
          <cell r="I228">
            <v>16</v>
          </cell>
          <cell r="J228">
            <v>91.509999999999991</v>
          </cell>
        </row>
        <row r="229">
          <cell r="A229" t="str">
            <v>11.28</v>
          </cell>
          <cell r="B229" t="str">
            <v>TÊ, EM FERRO GALVANIZADO, DN 65 (2 1/2"), CONEXÃO ROSQUEADA, INSTALADO EM PRUMADAS - FORNECIMENTO E INSTALAÇÃO. AF_10/2020</v>
          </cell>
          <cell r="E229" t="str">
            <v>UN</v>
          </cell>
          <cell r="I229">
            <v>12</v>
          </cell>
          <cell r="J229">
            <v>204.72</v>
          </cell>
        </row>
        <row r="230">
          <cell r="A230" t="str">
            <v>11.29</v>
          </cell>
          <cell r="B230" t="str">
            <v>TUBO DE AÇO GALVANIZADO COM COSTURA, CLASSE MÉDIA, DN 65 (2 1/2"), CONEXÃO ROSQUEADA, INSTALADO EM REDE DE ALIMENTAÇÃO PARA HIDRANTE - FORNECIMENTO E INSTALAÇÃO. AF_10/2020</v>
          </cell>
          <cell r="E230" t="str">
            <v>M</v>
          </cell>
          <cell r="I230">
            <v>150</v>
          </cell>
          <cell r="J230">
            <v>172.32</v>
          </cell>
        </row>
        <row r="231">
          <cell r="A231" t="str">
            <v>11.30</v>
          </cell>
          <cell r="B231" t="str">
            <v>Tampa de ferro fundido 60X40cm</v>
          </cell>
          <cell r="E231" t="str">
            <v>un</v>
          </cell>
          <cell r="I231">
            <v>1</v>
          </cell>
          <cell r="J231">
            <v>563.04999999999995</v>
          </cell>
        </row>
        <row r="233">
          <cell r="A233">
            <v>12</v>
          </cell>
          <cell r="B233" t="str">
            <v>ESQUADRIAS / VIDROS</v>
          </cell>
        </row>
        <row r="234">
          <cell r="A234" t="str">
            <v>12.1</v>
          </cell>
          <cell r="B234" t="str">
            <v>Bandeira fixa em madeira para vidro</v>
          </cell>
          <cell r="E234" t="str">
            <v>m2</v>
          </cell>
          <cell r="I234">
            <v>2</v>
          </cell>
          <cell r="J234">
            <v>576.92999999999995</v>
          </cell>
        </row>
        <row r="235">
          <cell r="A235" t="str">
            <v>12.2</v>
          </cell>
          <cell r="B235" t="str">
            <v>INSTALAÇÃO DE VIDRO LISO INCOLOR, E = 8 MM, EM ESQUADRIA DE MADEIRA, FIXADO COM BAGUETE. AF_01/2021</v>
          </cell>
          <cell r="E235" t="str">
            <v>M2</v>
          </cell>
          <cell r="I235">
            <v>1.7</v>
          </cell>
          <cell r="J235">
            <v>471.54999999999995</v>
          </cell>
        </row>
        <row r="236">
          <cell r="A236" t="str">
            <v>12.3</v>
          </cell>
          <cell r="B236" t="str">
            <v>KIT DE PORTA DE MADEIRA PARA PINTURA, SEMI-OCA (PESADA OU SUPERPESADA), PADRÃO POPULAR, 80X210CM, ESPESSURA DE 3,5CM, ITENS INCLUSOS: DOBRADIÇAS, MONTAGEM E INSTALAÇÃO DO BATENTE, FECHADURA COM EXECUÇÃO DO FURO - FORNECIMENTO E INSTALAÇÃO. AF_12/2019</v>
          </cell>
          <cell r="E236" t="str">
            <v>UN</v>
          </cell>
          <cell r="I236">
            <v>4</v>
          </cell>
          <cell r="J236">
            <v>1028.96</v>
          </cell>
        </row>
        <row r="237">
          <cell r="A237" t="str">
            <v>12.4</v>
          </cell>
          <cell r="B237" t="str">
            <v>KIT DE PORTA DE MADEIRA PARA PINTURA, SEMI-OCA (PESADA OU SUPERPESADA), PADRÃO POPULAR, 90X210CM, ESPESSURA DE 3,5CM, ITENS INCLUSOS: DOBRADIÇAS, MONTAGEM E INSTALAÇÃO DO BATENTE, FECHADURA COM EXECUÇÃO DO FURO - FORNECIMENTO E INSTALAÇÃO. AF_12/2019</v>
          </cell>
          <cell r="E237" t="str">
            <v>UN</v>
          </cell>
          <cell r="I237">
            <v>2</v>
          </cell>
          <cell r="J237">
            <v>1094.32</v>
          </cell>
        </row>
        <row r="238">
          <cell r="A238" t="str">
            <v>12.5</v>
          </cell>
          <cell r="B238" t="str">
            <v>Batente em madeira de lei l = 0,14 m (caixão), incluindo 02 jogos de alizar</v>
          </cell>
          <cell r="E238" t="str">
            <v>m</v>
          </cell>
          <cell r="I238">
            <v>6.6</v>
          </cell>
          <cell r="J238">
            <v>80.460000000000008</v>
          </cell>
        </row>
        <row r="239">
          <cell r="A239" t="str">
            <v>12.6</v>
          </cell>
          <cell r="B239" t="str">
            <v>PORTA ACÚSTICA EM MADEIRA 0,80 x 2,50, ESPESSURA 60mm</v>
          </cell>
          <cell r="E239" t="str">
            <v>UN</v>
          </cell>
          <cell r="I239">
            <v>2</v>
          </cell>
          <cell r="J239">
            <v>4243.8599999999997</v>
          </cell>
        </row>
        <row r="240">
          <cell r="A240" t="str">
            <v>12.7</v>
          </cell>
          <cell r="B240" t="str">
            <v>PORTA EM AÇO DE ABRIR TIPO VENEZIANA SEM GUARNIÇÃO, 87X210CM, FIXAÇÃO COM PARAFUSOS - FORNECIMENTO E INSTALAÇÃO. AF_12/2019</v>
          </cell>
          <cell r="E240" t="str">
            <v>UN</v>
          </cell>
          <cell r="I240">
            <v>2</v>
          </cell>
          <cell r="J240">
            <v>773.70999999999992</v>
          </cell>
        </row>
        <row r="241">
          <cell r="A241" t="str">
            <v>12.8</v>
          </cell>
          <cell r="B241" t="str">
            <v>Janela em alumínio, cor N/P/B, tipo moldura-vidro, max-ar, exclusive vidro</v>
          </cell>
          <cell r="E241" t="str">
            <v>m2</v>
          </cell>
          <cell r="I241">
            <v>1.3300000000009999</v>
          </cell>
          <cell r="J241">
            <v>369.97999999999996</v>
          </cell>
        </row>
        <row r="242">
          <cell r="A242" t="str">
            <v>12.9</v>
          </cell>
          <cell r="B242" t="str">
            <v>INSTALAÇÃO DE VIDRO TEMPERADO REFLETIVO E=8mm</v>
          </cell>
          <cell r="E242" t="str">
            <v>M2</v>
          </cell>
          <cell r="I242">
            <v>1.3300000000009999</v>
          </cell>
          <cell r="J242">
            <v>629.27</v>
          </cell>
        </row>
        <row r="243">
          <cell r="A243" t="str">
            <v>12.10</v>
          </cell>
          <cell r="B243" t="str">
            <v>Porta em vidro temperado 10mm, na cor verde, inclusive ferragens e instalação, exclusive puxador</v>
          </cell>
          <cell r="E243" t="str">
            <v>m2</v>
          </cell>
          <cell r="I243">
            <v>4.2</v>
          </cell>
          <cell r="J243">
            <v>645.66450000000009</v>
          </cell>
        </row>
        <row r="245">
          <cell r="A245">
            <v>13</v>
          </cell>
          <cell r="B245" t="str">
            <v>FACHADA</v>
          </cell>
        </row>
        <row r="246">
          <cell r="A246" t="str">
            <v>13.1</v>
          </cell>
          <cell r="B246" t="str">
            <v>Fornecimento e instalação de fachada em pele de vidro, em vidro laminado 3+3 refletivo</v>
          </cell>
          <cell r="E246" t="str">
            <v>m2</v>
          </cell>
          <cell r="I246">
            <v>91.620000000000999</v>
          </cell>
          <cell r="J246">
            <v>1552.08</v>
          </cell>
        </row>
        <row r="248">
          <cell r="A248">
            <v>14</v>
          </cell>
          <cell r="B248" t="str">
            <v>LOUÇAS E METAIS</v>
          </cell>
        </row>
        <row r="249">
          <cell r="A249" t="str">
            <v>14.1</v>
          </cell>
          <cell r="B249" t="str">
            <v>Tampo de balcão em granito preto, e=2cm</v>
          </cell>
          <cell r="E249" t="str">
            <v>m2</v>
          </cell>
          <cell r="I249">
            <v>1.100000000001</v>
          </cell>
          <cell r="J249">
            <v>580.38</v>
          </cell>
        </row>
        <row r="250">
          <cell r="A250" t="str">
            <v>14.2</v>
          </cell>
          <cell r="B250" t="str">
            <v>ABERTURA PARA ENCAIXE DE CUBA OU LAVATORIO EM BANCADA DE MARMORE/ GRANITO OU OUTRO TIPO DE PEDRA NATURAL</v>
          </cell>
          <cell r="E250" t="str">
            <v>UN</v>
          </cell>
          <cell r="I250">
            <v>3</v>
          </cell>
          <cell r="J250">
            <v>123.55</v>
          </cell>
        </row>
        <row r="251">
          <cell r="A251" t="str">
            <v>14.3</v>
          </cell>
          <cell r="B251" t="str">
            <v>CUBA DE EMBUTIR DE AÇO INOXIDÁVEL MÉDIA, INCLUSO VÁLVULA TIPO AMERICANA E SIFÃO TIPO GARRAFA EM METAL CROMADO - FORNECIMENTO E INSTALAÇÃO. AF_01/2020</v>
          </cell>
          <cell r="E251" t="str">
            <v>UN</v>
          </cell>
          <cell r="I251">
            <v>1</v>
          </cell>
          <cell r="J251">
            <v>435.69</v>
          </cell>
        </row>
        <row r="252">
          <cell r="A252" t="str">
            <v>14.4</v>
          </cell>
          <cell r="B252" t="str">
            <v>Cuba de sobrepor (deca linha carrara ref l34), com sifão cromado (deca ref c1680), engate cromado (deca), torneira de metal (deca ref1190) , válvula cromada (deca ref1600) ou similares</v>
          </cell>
          <cell r="E252" t="str">
            <v>un</v>
          </cell>
          <cell r="I252">
            <v>2</v>
          </cell>
          <cell r="J252">
            <v>760.59</v>
          </cell>
        </row>
        <row r="253">
          <cell r="A253" t="str">
            <v>14.5</v>
          </cell>
          <cell r="B253" t="str">
            <v>TORNEIRA CROMADA TUBO MÓVEL, DE MESA, 1/2? OU 3/4?, PARA PIA DE COZINHA, PADRÃO ALTO - FORNECIMENTO E INSTALAÇÃO. AF_01/2020</v>
          </cell>
          <cell r="E253" t="str">
            <v>UN</v>
          </cell>
          <cell r="I253">
            <v>1</v>
          </cell>
          <cell r="J253">
            <v>144.73000000000002</v>
          </cell>
        </row>
        <row r="254">
          <cell r="A254" t="str">
            <v>14.6</v>
          </cell>
          <cell r="B254" t="str">
            <v>ENGATE FLEXÍVEL EM INOX, 1/2 X 30CM - FORNECIMENTO E INSTALAÇÃO. AF_01/2020</v>
          </cell>
          <cell r="E254" t="str">
            <v>UN</v>
          </cell>
          <cell r="I254">
            <v>1</v>
          </cell>
          <cell r="J254">
            <v>40.989999999999995</v>
          </cell>
        </row>
        <row r="255">
          <cell r="A255" t="str">
            <v>14.7</v>
          </cell>
          <cell r="B255" t="str">
            <v>TORNEIRA PLÁSTICA 3/4? PARA TANQUE - FORNECIMENTO E INSTALAÇÃO. AF_01/2020</v>
          </cell>
          <cell r="E255" t="str">
            <v>UN</v>
          </cell>
          <cell r="I255">
            <v>3</v>
          </cell>
          <cell r="J255">
            <v>29.72</v>
          </cell>
        </row>
        <row r="256">
          <cell r="A256" t="str">
            <v>14.8</v>
          </cell>
          <cell r="B256" t="str">
            <v>VASO SANITÁRIO SIFONADO COM CAIXA ACOPLADA LOUÇA BRANCA, INCLUSO ENGATE FLEXÍVEL EM PLÁSTICO BRANCO, 1/2 X 40CM - FORNECIMENTO E INSTALAÇÃO. AF_01/2020</v>
          </cell>
          <cell r="E256" t="str">
            <v>UN</v>
          </cell>
          <cell r="I256">
            <v>2</v>
          </cell>
          <cell r="J256">
            <v>493.63</v>
          </cell>
        </row>
        <row r="257">
          <cell r="A257" t="str">
            <v>14.9</v>
          </cell>
          <cell r="B257" t="str">
            <v>Assento Sanitário Elevado com Tampa 7,5 Cm, indicado para Pós-cirúrgicos, Deficientes físicos e Idosos, da Mebuki ou similar</v>
          </cell>
          <cell r="E257" t="str">
            <v>un</v>
          </cell>
          <cell r="I257">
            <v>2</v>
          </cell>
          <cell r="J257">
            <v>189.71</v>
          </cell>
        </row>
        <row r="258">
          <cell r="A258" t="str">
            <v>14.10</v>
          </cell>
          <cell r="B258" t="str">
            <v>BARRA DE APOIO RETA, EM ACO INOX POLIDO, COMPRIMENTO 80 CM, FIXADA NA PAREDE - FORNECIMENTO E INSTALAÇÃO. AF_01/2020</v>
          </cell>
          <cell r="E258" t="str">
            <v>UN</v>
          </cell>
          <cell r="I258">
            <v>4</v>
          </cell>
          <cell r="J258">
            <v>296.79000000000002</v>
          </cell>
        </row>
        <row r="259">
          <cell r="A259" t="str">
            <v>14.11</v>
          </cell>
          <cell r="B259" t="str">
            <v>PUXADOR PARA PCD, FIXADO NA PORTA - FORNECIMENTO E INSTALAÇÃO. AF_01/2020</v>
          </cell>
          <cell r="E259" t="str">
            <v>UN</v>
          </cell>
          <cell r="I259">
            <v>2</v>
          </cell>
          <cell r="J259">
            <v>263.49</v>
          </cell>
        </row>
        <row r="260">
          <cell r="A260" t="str">
            <v>14.12</v>
          </cell>
          <cell r="B260" t="str">
            <v>TOALHEIRO PLASTICO TIPO DISPENSER PARA PAPEL TOALHA INTERFOLHADO</v>
          </cell>
          <cell r="E260" t="str">
            <v>UN</v>
          </cell>
          <cell r="I260">
            <v>2</v>
          </cell>
          <cell r="J260">
            <v>112.47999999999999</v>
          </cell>
        </row>
        <row r="261">
          <cell r="A261" t="str">
            <v>14.13</v>
          </cell>
          <cell r="B261" t="str">
            <v>SABONETEIRA PLASTICA TIPO DISPENSER PARA SABONETE LIQUIDO COM RESERVATORIO 800 A 1500 ML, INCLUSO FIXAÇÃO. AF_01/2020</v>
          </cell>
          <cell r="E261" t="str">
            <v>UN</v>
          </cell>
          <cell r="I261">
            <v>2</v>
          </cell>
          <cell r="J261">
            <v>116.46000000000001</v>
          </cell>
        </row>
        <row r="262">
          <cell r="A262" t="str">
            <v>14.14</v>
          </cell>
          <cell r="B262" t="str">
            <v>PAPELEIRA DE PAREDE EM METAL CROMADO SEM TAMPA, INCLUSO FIXAÇÃO. AF_01/2020</v>
          </cell>
          <cell r="E262" t="str">
            <v>UN</v>
          </cell>
          <cell r="I262">
            <v>2</v>
          </cell>
          <cell r="J262">
            <v>31.61</v>
          </cell>
        </row>
        <row r="263">
          <cell r="A263" t="str">
            <v>14.15</v>
          </cell>
          <cell r="B263" t="str">
            <v>BARRA ANTIPANICO DUPLA, CEGA EM LADO OPOSTO, COR CINZA</v>
          </cell>
          <cell r="E263" t="str">
            <v>PAR</v>
          </cell>
          <cell r="I263">
            <v>1</v>
          </cell>
          <cell r="J263">
            <v>1121.6199999999999</v>
          </cell>
        </row>
        <row r="265">
          <cell r="A265">
            <v>15</v>
          </cell>
          <cell r="B265" t="str">
            <v>SERVIÇOS FINAIS</v>
          </cell>
        </row>
        <row r="266">
          <cell r="A266" t="str">
            <v>15.1</v>
          </cell>
          <cell r="B266" t="str">
            <v>Fornecimento e plantio de palmeira mini imperial, média</v>
          </cell>
          <cell r="E266" t="str">
            <v>un</v>
          </cell>
          <cell r="I266">
            <v>13</v>
          </cell>
          <cell r="J266">
            <v>109.27</v>
          </cell>
        </row>
        <row r="267">
          <cell r="A267" t="str">
            <v>15.2</v>
          </cell>
          <cell r="B267" t="str">
            <v>Planta - Moreia (Dietes bicolor), fornecimento e plantio</v>
          </cell>
          <cell r="E267" t="str">
            <v>un</v>
          </cell>
          <cell r="I267">
            <v>57</v>
          </cell>
          <cell r="J267">
            <v>43.489999999999995</v>
          </cell>
        </row>
        <row r="268">
          <cell r="A268" t="str">
            <v>15.3</v>
          </cell>
          <cell r="B268" t="str">
            <v>CERCA EM MADEIRA MACIÇA DE LEI, ALTURA LIVRE DE 2M, CRAVADOS MIN 0,50m</v>
          </cell>
          <cell r="E268" t="str">
            <v>M</v>
          </cell>
          <cell r="I268">
            <v>16.559999999999999</v>
          </cell>
          <cell r="J268">
            <v>566.02</v>
          </cell>
        </row>
        <row r="269">
          <cell r="A269" t="str">
            <v>15.4</v>
          </cell>
          <cell r="B269" t="str">
            <v>Fornecimento e instalação de brise metálico de alumínio, ref. B57, branco nieve 7000, da Hunter Douglas ou similar</v>
          </cell>
          <cell r="E269" t="str">
            <v>m2</v>
          </cell>
          <cell r="I269">
            <v>16.559999999999999</v>
          </cell>
          <cell r="J269">
            <v>558.75</v>
          </cell>
        </row>
        <row r="270">
          <cell r="A270" t="str">
            <v>15.5</v>
          </cell>
          <cell r="B270" t="str">
            <v>PLACA EM ACM</v>
          </cell>
          <cell r="E270" t="str">
            <v>m2</v>
          </cell>
          <cell r="I270">
            <v>5.14</v>
          </cell>
          <cell r="J270">
            <v>293.29000000000002</v>
          </cell>
        </row>
        <row r="271">
          <cell r="A271" t="str">
            <v>15.6</v>
          </cell>
          <cell r="B271" t="str">
            <v>Mangueira 2F LED BR 13MM 127V G-Light ou similar</v>
          </cell>
          <cell r="E271" t="str">
            <v>m</v>
          </cell>
          <cell r="I271">
            <v>111.8</v>
          </cell>
          <cell r="J271">
            <v>26.12</v>
          </cell>
        </row>
        <row r="272">
          <cell r="A272" t="str">
            <v>15.7</v>
          </cell>
          <cell r="B272" t="str">
            <v>Fornecimento e instalação de fonte de alimentação 12V / 10A (ou similar)</v>
          </cell>
          <cell r="E272" t="str">
            <v>un</v>
          </cell>
          <cell r="I272">
            <v>2</v>
          </cell>
          <cell r="J272">
            <v>92.41</v>
          </cell>
        </row>
        <row r="273">
          <cell r="A273" t="str">
            <v>15.8</v>
          </cell>
          <cell r="B273" t="str">
            <v>Limpeza geral</v>
          </cell>
          <cell r="E273" t="str">
            <v>m2</v>
          </cell>
          <cell r="I273">
            <v>384.08</v>
          </cell>
          <cell r="J273">
            <v>2.5099999999999998</v>
          </cell>
        </row>
      </sheetData>
      <sheetData sheetId="2"/>
      <sheetData sheetId="3"/>
      <sheetData sheetId="4"/>
      <sheetData sheetId="5"/>
      <sheetData sheetId="6">
        <row r="11">
          <cell r="L11">
            <v>129.405</v>
          </cell>
        </row>
        <row r="21">
          <cell r="L21">
            <v>129.405</v>
          </cell>
        </row>
        <row r="36">
          <cell r="L36">
            <v>196</v>
          </cell>
        </row>
        <row r="67">
          <cell r="L67">
            <v>5.28</v>
          </cell>
        </row>
        <row r="74">
          <cell r="L74">
            <v>13.033999999999999</v>
          </cell>
        </row>
      </sheetData>
      <sheetData sheetId="7">
        <row r="27">
          <cell r="B27">
            <v>1013072.2700000003</v>
          </cell>
        </row>
      </sheetData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COTAÇÕES"/>
      <sheetName val="REPROGRAMAÇÃO"/>
      <sheetName val="Preço novos"/>
      <sheetName val="Memorial"/>
      <sheetName val="Plan1"/>
      <sheetName val="Plan2"/>
    </sheetNames>
    <sheetDataSet>
      <sheetData sheetId="0" refreshError="1"/>
      <sheetData sheetId="1" refreshError="1"/>
      <sheetData sheetId="2" refreshError="1">
        <row r="9">
          <cell r="I9">
            <v>228.00648487499998</v>
          </cell>
        </row>
        <row r="10">
          <cell r="D10" t="str">
            <v>Porta em vidro temperado 10mm, na cor verde, inclusive ferragens e instalação, exclusive puxador</v>
          </cell>
          <cell r="I10">
            <v>645.66450000000009</v>
          </cell>
        </row>
        <row r="12">
          <cell r="I12">
            <v>71.87984212500001</v>
          </cell>
        </row>
        <row r="13">
          <cell r="I13">
            <v>553.02406087500003</v>
          </cell>
        </row>
        <row r="14">
          <cell r="I14">
            <v>14.328785250000001</v>
          </cell>
        </row>
        <row r="33">
          <cell r="D33" t="str">
            <v xml:space="preserve">ENTRADA DE ENERGIA ELÉTRICA, AÉREA, TRIFÁSICA, COM CAIXA DE EMBUTIR, CABO DE 35 MM2 E DISJUNTOR DIN 50A (NÃO INCLUSO O POSTE DE CONCRETO). AF_07/2020 </v>
          </cell>
        </row>
        <row r="34">
          <cell r="D34" t="str">
            <v xml:space="preserve">CAIXA D´ÁGUA EM POLIETILENO, 1000 LITROS - FORNECIMENTO E INSTALAÇÃO. AF_06/2021 </v>
          </cell>
        </row>
        <row r="35">
          <cell r="D35" t="str">
            <v>CAIXA ENTERRADA ELÉTRICA RETANGULAR, EM ALVENARIA COM TIJOLOS CERÂMICOS MACIÇOS, FUNDO COM BRITA, DIMENSÕES INTERNAS: 0,3X0,3X0,3 M. AF_12/2020</v>
          </cell>
        </row>
        <row r="36">
          <cell r="D36" t="str">
            <v xml:space="preserve">LAVATÓRIO LOUÇA BRANCA SUSPENSO, 29,5 X 39CM OU EQUIVALENTE, PADRÃO POPULAR - FORNECIMENTO E INSTALAÇÃO. AF_01/2020 </v>
          </cell>
        </row>
        <row r="37">
          <cell r="D37" t="str">
            <v>TORNEIRA CROMADA DE MESA, 1/2 OU 3/4, PARA LAVATÓRIO, PADRÃO POPULAR - FORNECIMENTO E INSTALAÇÃO. AF_01/2020</v>
          </cell>
        </row>
        <row r="38">
          <cell r="D38" t="str">
            <v>Tomada de piso para telefone, metal, 4" x 4" RJ11 com placa de latão</v>
          </cell>
        </row>
        <row r="39">
          <cell r="D39" t="str">
            <v xml:space="preserve">Portão em tubo de aço galvanizado d=1", padrão escolas </v>
          </cell>
        </row>
        <row r="41">
          <cell r="D41" t="str">
            <v>Reforma dos portões (composição em anexo)</v>
          </cell>
        </row>
        <row r="42">
          <cell r="D42" t="str">
            <v>Impermeabilização de superfície com manta asfáltica, uma camada, inclusive aplicação de primer asfáltico, e=4mm. af_09/2023</v>
          </cell>
        </row>
        <row r="43">
          <cell r="D43" t="str">
            <v>Fornecimento e Instalação de Carpete Colorstone da Beaulieu e=6mm</v>
          </cell>
        </row>
        <row r="44">
          <cell r="D44" t="str">
            <v>Rodapé em madeira, altura 7cm, fixado com cola. af_09/2020</v>
          </cell>
          <cell r="I44">
            <v>29.849566500000002</v>
          </cell>
        </row>
      </sheetData>
      <sheetData sheetId="3" refreshError="1"/>
      <sheetData sheetId="4" refreshError="1"/>
      <sheetData sheetId="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M13"/>
      <sheetName val="MEM_CAL BM13"/>
      <sheetName val="Plan1"/>
    </sheetNames>
    <sheetDataSet>
      <sheetData sheetId="0">
        <row r="59">
          <cell r="B59" t="str">
            <v>PAREDES E FECHAMENTOS</v>
          </cell>
        </row>
        <row r="62">
          <cell r="A62">
            <v>5</v>
          </cell>
        </row>
      </sheetData>
      <sheetData sheetId="1"/>
      <sheetData sheetId="2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M13"/>
      <sheetName val="MEM_CAL BM13"/>
      <sheetName val="medições totais"/>
    </sheetNames>
    <sheetDataSet>
      <sheetData sheetId="0">
        <row r="92">
          <cell r="B92" t="str">
            <v>EXECUÇÃO DE PÁTIO/ESTACIONAMENTO EM PISO INTERTRAVADO, COM BLOCO RETANGULAR COR NATURAL DE 20 X 10 CM, ESPESSURA 8 CM. AF_12/2015</v>
          </cell>
        </row>
      </sheetData>
      <sheetData sheetId="1"/>
      <sheetData sheetId="2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BM15"/>
      <sheetName val="MEM_CAL BM15"/>
      <sheetName val="medições totais"/>
      <sheetName val="Plan1"/>
    </sheetNames>
    <sheetDataSet>
      <sheetData sheetId="0" refreshError="1">
        <row r="259">
          <cell r="J259">
            <v>15851.05</v>
          </cell>
        </row>
      </sheetData>
      <sheetData sheetId="1" refreshError="1"/>
      <sheetData sheetId="2" refreshError="1"/>
      <sheetData sheetId="3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RESUMO COTAÇÕES"/>
      <sheetName val="REPROGRAMAÇÃO"/>
      <sheetName val="Preço novos"/>
      <sheetName val="Plan1"/>
      <sheetName val="Memorial"/>
      <sheetName val="BM20"/>
      <sheetName val="Memorial 20"/>
      <sheetName val="Plan2"/>
    </sheetNames>
    <sheetDataSet>
      <sheetData sheetId="0"/>
      <sheetData sheetId="1"/>
      <sheetData sheetId="2"/>
      <sheetData sheetId="3"/>
      <sheetData sheetId="4"/>
      <sheetData sheetId="5">
        <row r="284">
          <cell r="J284">
            <v>39633.11</v>
          </cell>
        </row>
      </sheetData>
      <sheetData sheetId="6"/>
      <sheetData sheetId="7"/>
    </sheetDataSet>
  </externalBook>
</externalLink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openxmlformats.org/officeDocument/2006/relationships/hyperlink" Target="http://orse.cehop.se.gov.br/composicao.asp?font_sg_fonte=ORSE&amp;serv_nr_codigo=8269&amp;peri_nr_ano=2021&amp;peri_nr_mes=9&amp;peri_nr_ordem=1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Q292"/>
  <sheetViews>
    <sheetView view="pageBreakPreview" topLeftCell="A44" zoomScale="85" zoomScaleNormal="85" zoomScaleSheetLayoutView="85" workbookViewId="0">
      <selection activeCell="H128" sqref="H128"/>
    </sheetView>
  </sheetViews>
  <sheetFormatPr defaultColWidth="10" defaultRowHeight="12.75"/>
  <cols>
    <col min="1" max="1" width="7.875" style="127" customWidth="1"/>
    <col min="2" max="2" width="66.75" style="128" customWidth="1"/>
    <col min="3" max="3" width="8.75" style="127" customWidth="1"/>
    <col min="4" max="4" width="10.625" style="129" hidden="1" customWidth="1"/>
    <col min="5" max="5" width="10.625" style="129" customWidth="1"/>
    <col min="6" max="6" width="12.125" style="129" customWidth="1"/>
    <col min="7" max="7" width="13" style="111" customWidth="1"/>
    <col min="8" max="8" width="12.125" style="111" customWidth="1"/>
    <col min="9" max="9" width="15.25" style="14" customWidth="1"/>
    <col min="10" max="10" width="15.125" style="14" customWidth="1"/>
    <col min="11" max="11" width="14.75" style="14" customWidth="1"/>
    <col min="12" max="12" width="12.75" style="14" customWidth="1"/>
    <col min="13" max="16384" width="10" style="14"/>
  </cols>
  <sheetData>
    <row r="1" spans="1:17" s="1" customFormat="1" ht="12.75" customHeight="1">
      <c r="A1" s="131"/>
      <c r="B1" s="132"/>
      <c r="C1" s="281" t="s">
        <v>531</v>
      </c>
      <c r="D1" s="281"/>
      <c r="E1" s="281"/>
      <c r="F1" s="281"/>
      <c r="G1" s="281"/>
      <c r="H1" s="281"/>
      <c r="I1" s="281"/>
      <c r="J1" s="281"/>
      <c r="K1" s="281"/>
      <c r="L1" s="282"/>
      <c r="M1" s="2"/>
      <c r="N1" s="2"/>
      <c r="O1" s="2"/>
      <c r="P1" s="2"/>
      <c r="Q1" s="2"/>
    </row>
    <row r="2" spans="1:17" s="1" customFormat="1" ht="12.75" customHeight="1">
      <c r="A2" s="131"/>
      <c r="B2" s="132"/>
      <c r="C2" s="281"/>
      <c r="D2" s="281"/>
      <c r="E2" s="281"/>
      <c r="F2" s="281"/>
      <c r="G2" s="281"/>
      <c r="H2" s="281"/>
      <c r="I2" s="281"/>
      <c r="J2" s="281"/>
      <c r="K2" s="281"/>
      <c r="L2" s="282"/>
      <c r="M2" s="2"/>
      <c r="N2" s="2"/>
      <c r="O2" s="2"/>
      <c r="P2" s="2"/>
      <c r="Q2" s="2"/>
    </row>
    <row r="3" spans="1:17" s="1" customFormat="1" ht="12.75" customHeight="1">
      <c r="A3" s="131"/>
      <c r="B3" s="133"/>
      <c r="C3" s="281"/>
      <c r="D3" s="281"/>
      <c r="E3" s="281"/>
      <c r="F3" s="281"/>
      <c r="G3" s="281"/>
      <c r="H3" s="281"/>
      <c r="I3" s="281"/>
      <c r="J3" s="281"/>
      <c r="K3" s="281"/>
      <c r="L3" s="282"/>
      <c r="M3" s="2"/>
      <c r="N3" s="2"/>
      <c r="O3" s="2"/>
      <c r="P3" s="2"/>
      <c r="Q3" s="2"/>
    </row>
    <row r="4" spans="1:17" s="1" customFormat="1" ht="12.75" customHeight="1">
      <c r="A4" s="131"/>
      <c r="B4" s="134" t="s">
        <v>0</v>
      </c>
      <c r="C4" s="281"/>
      <c r="D4" s="281"/>
      <c r="E4" s="281"/>
      <c r="F4" s="281"/>
      <c r="G4" s="281"/>
      <c r="H4" s="281"/>
      <c r="I4" s="281"/>
      <c r="J4" s="281"/>
      <c r="K4" s="281"/>
      <c r="L4" s="282"/>
      <c r="M4" s="2"/>
      <c r="N4" s="2"/>
      <c r="O4" s="2"/>
      <c r="P4" s="2"/>
      <c r="Q4" s="2"/>
    </row>
    <row r="5" spans="1:17" s="1" customFormat="1" ht="12.75" customHeight="1">
      <c r="A5" s="135"/>
      <c r="B5" s="134" t="s">
        <v>506</v>
      </c>
      <c r="C5" s="283"/>
      <c r="D5" s="283"/>
      <c r="E5" s="283"/>
      <c r="F5" s="283"/>
      <c r="G5" s="283"/>
      <c r="H5" s="283"/>
      <c r="I5" s="283"/>
      <c r="J5" s="283"/>
      <c r="K5" s="283"/>
      <c r="L5" s="284"/>
      <c r="M5" s="2"/>
      <c r="N5" s="2"/>
      <c r="O5" s="2"/>
      <c r="P5" s="2"/>
      <c r="Q5" s="2"/>
    </row>
    <row r="6" spans="1:17" s="1" customFormat="1">
      <c r="A6" s="285" t="s">
        <v>507</v>
      </c>
      <c r="B6" s="286"/>
      <c r="C6" s="286"/>
      <c r="D6" s="286"/>
      <c r="E6" s="286"/>
      <c r="F6" s="287"/>
      <c r="G6" s="288" t="s">
        <v>508</v>
      </c>
      <c r="H6" s="289"/>
      <c r="I6" s="289"/>
      <c r="J6" s="290"/>
      <c r="K6" s="136" t="s">
        <v>509</v>
      </c>
      <c r="L6" s="136" t="s">
        <v>510</v>
      </c>
      <c r="M6" s="2"/>
      <c r="N6" s="2"/>
      <c r="O6" s="2"/>
      <c r="P6" s="2"/>
      <c r="Q6" s="2"/>
    </row>
    <row r="7" spans="1:17" s="1" customFormat="1" ht="12.75" customHeight="1">
      <c r="A7" s="291" t="s">
        <v>1</v>
      </c>
      <c r="B7" s="292"/>
      <c r="C7" s="292"/>
      <c r="D7" s="292"/>
      <c r="E7" s="292"/>
      <c r="F7" s="293"/>
      <c r="G7" s="291" t="s">
        <v>506</v>
      </c>
      <c r="H7" s="292"/>
      <c r="I7" s="292"/>
      <c r="J7" s="293"/>
      <c r="K7" s="280">
        <v>45379</v>
      </c>
      <c r="L7" s="297" t="s">
        <v>532</v>
      </c>
      <c r="M7" s="2"/>
      <c r="N7" s="2"/>
      <c r="O7" s="2"/>
      <c r="P7" s="2"/>
      <c r="Q7" s="2"/>
    </row>
    <row r="8" spans="1:17" s="1" customFormat="1">
      <c r="A8" s="294"/>
      <c r="B8" s="295"/>
      <c r="C8" s="295"/>
      <c r="D8" s="295"/>
      <c r="E8" s="295"/>
      <c r="F8" s="296"/>
      <c r="G8" s="294"/>
      <c r="H8" s="295"/>
      <c r="I8" s="295"/>
      <c r="J8" s="296"/>
      <c r="K8" s="280"/>
      <c r="L8" s="298"/>
      <c r="M8" s="2"/>
      <c r="N8" s="2"/>
      <c r="O8" s="2"/>
      <c r="P8" s="2"/>
      <c r="Q8" s="2"/>
    </row>
    <row r="9" spans="1:17" s="1" customFormat="1">
      <c r="A9" s="285" t="s">
        <v>512</v>
      </c>
      <c r="B9" s="286"/>
      <c r="C9" s="286"/>
      <c r="D9" s="286"/>
      <c r="E9" s="286"/>
      <c r="F9" s="287"/>
      <c r="G9" s="299" t="s">
        <v>513</v>
      </c>
      <c r="H9" s="299"/>
      <c r="I9" s="299"/>
      <c r="J9" s="299"/>
      <c r="K9" s="137" t="s">
        <v>514</v>
      </c>
      <c r="L9" s="138" t="s">
        <v>515</v>
      </c>
      <c r="M9" s="2"/>
      <c r="N9" s="2"/>
      <c r="O9" s="2"/>
      <c r="P9" s="2"/>
      <c r="Q9" s="2"/>
    </row>
    <row r="10" spans="1:17" s="1" customFormat="1" ht="12.75" customHeight="1">
      <c r="A10" s="291" t="s">
        <v>516</v>
      </c>
      <c r="B10" s="292"/>
      <c r="C10" s="292"/>
      <c r="D10" s="292"/>
      <c r="E10" s="292"/>
      <c r="F10" s="293"/>
      <c r="G10" s="300" t="s">
        <v>517</v>
      </c>
      <c r="H10" s="300"/>
      <c r="I10" s="300"/>
      <c r="J10" s="300"/>
      <c r="K10" s="280">
        <v>44748</v>
      </c>
      <c r="L10" s="280">
        <v>45266</v>
      </c>
      <c r="M10" s="2"/>
      <c r="N10" s="2"/>
      <c r="O10" s="2"/>
      <c r="P10" s="2"/>
      <c r="Q10" s="2"/>
    </row>
    <row r="11" spans="1:17" s="1" customFormat="1">
      <c r="A11" s="294"/>
      <c r="B11" s="295"/>
      <c r="C11" s="295"/>
      <c r="D11" s="295"/>
      <c r="E11" s="295"/>
      <c r="F11" s="296"/>
      <c r="G11" s="300"/>
      <c r="H11" s="300"/>
      <c r="I11" s="300"/>
      <c r="J11" s="300"/>
      <c r="K11" s="280"/>
      <c r="L11" s="280"/>
      <c r="M11" s="2"/>
      <c r="N11" s="2"/>
      <c r="O11" s="2"/>
      <c r="P11" s="2"/>
      <c r="Q11" s="2"/>
    </row>
    <row r="12" spans="1:17" s="1" customFormat="1" ht="13.9" customHeight="1">
      <c r="A12" s="299" t="s">
        <v>518</v>
      </c>
      <c r="B12" s="299"/>
      <c r="C12" s="299" t="s">
        <v>519</v>
      </c>
      <c r="D12" s="299"/>
      <c r="E12" s="299"/>
      <c r="F12" s="299"/>
      <c r="G12" s="299" t="s">
        <v>520</v>
      </c>
      <c r="H12" s="299"/>
      <c r="I12" s="306" t="s">
        <v>521</v>
      </c>
      <c r="J12" s="306"/>
      <c r="K12" s="307" t="s">
        <v>522</v>
      </c>
      <c r="L12" s="307"/>
      <c r="M12" s="2"/>
      <c r="N12" s="2"/>
      <c r="O12" s="2"/>
      <c r="P12" s="2"/>
      <c r="Q12" s="2"/>
    </row>
    <row r="13" spans="1:17" s="1" customFormat="1" ht="13.9" customHeight="1">
      <c r="A13" s="300" t="s">
        <v>523</v>
      </c>
      <c r="B13" s="300"/>
      <c r="C13" s="300" t="s">
        <v>524</v>
      </c>
      <c r="D13" s="300"/>
      <c r="E13" s="300"/>
      <c r="F13" s="300"/>
      <c r="G13" s="301">
        <v>1188434.56</v>
      </c>
      <c r="H13" s="302"/>
      <c r="I13" s="305">
        <f>J284</f>
        <v>39633.11</v>
      </c>
      <c r="J13" s="305"/>
      <c r="K13" s="300" t="s">
        <v>533</v>
      </c>
      <c r="L13" s="300"/>
      <c r="M13" s="2"/>
      <c r="N13" s="2"/>
      <c r="O13" s="2"/>
      <c r="P13" s="2"/>
      <c r="Q13" s="2"/>
    </row>
    <row r="14" spans="1:17" s="1" customFormat="1" ht="13.9" customHeight="1">
      <c r="A14" s="300"/>
      <c r="B14" s="300"/>
      <c r="C14" s="300"/>
      <c r="D14" s="300"/>
      <c r="E14" s="300"/>
      <c r="F14" s="300"/>
      <c r="G14" s="303"/>
      <c r="H14" s="304"/>
      <c r="I14" s="305"/>
      <c r="J14" s="305"/>
      <c r="K14" s="300"/>
      <c r="L14" s="300"/>
      <c r="M14" s="2"/>
      <c r="N14" s="2"/>
      <c r="O14" s="2"/>
      <c r="P14" s="2"/>
      <c r="Q14" s="2"/>
    </row>
    <row r="15" spans="1:17" s="1" customFormat="1">
      <c r="A15" s="308"/>
      <c r="B15" s="308"/>
      <c r="C15" s="308"/>
      <c r="D15" s="308"/>
      <c r="E15" s="308"/>
      <c r="F15" s="308"/>
      <c r="G15" s="308"/>
      <c r="H15" s="308"/>
      <c r="I15" s="308"/>
      <c r="J15" s="308"/>
      <c r="K15" s="308"/>
      <c r="L15" s="308"/>
      <c r="M15" s="2"/>
      <c r="N15" s="2"/>
      <c r="O15" s="2"/>
      <c r="P15" s="2"/>
      <c r="Q15" s="2"/>
    </row>
    <row r="16" spans="1:17" s="126" customFormat="1" ht="13.9" customHeight="1">
      <c r="A16" s="309" t="s">
        <v>534</v>
      </c>
      <c r="B16" s="310" t="s">
        <v>535</v>
      </c>
      <c r="C16" s="310" t="s">
        <v>536</v>
      </c>
      <c r="D16" s="310" t="s">
        <v>537</v>
      </c>
      <c r="E16" s="151"/>
      <c r="F16" s="309" t="s">
        <v>538</v>
      </c>
      <c r="G16" s="309"/>
      <c r="H16" s="309"/>
      <c r="I16" s="311" t="s">
        <v>539</v>
      </c>
      <c r="J16" s="311"/>
      <c r="K16" s="311"/>
      <c r="L16" s="312" t="s">
        <v>540</v>
      </c>
      <c r="M16" s="125"/>
      <c r="N16" s="125"/>
      <c r="O16" s="125"/>
      <c r="P16" s="125"/>
      <c r="Q16" s="125"/>
    </row>
    <row r="17" spans="1:17" s="126" customFormat="1" ht="38.25">
      <c r="A17" s="309"/>
      <c r="B17" s="310"/>
      <c r="C17" s="310"/>
      <c r="D17" s="310"/>
      <c r="E17" s="151" t="s">
        <v>537</v>
      </c>
      <c r="F17" s="151" t="s">
        <v>528</v>
      </c>
      <c r="G17" s="151" t="s">
        <v>526</v>
      </c>
      <c r="H17" s="152" t="s">
        <v>527</v>
      </c>
      <c r="I17" s="152" t="s">
        <v>528</v>
      </c>
      <c r="J17" s="152" t="s">
        <v>526</v>
      </c>
      <c r="K17" s="152" t="s">
        <v>527</v>
      </c>
      <c r="L17" s="312"/>
      <c r="M17" s="125"/>
      <c r="N17" s="125"/>
      <c r="O17" s="125"/>
      <c r="P17" s="125"/>
      <c r="Q17" s="125"/>
    </row>
    <row r="18" spans="1:17" s="126" customFormat="1">
      <c r="A18" s="316"/>
      <c r="B18" s="317"/>
      <c r="C18" s="317"/>
      <c r="D18" s="317"/>
      <c r="E18" s="317"/>
      <c r="F18" s="317"/>
      <c r="G18" s="317"/>
      <c r="H18" s="317"/>
      <c r="I18" s="317"/>
      <c r="J18" s="317"/>
      <c r="K18" s="317"/>
      <c r="L18" s="318"/>
      <c r="M18" s="125"/>
      <c r="N18" s="125"/>
      <c r="O18" s="125"/>
      <c r="P18" s="125"/>
      <c r="Q18" s="125"/>
    </row>
    <row r="19" spans="1:17">
      <c r="A19" s="153">
        <f>[3]REPROGRAMAÇÃO!A10</f>
        <v>1</v>
      </c>
      <c r="B19" s="154" t="str">
        <f>[3]REPROGRAMAÇÃO!B10</f>
        <v>DEMOLIÇÕES / RETIRADAS / SERVIÇOS PRELIMINARES</v>
      </c>
      <c r="C19" s="319"/>
      <c r="D19" s="320"/>
      <c r="E19" s="320"/>
      <c r="F19" s="320"/>
      <c r="G19" s="320"/>
      <c r="H19" s="321"/>
      <c r="I19" s="155">
        <f>SUM(I20:I30)</f>
        <v>19471.12</v>
      </c>
      <c r="J19" s="156"/>
      <c r="K19" s="157">
        <f>SUM(K20:K30)</f>
        <v>17801.640000000003</v>
      </c>
      <c r="L19" s="158"/>
    </row>
    <row r="20" spans="1:17">
      <c r="A20" s="159" t="str">
        <f>[3]REPROGRAMAÇÃO!A11</f>
        <v>1.1</v>
      </c>
      <c r="B20" s="160" t="str">
        <f>[3]REPROGRAMAÇÃO!B11</f>
        <v>Remoção de árvore, porte médio, com utilização de retro-escavadeira</v>
      </c>
      <c r="C20" s="159" t="str">
        <f>[3]REPROGRAMAÇÃO!E11</f>
        <v>un</v>
      </c>
      <c r="D20" s="94"/>
      <c r="E20" s="94">
        <f>[3]REPROGRAMAÇÃO!J11</f>
        <v>110.74</v>
      </c>
      <c r="F20" s="94">
        <v>3</v>
      </c>
      <c r="G20" s="21"/>
      <c r="H20" s="161">
        <v>3</v>
      </c>
      <c r="I20" s="162">
        <f>ROUND(E20*F20,2)</f>
        <v>332.22</v>
      </c>
      <c r="J20" s="163"/>
      <c r="K20" s="162">
        <f>ROUND(H20*E20,2)</f>
        <v>332.22</v>
      </c>
      <c r="L20" s="158">
        <f t="shared" ref="L20:L30" si="0">K20/I20</f>
        <v>1</v>
      </c>
    </row>
    <row r="21" spans="1:17" ht="25.5">
      <c r="A21" s="159" t="str">
        <f>[3]REPROGRAMAÇÃO!A12</f>
        <v>1.2</v>
      </c>
      <c r="B21" s="160" t="str">
        <f>[3]REPROGRAMAÇÃO!B12</f>
        <v>REMOÇÃO DE TELHAS, DE FIBROCIMENTO, METÁLICA E CERÂMICA, DE FORMA MANUAL, SEM REAPROVEITAMENTO. AF_12/2017</v>
      </c>
      <c r="C21" s="159" t="str">
        <f>[3]REPROGRAMAÇÃO!E12</f>
        <v>M2</v>
      </c>
      <c r="D21" s="94"/>
      <c r="E21" s="94">
        <f>[3]REPROGRAMAÇÃO!J12</f>
        <v>2.9</v>
      </c>
      <c r="F21" s="94">
        <v>88.39</v>
      </c>
      <c r="G21" s="21"/>
      <c r="H21" s="161">
        <v>88.39</v>
      </c>
      <c r="I21" s="162">
        <f t="shared" ref="I21:I84" si="1">ROUND(E21*F21,2)</f>
        <v>256.33</v>
      </c>
      <c r="J21" s="163"/>
      <c r="K21" s="162">
        <f t="shared" ref="K21:K30" si="2">ROUND(H21*E21,2)</f>
        <v>256.33</v>
      </c>
      <c r="L21" s="158">
        <f t="shared" si="0"/>
        <v>1</v>
      </c>
    </row>
    <row r="22" spans="1:17" ht="25.5">
      <c r="A22" s="159" t="str">
        <f>[3]REPROGRAMAÇÃO!A13</f>
        <v>1.3</v>
      </c>
      <c r="B22" s="160" t="str">
        <f>[3]REPROGRAMAÇÃO!B13</f>
        <v>REMOÇÃO DE TRAMA DE MADEIRA PARA COBERTURA, DE FORMA MANUAL, SEM REAPROVEITAMENTO. AF_12/2017</v>
      </c>
      <c r="C22" s="159" t="str">
        <f>[3]REPROGRAMAÇÃO!E13</f>
        <v>M2</v>
      </c>
      <c r="D22" s="94"/>
      <c r="E22" s="94">
        <f>[3]REPROGRAMAÇÃO!J13</f>
        <v>6.2299999999999995</v>
      </c>
      <c r="F22" s="94">
        <v>88.39</v>
      </c>
      <c r="G22" s="21"/>
      <c r="H22" s="161">
        <v>88.39</v>
      </c>
      <c r="I22" s="162">
        <f t="shared" si="1"/>
        <v>550.66999999999996</v>
      </c>
      <c r="J22" s="163"/>
      <c r="K22" s="162">
        <f t="shared" si="2"/>
        <v>550.66999999999996</v>
      </c>
      <c r="L22" s="158">
        <f t="shared" si="0"/>
        <v>1</v>
      </c>
    </row>
    <row r="23" spans="1:17" ht="25.5">
      <c r="A23" s="159" t="str">
        <f>[3]REPROGRAMAÇÃO!A14</f>
        <v>1.4</v>
      </c>
      <c r="B23" s="160" t="str">
        <f>[3]REPROGRAMAÇÃO!B14</f>
        <v>REMOÇÃO DE TESOURAS DE MADEIRA, COM VÃO MENOR QUE 8M, DE FORMA MANUAL, SEM REAPROVEITAMENTO. AF_12/2017</v>
      </c>
      <c r="C23" s="159" t="str">
        <f>[3]REPROGRAMAÇÃO!E14</f>
        <v>UN</v>
      </c>
      <c r="D23" s="94"/>
      <c r="E23" s="94">
        <f>[3]REPROGRAMAÇÃO!J14</f>
        <v>69.149999999999991</v>
      </c>
      <c r="F23" s="94">
        <v>3</v>
      </c>
      <c r="G23" s="21"/>
      <c r="H23" s="161">
        <v>3</v>
      </c>
      <c r="I23" s="162">
        <f t="shared" si="1"/>
        <v>207.45</v>
      </c>
      <c r="J23" s="163"/>
      <c r="K23" s="162">
        <f t="shared" si="2"/>
        <v>207.45</v>
      </c>
      <c r="L23" s="158">
        <f t="shared" si="0"/>
        <v>1</v>
      </c>
    </row>
    <row r="24" spans="1:17" ht="25.5">
      <c r="A24" s="159" t="str">
        <f>[3]REPROGRAMAÇÃO!A15</f>
        <v>1.5</v>
      </c>
      <c r="B24" s="160" t="str">
        <f>[3]REPROGRAMAÇÃO!B15</f>
        <v>DEMOLIÇÃO DE ALVENARIA PARA QUALQUER TIPO DE BLOCO, DE FORMA MECANIZADA, SEM REAPROVEITAMENTO. AF_12/2017</v>
      </c>
      <c r="C24" s="159" t="str">
        <f>[3]REPROGRAMAÇÃO!E15</f>
        <v>M3</v>
      </c>
      <c r="D24" s="94"/>
      <c r="E24" s="94">
        <f>[3]REPROGRAMAÇÃO!J15</f>
        <v>52.25</v>
      </c>
      <c r="F24" s="94">
        <v>16.11</v>
      </c>
      <c r="G24" s="21"/>
      <c r="H24" s="161">
        <v>16.11</v>
      </c>
      <c r="I24" s="162">
        <f t="shared" si="1"/>
        <v>841.75</v>
      </c>
      <c r="J24" s="163"/>
      <c r="K24" s="162">
        <f t="shared" si="2"/>
        <v>841.75</v>
      </c>
      <c r="L24" s="158">
        <f t="shared" si="0"/>
        <v>1</v>
      </c>
    </row>
    <row r="25" spans="1:17" ht="25.5">
      <c r="A25" s="159" t="str">
        <f>[3]REPROGRAMAÇÃO!A16</f>
        <v>1.6</v>
      </c>
      <c r="B25" s="160" t="str">
        <f>[3]REPROGRAMAÇÃO!B16</f>
        <v>DEMOLIÇÃO DE PILARES E VIGAS EM CONCRETO ARMADO, DE FORMA MECANIZADA COM MARTELETE, SEM REAPROVEITAMENTO. AF_12/2017</v>
      </c>
      <c r="C25" s="159" t="str">
        <f>[3]REPROGRAMAÇÃO!E16</f>
        <v>M3</v>
      </c>
      <c r="D25" s="94"/>
      <c r="E25" s="94">
        <f>[3]REPROGRAMAÇÃO!J16</f>
        <v>230.25</v>
      </c>
      <c r="F25" s="94">
        <v>13.59</v>
      </c>
      <c r="G25" s="21"/>
      <c r="H25" s="161">
        <v>6.5041900000000004</v>
      </c>
      <c r="I25" s="162">
        <f t="shared" si="1"/>
        <v>3129.1</v>
      </c>
      <c r="J25" s="163"/>
      <c r="K25" s="162">
        <f t="shared" si="2"/>
        <v>1497.59</v>
      </c>
      <c r="L25" s="158">
        <f t="shared" si="0"/>
        <v>0.47860087565114567</v>
      </c>
    </row>
    <row r="26" spans="1:17" ht="25.5">
      <c r="A26" s="159" t="str">
        <f>[3]REPROGRAMAÇÃO!A17</f>
        <v>1.7</v>
      </c>
      <c r="B26" s="160" t="str">
        <f>[3]REPROGRAMAÇÃO!B17</f>
        <v>DEMOLIÇÃO DE LAJES, DE FORMA MECANIZADA COM MARTELETE, SEM REAPROVEITAMENTO. AF_12/2017</v>
      </c>
      <c r="C26" s="159" t="str">
        <f>[3]REPROGRAMAÇÃO!E17</f>
        <v>M3</v>
      </c>
      <c r="D26" s="94"/>
      <c r="E26" s="94">
        <f>[3]REPROGRAMAÇÃO!J17</f>
        <v>97.97</v>
      </c>
      <c r="F26" s="94">
        <v>6.5299999999999994</v>
      </c>
      <c r="G26" s="21"/>
      <c r="H26" s="161">
        <v>9.76</v>
      </c>
      <c r="I26" s="162">
        <f t="shared" si="1"/>
        <v>639.74</v>
      </c>
      <c r="J26" s="163"/>
      <c r="K26" s="162">
        <f t="shared" si="2"/>
        <v>956.19</v>
      </c>
      <c r="L26" s="158">
        <f t="shared" si="0"/>
        <v>1.4946540782192765</v>
      </c>
    </row>
    <row r="27" spans="1:17">
      <c r="A27" s="159" t="str">
        <f>[3]REPROGRAMAÇÃO!A18</f>
        <v>1.8</v>
      </c>
      <c r="B27" s="160" t="str">
        <f>[3]REPROGRAMAÇÃO!B18</f>
        <v>Demolição de pavimentação em paralelepípedo ou pré-moldados de concreto c/ reaproveitamento</v>
      </c>
      <c r="C27" s="159" t="str">
        <f>[3]REPROGRAMAÇÃO!E18</f>
        <v>m2</v>
      </c>
      <c r="D27" s="94"/>
      <c r="E27" s="94">
        <f>[3]REPROGRAMAÇÃO!J18</f>
        <v>10.49</v>
      </c>
      <c r="F27" s="94">
        <v>564.30999999999995</v>
      </c>
      <c r="G27" s="21"/>
      <c r="H27" s="161">
        <v>564.30999999999995</v>
      </c>
      <c r="I27" s="162">
        <f t="shared" si="1"/>
        <v>5919.61</v>
      </c>
      <c r="J27" s="163"/>
      <c r="K27" s="162">
        <f t="shared" si="2"/>
        <v>5919.61</v>
      </c>
      <c r="L27" s="158">
        <f t="shared" si="0"/>
        <v>1</v>
      </c>
    </row>
    <row r="28" spans="1:17">
      <c r="A28" s="159" t="str">
        <f>[3]REPROGRAMAÇÃO!A19</f>
        <v>1.9</v>
      </c>
      <c r="B28" s="160" t="str">
        <f>[3]REPROGRAMAÇÃO!B19</f>
        <v>DEMOLIÇÃO DE CONCRETO SIMPLES COM MARTELETE</v>
      </c>
      <c r="C28" s="159" t="str">
        <f>[3]REPROGRAMAÇÃO!E19</f>
        <v>M3</v>
      </c>
      <c r="D28" s="94"/>
      <c r="E28" s="94">
        <f>[3]REPROGRAMAÇÃO!J19</f>
        <v>79.61</v>
      </c>
      <c r="F28" s="94">
        <v>10.990000000001</v>
      </c>
      <c r="G28" s="21"/>
      <c r="H28" s="161">
        <v>6.5380000000000003</v>
      </c>
      <c r="I28" s="162">
        <f t="shared" si="1"/>
        <v>874.91</v>
      </c>
      <c r="J28" s="163"/>
      <c r="K28" s="162">
        <f t="shared" si="2"/>
        <v>520.49</v>
      </c>
      <c r="L28" s="158">
        <f t="shared" si="0"/>
        <v>0.5949069047101988</v>
      </c>
    </row>
    <row r="29" spans="1:17">
      <c r="A29" s="159" t="str">
        <f>[3]REPROGRAMAÇÃO!A20</f>
        <v>1.10</v>
      </c>
      <c r="B29" s="160" t="str">
        <f>[3]REPROGRAMAÇÃO!B20</f>
        <v>LOCAÇÃO DA OBRA - EXECUÇÃO DE GABARITO</v>
      </c>
      <c r="C29" s="159" t="str">
        <f>[3]REPROGRAMAÇÃO!E20</f>
        <v>M2</v>
      </c>
      <c r="D29" s="94"/>
      <c r="E29" s="94">
        <f>[3]REPROGRAMAÇÃO!J20</f>
        <v>7.5600000000000005</v>
      </c>
      <c r="F29" s="94">
        <v>549</v>
      </c>
      <c r="G29" s="21"/>
      <c r="H29" s="161">
        <v>549</v>
      </c>
      <c r="I29" s="162">
        <f t="shared" si="1"/>
        <v>4150.4399999999996</v>
      </c>
      <c r="J29" s="163"/>
      <c r="K29" s="162">
        <f t="shared" si="2"/>
        <v>4150.4399999999996</v>
      </c>
      <c r="L29" s="158">
        <f t="shared" si="0"/>
        <v>1</v>
      </c>
    </row>
    <row r="30" spans="1:17">
      <c r="A30" s="159" t="str">
        <f>[3]REPROGRAMAÇÃO!A21</f>
        <v>1.11</v>
      </c>
      <c r="B30" s="160" t="str">
        <f>[3]REPROGRAMAÇÃO!B21</f>
        <v>Placa de obra em chapa aço galvanizado, instalada</v>
      </c>
      <c r="C30" s="159" t="str">
        <f>[3]REPROGRAMAÇÃO!E21</f>
        <v>m2</v>
      </c>
      <c r="D30" s="94"/>
      <c r="E30" s="94">
        <f>[3]REPROGRAMAÇÃO!J21</f>
        <v>428.15</v>
      </c>
      <c r="F30" s="94">
        <v>6</v>
      </c>
      <c r="G30" s="21"/>
      <c r="H30" s="161">
        <v>6</v>
      </c>
      <c r="I30" s="162">
        <f t="shared" si="1"/>
        <v>2568.9</v>
      </c>
      <c r="J30" s="163"/>
      <c r="K30" s="162">
        <f t="shared" si="2"/>
        <v>2568.9</v>
      </c>
      <c r="L30" s="158">
        <f t="shared" si="0"/>
        <v>1</v>
      </c>
    </row>
    <row r="31" spans="1:17">
      <c r="A31" s="313"/>
      <c r="B31" s="314"/>
      <c r="C31" s="314"/>
      <c r="D31" s="314"/>
      <c r="E31" s="314"/>
      <c r="F31" s="314"/>
      <c r="G31" s="314"/>
      <c r="H31" s="314"/>
      <c r="I31" s="314"/>
      <c r="J31" s="314"/>
      <c r="K31" s="314"/>
      <c r="L31" s="315"/>
    </row>
    <row r="32" spans="1:17">
      <c r="A32" s="153">
        <f>[3]REPROGRAMAÇÃO!A23</f>
        <v>2</v>
      </c>
      <c r="B32" s="154" t="str">
        <f>[3]REPROGRAMAÇÃO!B23</f>
        <v>INFRAESTRUTURA</v>
      </c>
      <c r="C32" s="319"/>
      <c r="D32" s="320"/>
      <c r="E32" s="320"/>
      <c r="F32" s="320"/>
      <c r="G32" s="320"/>
      <c r="H32" s="321"/>
      <c r="I32" s="155">
        <f>SUM(I33:I42)</f>
        <v>93551.27</v>
      </c>
      <c r="J32" s="155"/>
      <c r="K32" s="155">
        <f t="shared" ref="K32" si="3">SUM(K33:K42)</f>
        <v>93340.37999999999</v>
      </c>
      <c r="L32" s="156"/>
    </row>
    <row r="33" spans="1:12" ht="25.5">
      <c r="A33" s="159" t="str">
        <f>[3]REPROGRAMAÇÃO!A24</f>
        <v>2.1</v>
      </c>
      <c r="B33" s="160" t="str">
        <f>[3]REPROGRAMAÇÃO!B24</f>
        <v>ATERRO MANUAL DE VALAS COM SOLO ARGILO-ARENOSO E COMPACTAÇÃO MECANIZADA. AF_05/2016</v>
      </c>
      <c r="C33" s="159" t="str">
        <f>[3]REPROGRAMAÇÃO!E24</f>
        <v>M3</v>
      </c>
      <c r="D33" s="94"/>
      <c r="E33" s="94">
        <f>[3]REPROGRAMAÇÃO!J24</f>
        <v>40.650000000000006</v>
      </c>
      <c r="F33" s="94">
        <f>[3]REPROGRAMAÇÃO!I24</f>
        <v>116.67</v>
      </c>
      <c r="G33" s="21"/>
      <c r="H33" s="161">
        <v>116.66999999999999</v>
      </c>
      <c r="I33" s="162">
        <f t="shared" si="1"/>
        <v>4742.6400000000003</v>
      </c>
      <c r="J33" s="163"/>
      <c r="K33" s="162">
        <f>ROUND(H33*E33,2)</f>
        <v>4742.6400000000003</v>
      </c>
      <c r="L33" s="158">
        <f t="shared" ref="L33:L42" si="4">K33/I33</f>
        <v>1</v>
      </c>
    </row>
    <row r="34" spans="1:12" ht="25.5">
      <c r="A34" s="159" t="str">
        <f>[3]REPROGRAMAÇÃO!A25</f>
        <v>2.2</v>
      </c>
      <c r="B34" s="160" t="str">
        <f>[3]REPROGRAMAÇÃO!B25</f>
        <v>ESCAVAÇÃO MANUAL PARA BLOCO DE COROAMENTO OU SAPATA (INCLUINDO ESCAVAÇÃO PARA COLOCAÇÃO DE FÔRMAS). AF_06/2017</v>
      </c>
      <c r="C34" s="159" t="str">
        <f>[3]REPROGRAMAÇÃO!E25</f>
        <v>M3</v>
      </c>
      <c r="D34" s="94"/>
      <c r="E34" s="94">
        <f>[3]REPROGRAMAÇÃO!J25</f>
        <v>78.789999999999992</v>
      </c>
      <c r="F34" s="94">
        <f>[3]REPROGRAMAÇÃO!I25</f>
        <v>93.140000000000029</v>
      </c>
      <c r="G34" s="21"/>
      <c r="H34" s="161">
        <v>93.14</v>
      </c>
      <c r="I34" s="162">
        <f t="shared" si="1"/>
        <v>7338.5</v>
      </c>
      <c r="J34" s="163"/>
      <c r="K34" s="162">
        <f t="shared" ref="K34:K42" si="5">ROUND(H34*E34,2)</f>
        <v>7338.5</v>
      </c>
      <c r="L34" s="158">
        <f t="shared" si="4"/>
        <v>1</v>
      </c>
    </row>
    <row r="35" spans="1:12">
      <c r="A35" s="159" t="str">
        <f>[3]REPROGRAMAÇÃO!A26</f>
        <v>2.3</v>
      </c>
      <c r="B35" s="160" t="str">
        <f>[3]REPROGRAMAÇÃO!B26</f>
        <v>REATERRO MANUAL DE VALAS COM COMPACTAÇÃO MECANIZADA. AF_04/2016</v>
      </c>
      <c r="C35" s="159" t="str">
        <f>[3]REPROGRAMAÇÃO!E26</f>
        <v>M3</v>
      </c>
      <c r="D35" s="94"/>
      <c r="E35" s="94">
        <f>[3]REPROGRAMAÇÃO!J26</f>
        <v>25.67</v>
      </c>
      <c r="F35" s="94">
        <f>[3]REPROGRAMAÇÃO!I26</f>
        <v>22.250000000000004</v>
      </c>
      <c r="G35" s="21"/>
      <c r="H35" s="161">
        <v>21.47</v>
      </c>
      <c r="I35" s="162">
        <f t="shared" si="1"/>
        <v>571.16</v>
      </c>
      <c r="J35" s="163"/>
      <c r="K35" s="162">
        <f t="shared" si="5"/>
        <v>551.13</v>
      </c>
      <c r="L35" s="158">
        <f t="shared" si="4"/>
        <v>0.96493101757826183</v>
      </c>
    </row>
    <row r="36" spans="1:12" ht="25.5">
      <c r="A36" s="159" t="str">
        <f>[3]REPROGRAMAÇÃO!A27</f>
        <v>2.4</v>
      </c>
      <c r="B36" s="160" t="str">
        <f>[3]REPROGRAMAÇÃO!B27</f>
        <v>LASTRO DE CONCRETO MAGRO, APLICADO EM PISOS, LAJES SOBRE SOLO OU RADIERS, ESPESSURA DE 5 CM. AF_07/2016</v>
      </c>
      <c r="C36" s="159" t="str">
        <f>[3]REPROGRAMAÇÃO!E27</f>
        <v>M2</v>
      </c>
      <c r="D36" s="94"/>
      <c r="E36" s="94">
        <f>[3]REPROGRAMAÇÃO!J27</f>
        <v>27.130000000000003</v>
      </c>
      <c r="F36" s="94">
        <f>[3]REPROGRAMAÇÃO!I27</f>
        <v>51.07</v>
      </c>
      <c r="G36" s="21"/>
      <c r="H36" s="161">
        <v>51.57</v>
      </c>
      <c r="I36" s="162">
        <f t="shared" si="1"/>
        <v>1385.53</v>
      </c>
      <c r="J36" s="163"/>
      <c r="K36" s="162">
        <f t="shared" si="5"/>
        <v>1399.09</v>
      </c>
      <c r="L36" s="158">
        <f t="shared" si="4"/>
        <v>1.0097868685629325</v>
      </c>
    </row>
    <row r="37" spans="1:12" ht="25.5">
      <c r="A37" s="159" t="str">
        <f>[3]REPROGRAMAÇÃO!A28</f>
        <v>2.5</v>
      </c>
      <c r="B37" s="160" t="str">
        <f>[3]REPROGRAMAÇÃO!B28</f>
        <v>ALVENARIA DE EMBASAMENTO EM TIJOLO CERÂMICO FURADO C/ ARGAMASSA CIMENTO E AREIA 1:4</v>
      </c>
      <c r="C37" s="159" t="str">
        <f>[3]REPROGRAMAÇÃO!E28</f>
        <v>M3</v>
      </c>
      <c r="D37" s="94"/>
      <c r="E37" s="94">
        <f>[3]REPROGRAMAÇÃO!J28</f>
        <v>759.90000000000009</v>
      </c>
      <c r="F37" s="94">
        <f>[3]REPROGRAMAÇÃO!I28</f>
        <v>25.459999999999997</v>
      </c>
      <c r="G37" s="21"/>
      <c r="H37" s="161">
        <v>25.46</v>
      </c>
      <c r="I37" s="162">
        <f t="shared" si="1"/>
        <v>19347.05</v>
      </c>
      <c r="J37" s="163"/>
      <c r="K37" s="162">
        <f t="shared" si="5"/>
        <v>19347.05</v>
      </c>
      <c r="L37" s="158">
        <f t="shared" si="4"/>
        <v>1</v>
      </c>
    </row>
    <row r="38" spans="1:12">
      <c r="A38" s="159" t="str">
        <f>[3]REPROGRAMAÇÃO!A29</f>
        <v>2.6</v>
      </c>
      <c r="B38" s="160" t="str">
        <f>[3]REPROGRAMAÇÃO!B29</f>
        <v>Forma plana para fundações, em compensado resinado 12mm, 07 usos</v>
      </c>
      <c r="C38" s="159" t="str">
        <f>[3]REPROGRAMAÇÃO!E29</f>
        <v>m2</v>
      </c>
      <c r="D38" s="94"/>
      <c r="E38" s="94">
        <f>[3]REPROGRAMAÇÃO!J29</f>
        <v>82.64</v>
      </c>
      <c r="F38" s="94">
        <f>[3]REPROGRAMAÇÃO!I29</f>
        <v>75.430000000000035</v>
      </c>
      <c r="G38" s="21"/>
      <c r="H38" s="161">
        <v>75.430000000000007</v>
      </c>
      <c r="I38" s="162">
        <f t="shared" si="1"/>
        <v>6233.54</v>
      </c>
      <c r="J38" s="163"/>
      <c r="K38" s="162">
        <f t="shared" si="5"/>
        <v>6233.54</v>
      </c>
      <c r="L38" s="158">
        <f t="shared" si="4"/>
        <v>1</v>
      </c>
    </row>
    <row r="39" spans="1:12" ht="25.5">
      <c r="A39" s="159" t="str">
        <f>[3]REPROGRAMAÇÃO!A30</f>
        <v>2.7</v>
      </c>
      <c r="B39" s="160" t="str">
        <f>[3]REPROGRAMAÇÃO!B30</f>
        <v>ARMAÇÃO DE BLOCO, VIGA BALDRAME OU SAPATA UTILIZANDO AÇO CA-50 DE 10 MM - MONTAGEM. AF_06/2017</v>
      </c>
      <c r="C39" s="159" t="str">
        <f>[3]REPROGRAMAÇÃO!E30</f>
        <v>KG</v>
      </c>
      <c r="D39" s="94"/>
      <c r="E39" s="94">
        <f>[3]REPROGRAMAÇÃO!J30</f>
        <v>20.03</v>
      </c>
      <c r="F39" s="94">
        <f>[3]REPROGRAMAÇÃO!I30</f>
        <v>1675.9100000000003</v>
      </c>
      <c r="G39" s="21"/>
      <c r="H39" s="161">
        <v>1675.91</v>
      </c>
      <c r="I39" s="162">
        <f t="shared" si="1"/>
        <v>33568.480000000003</v>
      </c>
      <c r="J39" s="163"/>
      <c r="K39" s="162">
        <f t="shared" si="5"/>
        <v>33568.480000000003</v>
      </c>
      <c r="L39" s="158">
        <f t="shared" si="4"/>
        <v>1</v>
      </c>
    </row>
    <row r="40" spans="1:12" ht="25.5">
      <c r="A40" s="159" t="str">
        <f>[3]REPROGRAMAÇÃO!A31</f>
        <v>2.8</v>
      </c>
      <c r="B40" s="160" t="str">
        <f>[3]REPROGRAMAÇÃO!B31</f>
        <v>CONCRETO FCK = 25MPA, TRAÇO 1:2,3:2,7 (EM MASSA SECA DE CIMENTO/ AREIA MÉDIA/ BRITA 1) - PREPARO MECÂNICO COM BETONEIRA 400 L. AF_05/2021</v>
      </c>
      <c r="C40" s="159" t="str">
        <f>[3]REPROGRAMAÇÃO!E31</f>
        <v>M3</v>
      </c>
      <c r="D40" s="94"/>
      <c r="E40" s="94">
        <f>[3]REPROGRAMAÇÃO!J31</f>
        <v>444.59000000000003</v>
      </c>
      <c r="F40" s="94">
        <f>[3]REPROGRAMAÇÃO!I31</f>
        <v>27.25</v>
      </c>
      <c r="G40" s="21"/>
      <c r="H40" s="161">
        <v>27.25</v>
      </c>
      <c r="I40" s="162">
        <f t="shared" si="1"/>
        <v>12115.08</v>
      </c>
      <c r="J40" s="163"/>
      <c r="K40" s="162">
        <f t="shared" si="5"/>
        <v>12115.08</v>
      </c>
      <c r="L40" s="158">
        <f t="shared" si="4"/>
        <v>1</v>
      </c>
    </row>
    <row r="41" spans="1:12" ht="25.5">
      <c r="A41" s="159" t="str">
        <f>[3]REPROGRAMAÇÃO!A32</f>
        <v>2.9</v>
      </c>
      <c r="B41" s="160" t="str">
        <f>[3]REPROGRAMAÇÃO!B32</f>
        <v>LANÇAMENTO COM USO DE BALDES, ADENSAMENTO E ACABAMENTO DE CONCRETO EM ESTRUTURAS. AF_12/2015</v>
      </c>
      <c r="C41" s="159" t="str">
        <f>[3]REPROGRAMAÇÃO!E32</f>
        <v>M3</v>
      </c>
      <c r="D41" s="94"/>
      <c r="E41" s="94">
        <f>[3]REPROGRAMAÇÃO!J32</f>
        <v>177.76000000000002</v>
      </c>
      <c r="F41" s="94">
        <f>[3]REPROGRAMAÇÃO!I32</f>
        <v>27.25</v>
      </c>
      <c r="G41" s="21"/>
      <c r="H41" s="161">
        <v>26.1</v>
      </c>
      <c r="I41" s="162">
        <f t="shared" si="1"/>
        <v>4843.96</v>
      </c>
      <c r="J41" s="163"/>
      <c r="K41" s="162">
        <f t="shared" si="5"/>
        <v>4639.54</v>
      </c>
      <c r="L41" s="158">
        <f t="shared" si="4"/>
        <v>0.95779899090826515</v>
      </c>
    </row>
    <row r="42" spans="1:12" ht="25.5">
      <c r="A42" s="159" t="str">
        <f>[3]REPROGRAMAÇÃO!A33</f>
        <v>2.10</v>
      </c>
      <c r="B42" s="160" t="str">
        <f>[3]REPROGRAMAÇÃO!B33</f>
        <v>Impermeabilização de alicerce e viga baldrame com 2 demãos de tinta asfáltica tipo Neutrol da Vedacit ou similar, exceto argamassa impermeabilização</v>
      </c>
      <c r="C42" s="159" t="str">
        <f>[3]REPROGRAMAÇÃO!E33</f>
        <v>m2</v>
      </c>
      <c r="D42" s="94"/>
      <c r="E42" s="94">
        <f>[3]REPROGRAMAÇÃO!J33</f>
        <v>26.990000000000002</v>
      </c>
      <c r="F42" s="94">
        <f>[3]REPROGRAMAÇÃO!I33</f>
        <v>126.17000000000002</v>
      </c>
      <c r="G42" s="21"/>
      <c r="H42" s="161">
        <v>126.17</v>
      </c>
      <c r="I42" s="162">
        <f t="shared" si="1"/>
        <v>3405.33</v>
      </c>
      <c r="J42" s="163"/>
      <c r="K42" s="162">
        <f t="shared" si="5"/>
        <v>3405.33</v>
      </c>
      <c r="L42" s="158">
        <f t="shared" si="4"/>
        <v>1</v>
      </c>
    </row>
    <row r="43" spans="1:12">
      <c r="A43" s="313"/>
      <c r="B43" s="314"/>
      <c r="C43" s="314"/>
      <c r="D43" s="314"/>
      <c r="E43" s="314"/>
      <c r="F43" s="314"/>
      <c r="G43" s="314"/>
      <c r="H43" s="314"/>
      <c r="I43" s="314"/>
      <c r="J43" s="314"/>
      <c r="K43" s="314"/>
      <c r="L43" s="315"/>
    </row>
    <row r="44" spans="1:12">
      <c r="A44" s="153">
        <f>[3]REPROGRAMAÇÃO!A35</f>
        <v>3</v>
      </c>
      <c r="B44" s="154" t="str">
        <f>[3]REPROGRAMAÇÃO!B35</f>
        <v>SUPERESTRUTURA</v>
      </c>
      <c r="C44" s="319"/>
      <c r="D44" s="320"/>
      <c r="E44" s="320"/>
      <c r="F44" s="320"/>
      <c r="G44" s="320"/>
      <c r="H44" s="321"/>
      <c r="I44" s="155">
        <f>SUM(I45+I53+I55)</f>
        <v>228332.07</v>
      </c>
      <c r="J44" s="156"/>
      <c r="K44" s="155">
        <f>SUM(K45+K53+K55)</f>
        <v>227411.46000000002</v>
      </c>
      <c r="L44" s="156"/>
    </row>
    <row r="45" spans="1:12">
      <c r="A45" s="159" t="str">
        <f>[3]REPROGRAMAÇÃO!A36</f>
        <v>3.1</v>
      </c>
      <c r="B45" s="160" t="str">
        <f>[3]REPROGRAMAÇÃO!B36</f>
        <v>CONCRETO ARMADO (PILARES / VIGAS)</v>
      </c>
      <c r="C45" s="159"/>
      <c r="D45" s="94"/>
      <c r="E45" s="94"/>
      <c r="F45" s="94"/>
      <c r="G45" s="21"/>
      <c r="H45" s="161"/>
      <c r="I45" s="162">
        <f>SUM(I46:I52)</f>
        <v>206031.61000000002</v>
      </c>
      <c r="J45" s="163"/>
      <c r="K45" s="162">
        <f>SUM(K46:K52)</f>
        <v>206031.61000000002</v>
      </c>
      <c r="L45" s="158"/>
    </row>
    <row r="46" spans="1:12" ht="38.25">
      <c r="A46" s="159" t="str">
        <f>[3]REPROGRAMAÇÃO!A37</f>
        <v>3.1.1</v>
      </c>
      <c r="B46" s="160" t="str">
        <f>[3]REPROGRAMAÇÃO!B37</f>
        <v>ARMAÇÃO DE PILAR OU VIGA DE UMA ESTRUTURA CONVENCIONAL DE CONCRETO ARMADO EM UMA EDIFICAÇÃO TÉRREA OU SOBRADO UTILIZANDO AÇO CA-60 DE 5,0 MM - MONTAGEM. AF_12/2015</v>
      </c>
      <c r="C46" s="159" t="str">
        <f>[3]REPROGRAMAÇÃO!E37</f>
        <v>KG</v>
      </c>
      <c r="D46" s="94"/>
      <c r="E46" s="94">
        <f>[3]REPROGRAMAÇÃO!J37</f>
        <v>23.39</v>
      </c>
      <c r="F46" s="94">
        <f>[3]REPROGRAMAÇÃO!I37</f>
        <v>1624.6407000000002</v>
      </c>
      <c r="G46" s="21"/>
      <c r="H46" s="161">
        <v>1624.6407000000002</v>
      </c>
      <c r="I46" s="162">
        <f t="shared" si="1"/>
        <v>38000.35</v>
      </c>
      <c r="J46" s="163"/>
      <c r="K46" s="162">
        <f t="shared" ref="K46:K61" si="6">ROUND(H46*E46,2)</f>
        <v>38000.35</v>
      </c>
      <c r="L46" s="158">
        <f t="shared" ref="L46:L61" si="7">K46/I46</f>
        <v>1</v>
      </c>
    </row>
    <row r="47" spans="1:12" ht="38.25">
      <c r="A47" s="159" t="str">
        <f>[3]REPROGRAMAÇÃO!A38</f>
        <v>3.1.2</v>
      </c>
      <c r="B47" s="160" t="str">
        <f>[3]REPROGRAMAÇÃO!B38</f>
        <v>ARMAÇÃO DE PILAR OU VIGA DE UMA ESTRUTURA CONVENCIONAL DE CONCRETO ARMADO EM UMA EDIFICAÇÃO TÉRREA OU SOBRADO UTILIZANDO AÇO CA-50 DE 6,3 MM - MONTAGEM. AF_12/2015</v>
      </c>
      <c r="C47" s="159" t="str">
        <f>[3]REPROGRAMAÇÃO!E38</f>
        <v>KG</v>
      </c>
      <c r="D47" s="94"/>
      <c r="E47" s="94">
        <f>[3]REPROGRAMAÇÃO!J38</f>
        <v>22.94</v>
      </c>
      <c r="F47" s="94">
        <f>[3]REPROGRAMAÇÃO!I38</f>
        <v>323.702</v>
      </c>
      <c r="G47" s="21"/>
      <c r="H47" s="161">
        <v>323.702</v>
      </c>
      <c r="I47" s="162">
        <f t="shared" si="1"/>
        <v>7425.72</v>
      </c>
      <c r="J47" s="163"/>
      <c r="K47" s="162">
        <f t="shared" si="6"/>
        <v>7425.72</v>
      </c>
      <c r="L47" s="158">
        <f t="shared" si="7"/>
        <v>1</v>
      </c>
    </row>
    <row r="48" spans="1:12" ht="38.25">
      <c r="A48" s="159" t="str">
        <f>[3]REPROGRAMAÇÃO!A39</f>
        <v>3.1.3</v>
      </c>
      <c r="B48" s="160" t="str">
        <f>[3]REPROGRAMAÇÃO!B39</f>
        <v>ARMAÇÃO DE PILAR OU VIGA DE UMA ESTRUTURA CONVENCIONAL DE CONCRETO ARMADO EM UMA EDIFICAÇÃO TÉRREA OU SOBRADO UTILIZANDO AÇO CA-50 DE 10,0 MM - MONTAGEM. AF_12/2015</v>
      </c>
      <c r="C48" s="159" t="str">
        <f>[3]REPROGRAMAÇÃO!E39</f>
        <v>KG</v>
      </c>
      <c r="D48" s="94"/>
      <c r="E48" s="94">
        <f>[3]REPROGRAMAÇÃO!J39</f>
        <v>19.98</v>
      </c>
      <c r="F48" s="94">
        <f>[3]REPROGRAMAÇÃO!I39</f>
        <v>3227.1619999999998</v>
      </c>
      <c r="G48" s="21"/>
      <c r="H48" s="161">
        <v>3227.1619999999998</v>
      </c>
      <c r="I48" s="162">
        <f t="shared" si="1"/>
        <v>64478.7</v>
      </c>
      <c r="J48" s="163"/>
      <c r="K48" s="162">
        <f t="shared" si="6"/>
        <v>64478.7</v>
      </c>
      <c r="L48" s="158">
        <f t="shared" si="7"/>
        <v>1</v>
      </c>
    </row>
    <row r="49" spans="1:12" ht="38.25">
      <c r="A49" s="159" t="str">
        <f>[3]REPROGRAMAÇÃO!A40</f>
        <v>3.1.4</v>
      </c>
      <c r="B49" s="160" t="str">
        <f>[3]REPROGRAMAÇÃO!B40</f>
        <v>ARMAÇÃO DE PILAR OU VIGA DE UMA ESTRUTURA CONVENCIONAL DE CONCRETO ARMADO EM UMA EDIFICAÇÃO TÉRREA OU SOBRADO UTILIZANDO AÇO CA-50 DE 12,5 MM - MONTAGEM. AF_12/2015</v>
      </c>
      <c r="C49" s="159" t="str">
        <f>[3]REPROGRAMAÇÃO!E40</f>
        <v>KG</v>
      </c>
      <c r="D49" s="94"/>
      <c r="E49" s="94">
        <f>[3]REPROGRAMAÇÃO!J40</f>
        <v>16.989999999999998</v>
      </c>
      <c r="F49" s="94">
        <f>[3]REPROGRAMAÇÃO!I40</f>
        <v>749.97</v>
      </c>
      <c r="G49" s="21"/>
      <c r="H49" s="161">
        <v>749.97</v>
      </c>
      <c r="I49" s="162">
        <f t="shared" si="1"/>
        <v>12741.99</v>
      </c>
      <c r="J49" s="163"/>
      <c r="K49" s="162">
        <f t="shared" si="6"/>
        <v>12741.99</v>
      </c>
      <c r="L49" s="158">
        <f t="shared" si="7"/>
        <v>1</v>
      </c>
    </row>
    <row r="50" spans="1:12" ht="25.5">
      <c r="A50" s="159" t="str">
        <f>[3]REPROGRAMAÇÃO!A41</f>
        <v>3.1.5</v>
      </c>
      <c r="B50" s="160" t="str">
        <f>[3]REPROGRAMAÇÃO!B41</f>
        <v>Forma plana para estruturas, em compensado plastificado de 12mm, 12 usos, inclusive escoramento - Revisada 07.2015</v>
      </c>
      <c r="C50" s="159" t="str">
        <f>[3]REPROGRAMAÇÃO!E41</f>
        <v>m2</v>
      </c>
      <c r="D50" s="94"/>
      <c r="E50" s="94">
        <f>[3]REPROGRAMAÇÃO!J41</f>
        <v>48.69</v>
      </c>
      <c r="F50" s="94">
        <f>[3]REPROGRAMAÇÃO!I41</f>
        <v>863.21</v>
      </c>
      <c r="G50" s="21"/>
      <c r="H50" s="161">
        <v>863.21</v>
      </c>
      <c r="I50" s="162">
        <f t="shared" si="1"/>
        <v>42029.69</v>
      </c>
      <c r="J50" s="163"/>
      <c r="K50" s="162">
        <f t="shared" si="6"/>
        <v>42029.69</v>
      </c>
      <c r="L50" s="158">
        <f t="shared" si="7"/>
        <v>1</v>
      </c>
    </row>
    <row r="51" spans="1:12" ht="25.5">
      <c r="A51" s="159" t="str">
        <f>[3]REPROGRAMAÇÃO!A42</f>
        <v>3.1.6</v>
      </c>
      <c r="B51" s="160" t="str">
        <f>[3]REPROGRAMAÇÃO!B42</f>
        <v>CONCRETO FCK = 25MPA, TRAÇO 1:2,3:2,7 (EM MASSA SECA DE CIMENTO/ AREIA MÉDIA/ BRITA 1) - PREPARO MECÂNICO COM BETONEIRA 400 L. AF_05/2021</v>
      </c>
      <c r="C51" s="159" t="str">
        <f>[3]REPROGRAMAÇÃO!E42</f>
        <v>M3</v>
      </c>
      <c r="D51" s="94"/>
      <c r="E51" s="94">
        <f>[3]REPROGRAMAÇÃO!J42</f>
        <v>444.59000000000003</v>
      </c>
      <c r="F51" s="94">
        <f>[3]REPROGRAMAÇÃO!I42</f>
        <v>66.45</v>
      </c>
      <c r="G51" s="21"/>
      <c r="H51" s="161">
        <v>66.45</v>
      </c>
      <c r="I51" s="162">
        <f t="shared" si="1"/>
        <v>29543.01</v>
      </c>
      <c r="J51" s="163"/>
      <c r="K51" s="162">
        <f t="shared" si="6"/>
        <v>29543.01</v>
      </c>
      <c r="L51" s="158">
        <f t="shared" si="7"/>
        <v>1</v>
      </c>
    </row>
    <row r="52" spans="1:12" ht="25.5">
      <c r="A52" s="159" t="str">
        <f>[3]REPROGRAMAÇÃO!A43</f>
        <v>3.1.7</v>
      </c>
      <c r="B52" s="160" t="str">
        <f>[3]REPROGRAMAÇÃO!B43</f>
        <v>LANÇAMENTO COM USO DE BALDES, ADENSAMENTO E ACABAMENTO DE CONCRETO EM ESTRUTURAS. AF_12/2015</v>
      </c>
      <c r="C52" s="159" t="str">
        <f>[3]REPROGRAMAÇÃO!E43</f>
        <v>M3</v>
      </c>
      <c r="D52" s="94"/>
      <c r="E52" s="94">
        <f>[3]REPROGRAMAÇÃO!J43</f>
        <v>177.76000000000002</v>
      </c>
      <c r="F52" s="94">
        <f>[3]REPROGRAMAÇÃO!I43</f>
        <v>66.45</v>
      </c>
      <c r="G52" s="21"/>
      <c r="H52" s="161">
        <v>66.45</v>
      </c>
      <c r="I52" s="162">
        <f t="shared" si="1"/>
        <v>11812.15</v>
      </c>
      <c r="J52" s="163"/>
      <c r="K52" s="162">
        <f t="shared" si="6"/>
        <v>11812.15</v>
      </c>
      <c r="L52" s="158">
        <f t="shared" si="7"/>
        <v>1</v>
      </c>
    </row>
    <row r="53" spans="1:12">
      <c r="A53" s="153" t="str">
        <f>[3]REPROGRAMAÇÃO!A44</f>
        <v>3.2</v>
      </c>
      <c r="B53" s="154" t="str">
        <f>[3]REPROGRAMAÇÃO!B44</f>
        <v>LAJE</v>
      </c>
      <c r="C53" s="159"/>
      <c r="D53" s="94"/>
      <c r="E53" s="94"/>
      <c r="F53" s="94"/>
      <c r="G53" s="21"/>
      <c r="H53" s="21"/>
      <c r="I53" s="162">
        <f>I54</f>
        <v>21379.85</v>
      </c>
      <c r="J53" s="163"/>
      <c r="K53" s="162">
        <f>K54</f>
        <v>21379.85</v>
      </c>
      <c r="L53" s="158">
        <f t="shared" si="7"/>
        <v>1</v>
      </c>
    </row>
    <row r="54" spans="1:12" ht="25.5">
      <c r="A54" s="159" t="str">
        <f>[3]REPROGRAMAÇÃO!A45</f>
        <v>3.2.1</v>
      </c>
      <c r="B54" s="160" t="str">
        <f>[3]REPROGRAMAÇÃO!B45</f>
        <v>LAJE PRÉ-MOLDADA UNIDIRECIONAL, BIAPOIADA, PARA PISO, ENCHIMENTO EM CERÂMICA, VIGOTA CONVENCIONAL, ALTURA TOTAL DA LAJE (ENCHIMENTO+CAPA) = (8+4). AF_11/2020</v>
      </c>
      <c r="C54" s="159" t="str">
        <f>[3]REPROGRAMAÇÃO!E45</f>
        <v>m²</v>
      </c>
      <c r="D54" s="94"/>
      <c r="E54" s="94">
        <f>[3]REPROGRAMAÇÃO!J45</f>
        <v>190.06</v>
      </c>
      <c r="F54" s="94">
        <f>[3]REPROGRAMAÇÃO!I45</f>
        <v>112.49</v>
      </c>
      <c r="G54" s="21"/>
      <c r="H54" s="161">
        <v>112.49</v>
      </c>
      <c r="I54" s="162">
        <f t="shared" si="1"/>
        <v>21379.85</v>
      </c>
      <c r="J54" s="163"/>
      <c r="K54" s="162">
        <f t="shared" si="6"/>
        <v>21379.85</v>
      </c>
      <c r="L54" s="158">
        <f t="shared" si="7"/>
        <v>1</v>
      </c>
    </row>
    <row r="55" spans="1:12">
      <c r="A55" s="153" t="str">
        <f>[3]REPROGRAMAÇÃO!A46</f>
        <v>3.3</v>
      </c>
      <c r="B55" s="154" t="str">
        <f>[3]REPROGRAMAÇÃO!B46</f>
        <v>VERGAS E CONTRA VERGAS</v>
      </c>
      <c r="C55" s="159"/>
      <c r="D55" s="94"/>
      <c r="E55" s="94"/>
      <c r="F55" s="94"/>
      <c r="G55" s="21"/>
      <c r="H55" s="21"/>
      <c r="I55" s="162">
        <f>SUM(I56:I61)</f>
        <v>920.61000000000013</v>
      </c>
      <c r="J55" s="163"/>
      <c r="K55" s="162">
        <f>SUM(K56:K61)</f>
        <v>0</v>
      </c>
      <c r="L55" s="158">
        <f t="shared" si="7"/>
        <v>0</v>
      </c>
    </row>
    <row r="56" spans="1:12">
      <c r="A56" s="159" t="str">
        <f>[3]REPROGRAMAÇÃO!A47</f>
        <v>3.3.1</v>
      </c>
      <c r="B56" s="160" t="str">
        <f>[3]REPROGRAMAÇÃO!B47</f>
        <v>VERGA PRÉ-MOLDADA PARA PORTAS COM ATÉ 1,5 M DE VÃO. AF_03/2016</v>
      </c>
      <c r="C56" s="159" t="str">
        <f>[3]REPROGRAMAÇÃO!E47</f>
        <v>M</v>
      </c>
      <c r="D56" s="94"/>
      <c r="E56" s="94">
        <f>[3]REPROGRAMAÇÃO!J47</f>
        <v>37.349999999999994</v>
      </c>
      <c r="F56" s="94">
        <f>[3]REPROGRAMAÇÃO!I47</f>
        <v>10</v>
      </c>
      <c r="G56" s="21"/>
      <c r="H56" s="161">
        <v>0</v>
      </c>
      <c r="I56" s="162">
        <f t="shared" si="1"/>
        <v>373.5</v>
      </c>
      <c r="J56" s="163"/>
      <c r="K56" s="162">
        <f t="shared" si="6"/>
        <v>0</v>
      </c>
      <c r="L56" s="158">
        <f t="shared" si="7"/>
        <v>0</v>
      </c>
    </row>
    <row r="57" spans="1:12">
      <c r="A57" s="159" t="str">
        <f>[3]REPROGRAMAÇÃO!A48</f>
        <v>3.3.2</v>
      </c>
      <c r="B57" s="160" t="str">
        <f>[3]REPROGRAMAÇÃO!B48</f>
        <v>VERGA PRÉ-MOLDADA PARA PORTAS COM MAIS DE 1,5 M DE VÃO. AF_03/2016</v>
      </c>
      <c r="C57" s="159" t="str">
        <f>[3]REPROGRAMAÇÃO!E48</f>
        <v>M</v>
      </c>
      <c r="D57" s="94"/>
      <c r="E57" s="94">
        <f>[3]REPROGRAMAÇÃO!J48</f>
        <v>65.989999999999995</v>
      </c>
      <c r="F57" s="94">
        <f>[3]REPROGRAMAÇÃO!I48</f>
        <v>2</v>
      </c>
      <c r="G57" s="21"/>
      <c r="H57" s="161">
        <v>0</v>
      </c>
      <c r="I57" s="162">
        <f t="shared" si="1"/>
        <v>131.97999999999999</v>
      </c>
      <c r="J57" s="163"/>
      <c r="K57" s="162">
        <f t="shared" si="6"/>
        <v>0</v>
      </c>
      <c r="L57" s="158">
        <f t="shared" si="7"/>
        <v>0</v>
      </c>
    </row>
    <row r="58" spans="1:12">
      <c r="A58" s="159" t="str">
        <f>[3]REPROGRAMAÇÃO!A49</f>
        <v>3.3.3</v>
      </c>
      <c r="B58" s="160" t="str">
        <f>[3]REPROGRAMAÇÃO!B49</f>
        <v>VERGA PRÉ-MOLDADA PARA JANELAS COM ATÉ 1,5 M DE VÃO. AF_03/2016</v>
      </c>
      <c r="C58" s="159" t="str">
        <f>[3]REPROGRAMAÇÃO!E49</f>
        <v>M</v>
      </c>
      <c r="D58" s="94"/>
      <c r="E58" s="94">
        <f>[3]REPROGRAMAÇÃO!J49</f>
        <v>51.26</v>
      </c>
      <c r="F58" s="94">
        <f>[3]REPROGRAMAÇÃO!I49</f>
        <v>0.95</v>
      </c>
      <c r="G58" s="21"/>
      <c r="H58" s="161">
        <v>0</v>
      </c>
      <c r="I58" s="162">
        <f t="shared" si="1"/>
        <v>48.7</v>
      </c>
      <c r="J58" s="163"/>
      <c r="K58" s="162">
        <f t="shared" si="6"/>
        <v>0</v>
      </c>
      <c r="L58" s="158">
        <f t="shared" si="7"/>
        <v>0</v>
      </c>
    </row>
    <row r="59" spans="1:12">
      <c r="A59" s="159" t="str">
        <f>[3]REPROGRAMAÇÃO!A50</f>
        <v>3.3.4</v>
      </c>
      <c r="B59" s="160" t="str">
        <f>[3]REPROGRAMAÇÃO!B50</f>
        <v>VERGA PRÉ-MOLDADA PARA JANELAS COM MAIS DE 1,5 M DE VÃO. AF_03/2016</v>
      </c>
      <c r="C59" s="159" t="str">
        <f>[3]REPROGRAMAÇÃO!E50</f>
        <v>M</v>
      </c>
      <c r="D59" s="94"/>
      <c r="E59" s="94">
        <f>[3]REPROGRAMAÇÃO!J50</f>
        <v>66.86</v>
      </c>
      <c r="F59" s="94">
        <f>[3]REPROGRAMAÇÃO!I50</f>
        <v>2.5</v>
      </c>
      <c r="G59" s="21"/>
      <c r="H59" s="161">
        <v>0</v>
      </c>
      <c r="I59" s="162">
        <f t="shared" si="1"/>
        <v>167.15</v>
      </c>
      <c r="J59" s="163"/>
      <c r="K59" s="162">
        <f t="shared" si="6"/>
        <v>0</v>
      </c>
      <c r="L59" s="158">
        <f t="shared" si="7"/>
        <v>0</v>
      </c>
    </row>
    <row r="60" spans="1:12">
      <c r="A60" s="159" t="str">
        <f>[3]REPROGRAMAÇÃO!A51</f>
        <v>3.3.5</v>
      </c>
      <c r="B60" s="160" t="str">
        <f>[3]REPROGRAMAÇÃO!B51</f>
        <v>CONTRAVERGA PRÉ-MOLDADA PARA VÃOS DE ATÉ 1,5 M DE COMPRIMENTO. AF_03/2016</v>
      </c>
      <c r="C60" s="159" t="str">
        <f>[3]REPROGRAMAÇÃO!E51</f>
        <v>M</v>
      </c>
      <c r="D60" s="94"/>
      <c r="E60" s="94">
        <f>[3]REPROGRAMAÇÃO!J51</f>
        <v>50.24</v>
      </c>
      <c r="F60" s="94">
        <f>[3]REPROGRAMAÇÃO!I51</f>
        <v>0.95</v>
      </c>
      <c r="G60" s="21"/>
      <c r="H60" s="161">
        <v>0</v>
      </c>
      <c r="I60" s="162">
        <f t="shared" si="1"/>
        <v>47.73</v>
      </c>
      <c r="J60" s="163"/>
      <c r="K60" s="162">
        <f t="shared" si="6"/>
        <v>0</v>
      </c>
      <c r="L60" s="158">
        <f t="shared" si="7"/>
        <v>0</v>
      </c>
    </row>
    <row r="61" spans="1:12">
      <c r="A61" s="159" t="str">
        <f>[3]REPROGRAMAÇÃO!A52</f>
        <v>3.3.6</v>
      </c>
      <c r="B61" s="160" t="str">
        <f>[3]REPROGRAMAÇÃO!B52</f>
        <v>CONTRAVERGA PRÉ-MOLDADA PARA VÃOS DE MAIS DE 1,5 M DE COMPRIMENTO. AF_03/2016</v>
      </c>
      <c r="C61" s="159" t="str">
        <f>[3]REPROGRAMAÇÃO!E52</f>
        <v>M</v>
      </c>
      <c r="D61" s="94"/>
      <c r="E61" s="94">
        <f>[3]REPROGRAMAÇÃO!J52</f>
        <v>60.620000000000005</v>
      </c>
      <c r="F61" s="94">
        <f>[3]REPROGRAMAÇÃO!I52</f>
        <v>2.5</v>
      </c>
      <c r="G61" s="21"/>
      <c r="H61" s="161">
        <v>0</v>
      </c>
      <c r="I61" s="162">
        <f t="shared" si="1"/>
        <v>151.55000000000001</v>
      </c>
      <c r="J61" s="163"/>
      <c r="K61" s="162">
        <f t="shared" si="6"/>
        <v>0</v>
      </c>
      <c r="L61" s="158">
        <f t="shared" si="7"/>
        <v>0</v>
      </c>
    </row>
    <row r="62" spans="1:12">
      <c r="A62" s="313"/>
      <c r="B62" s="314"/>
      <c r="C62" s="314"/>
      <c r="D62" s="314"/>
      <c r="E62" s="314"/>
      <c r="F62" s="314"/>
      <c r="G62" s="314"/>
      <c r="H62" s="314"/>
      <c r="I62" s="314"/>
      <c r="J62" s="314"/>
      <c r="K62" s="314"/>
      <c r="L62" s="315"/>
    </row>
    <row r="63" spans="1:12">
      <c r="A63" s="153">
        <f>[3]REPROGRAMAÇÃO!A54</f>
        <v>4</v>
      </c>
      <c r="B63" s="154" t="str">
        <f>[3]REPROGRAMAÇÃO!B54</f>
        <v>PAREDES E FECHAMENTOS</v>
      </c>
      <c r="C63" s="313"/>
      <c r="D63" s="314"/>
      <c r="E63" s="314"/>
      <c r="F63" s="314"/>
      <c r="G63" s="314"/>
      <c r="H63" s="315"/>
      <c r="I63" s="155">
        <f>SUM(I64:I65)</f>
        <v>35376.71</v>
      </c>
      <c r="J63" s="163"/>
      <c r="K63" s="155">
        <f>SUM(K64:K65)</f>
        <v>35376.71</v>
      </c>
      <c r="L63" s="163"/>
    </row>
    <row r="64" spans="1:12" ht="38.25">
      <c r="A64" s="159" t="str">
        <f>[3]REPROGRAMAÇÃO!A55</f>
        <v>4.1</v>
      </c>
      <c r="B64" s="160" t="str">
        <f>[3]REPROGRAMAÇÃO!B55</f>
        <v>ALVENARIA DE VEDAÇÃO DE BLOCOS CERÂMICOS FURADOS NA HORIZONTAL DE 9X19X19CM (ESPESSURA 9CM) DE PAREDES COM ÁREA LÍQUIDA MAIOR OU IGUAL A 6M² SEM VÃOS E ARGAMASSA DE ASSENTAMENTO COM PREPARO EM BETONEIRA. AF_06/2014</v>
      </c>
      <c r="C64" s="159" t="str">
        <f>[3]REPROGRAMAÇÃO!E55</f>
        <v>M2</v>
      </c>
      <c r="D64" s="94"/>
      <c r="E64" s="94">
        <f>[3]REPROGRAMAÇÃO!J55</f>
        <v>70.34</v>
      </c>
      <c r="F64" s="94">
        <f>[3]REPROGRAMAÇÃO!I55</f>
        <v>435.57</v>
      </c>
      <c r="G64" s="21"/>
      <c r="H64" s="161">
        <f>413.98+21.59</f>
        <v>435.57</v>
      </c>
      <c r="I64" s="162">
        <f t="shared" si="1"/>
        <v>30637.99</v>
      </c>
      <c r="J64" s="163"/>
      <c r="K64" s="162">
        <f t="shared" ref="K64:K65" si="8">ROUND(H64*E64,2)</f>
        <v>30637.99</v>
      </c>
      <c r="L64" s="158">
        <f t="shared" ref="L64:L65" si="9">K64/I64</f>
        <v>1</v>
      </c>
    </row>
    <row r="65" spans="1:12" ht="25.5">
      <c r="A65" s="159" t="str">
        <f>[3]REPROGRAMAÇÃO!A56</f>
        <v>4.2</v>
      </c>
      <c r="B65" s="160" t="str">
        <f>[3]REPROGRAMAÇÃO!B56</f>
        <v>ALVENARIA DE VEDAÇÃO DE BLOCOS CERÂMICOS FURADOS 9x19x19 CM (ESPESSURA 19CM) E ARGAMASSA DE ASSENTAMENTO COM PREPARO EM BETONEIRA</v>
      </c>
      <c r="C65" s="159" t="str">
        <f>[3]REPROGRAMAÇÃO!E56</f>
        <v>M2</v>
      </c>
      <c r="D65" s="94"/>
      <c r="E65" s="94">
        <f>[3]REPROGRAMAÇÃO!J56</f>
        <v>89.97</v>
      </c>
      <c r="F65" s="94">
        <f>[3]REPROGRAMAÇÃO!I56</f>
        <v>52.67</v>
      </c>
      <c r="G65" s="21"/>
      <c r="H65" s="161">
        <v>52.67</v>
      </c>
      <c r="I65" s="162">
        <f t="shared" si="1"/>
        <v>4738.72</v>
      </c>
      <c r="J65" s="163"/>
      <c r="K65" s="162">
        <f t="shared" si="8"/>
        <v>4738.72</v>
      </c>
      <c r="L65" s="158">
        <f t="shared" si="9"/>
        <v>1</v>
      </c>
    </row>
    <row r="66" spans="1:12">
      <c r="A66" s="313"/>
      <c r="B66" s="314"/>
      <c r="C66" s="314"/>
      <c r="D66" s="314"/>
      <c r="E66" s="314"/>
      <c r="F66" s="314"/>
      <c r="G66" s="314"/>
      <c r="H66" s="314"/>
      <c r="I66" s="314"/>
      <c r="J66" s="314"/>
      <c r="K66" s="314"/>
      <c r="L66" s="315"/>
    </row>
    <row r="67" spans="1:12">
      <c r="A67" s="153">
        <f>[3]REPROGRAMAÇÃO!A58</f>
        <v>5</v>
      </c>
      <c r="B67" s="154" t="str">
        <f>[3]REPROGRAMAÇÃO!B58</f>
        <v>COBERTURA</v>
      </c>
      <c r="C67" s="313"/>
      <c r="D67" s="314"/>
      <c r="E67" s="314"/>
      <c r="F67" s="314"/>
      <c r="G67" s="314"/>
      <c r="H67" s="315"/>
      <c r="I67" s="155">
        <f>SUM(I68:I84)</f>
        <v>191932.88999999996</v>
      </c>
      <c r="J67" s="155">
        <f>SUM(J68:J84)</f>
        <v>3944.26</v>
      </c>
      <c r="K67" s="155">
        <f>SUM(K68:K84)</f>
        <v>176710.05000000002</v>
      </c>
      <c r="L67" s="163"/>
    </row>
    <row r="68" spans="1:12">
      <c r="A68" s="159" t="str">
        <f>[3]REPROGRAMAÇÃO!A59</f>
        <v>5.1</v>
      </c>
      <c r="B68" s="160" t="str">
        <f>[3]REPROGRAMAÇÃO!B59</f>
        <v>ESTRUTURA METÁLICA P/ COBERTURA C/ VIGAS - TRELIÇADAS E TERÇAS</v>
      </c>
      <c r="C68" s="159" t="str">
        <f>[3]REPROGRAMAÇÃO!E59</f>
        <v>M2</v>
      </c>
      <c r="D68" s="94"/>
      <c r="E68" s="94">
        <f>[3]REPROGRAMAÇÃO!J59</f>
        <v>143.84</v>
      </c>
      <c r="F68" s="94">
        <f>[3]REPROGRAMAÇÃO!I59</f>
        <v>0</v>
      </c>
      <c r="G68" s="21"/>
      <c r="H68" s="161">
        <v>0</v>
      </c>
      <c r="I68" s="163"/>
      <c r="J68" s="163"/>
      <c r="K68" s="164"/>
      <c r="L68" s="158"/>
    </row>
    <row r="69" spans="1:12">
      <c r="A69" s="159" t="str">
        <f>[3]REPROGRAMAÇÃO!A60</f>
        <v>5.2</v>
      </c>
      <c r="B69" s="160" t="str">
        <f>[3]REPROGRAMAÇÃO!B60</f>
        <v>TELHA TERMOACÚSTICA TRAPEZOIDAL INCLINAÇÃO 17.6%</v>
      </c>
      <c r="C69" s="159" t="str">
        <f>[3]REPROGRAMAÇÃO!E60</f>
        <v>M2</v>
      </c>
      <c r="D69" s="94"/>
      <c r="E69" s="94">
        <f>[3]REPROGRAMAÇÃO!J60</f>
        <v>161.29000000000002</v>
      </c>
      <c r="F69" s="94">
        <f>[3]REPROGRAMAÇÃO!I60</f>
        <v>187.92000000000002</v>
      </c>
      <c r="G69" s="21"/>
      <c r="H69" s="161">
        <v>167.97</v>
      </c>
      <c r="I69" s="162">
        <f t="shared" si="1"/>
        <v>30309.62</v>
      </c>
      <c r="J69" s="163"/>
      <c r="K69" s="162">
        <f t="shared" ref="K69:K84" si="10">ROUND(H69*E69,2)</f>
        <v>27091.88</v>
      </c>
      <c r="L69" s="158">
        <f t="shared" ref="L69:L84" si="11">K69/I69</f>
        <v>0.89383766606113846</v>
      </c>
    </row>
    <row r="70" spans="1:12" ht="25.5">
      <c r="A70" s="159" t="str">
        <f>[3]REPROGRAMAÇÃO!A61</f>
        <v>5.3</v>
      </c>
      <c r="B70" s="160" t="str">
        <f>[3]REPROGRAMAÇÃO!B61</f>
        <v>TELHAMENTO COM TELHA DE AÇO/ALUMÍNIO E = 0,5 MM, COM ATÉ 2 ÁGUAS, INCL M2 USO IÇAMENTO. AF_07/2019</v>
      </c>
      <c r="C70" s="159" t="str">
        <f>[3]REPROGRAMAÇÃO!E61</f>
        <v>M2</v>
      </c>
      <c r="D70" s="94"/>
      <c r="E70" s="94">
        <f>[3]REPROGRAMAÇÃO!J61</f>
        <v>75.849999999999994</v>
      </c>
      <c r="F70" s="94">
        <f>[3]REPROGRAMAÇÃO!I61</f>
        <v>308.33999999999997</v>
      </c>
      <c r="G70" s="21"/>
      <c r="H70" s="161">
        <v>308.33999999999997</v>
      </c>
      <c r="I70" s="162">
        <f t="shared" si="1"/>
        <v>23387.59</v>
      </c>
      <c r="J70" s="163"/>
      <c r="K70" s="162">
        <f t="shared" si="10"/>
        <v>23387.59</v>
      </c>
      <c r="L70" s="158">
        <f t="shared" si="11"/>
        <v>1</v>
      </c>
    </row>
    <row r="71" spans="1:12" ht="25.5">
      <c r="A71" s="159" t="str">
        <f>[3]REPROGRAMAÇÃO!A62</f>
        <v>5.4</v>
      </c>
      <c r="B71" s="160" t="str">
        <f>[3]REPROGRAMAÇÃO!B62</f>
        <v>TELHAMENTO COM TELHA CERÂMICA CAPA-CANAL, TIPO COLONIAL, COM ATÉ 2 ÁGUAS, INCLUSO TRANSPORTE VERTICAL. AF_07/2019</v>
      </c>
      <c r="C71" s="159" t="str">
        <f>[3]REPROGRAMAÇÃO!E62</f>
        <v>M2</v>
      </c>
      <c r="D71" s="94"/>
      <c r="E71" s="94">
        <f>[3]REPROGRAMAÇÃO!J62</f>
        <v>36.22</v>
      </c>
      <c r="F71" s="94">
        <f>[3]REPROGRAMAÇÃO!I62</f>
        <v>28.5</v>
      </c>
      <c r="G71" s="21"/>
      <c r="H71" s="161">
        <v>28.5</v>
      </c>
      <c r="I71" s="162">
        <f t="shared" si="1"/>
        <v>1032.27</v>
      </c>
      <c r="J71" s="163"/>
      <c r="K71" s="162">
        <f t="shared" si="10"/>
        <v>1032.27</v>
      </c>
      <c r="L71" s="158">
        <f t="shared" si="11"/>
        <v>1</v>
      </c>
    </row>
    <row r="72" spans="1:12">
      <c r="A72" s="159" t="str">
        <f>[3]REPROGRAMAÇÃO!A63</f>
        <v>5.5</v>
      </c>
      <c r="B72" s="160" t="str">
        <f>[3]REPROGRAMAÇÃO!B63</f>
        <v>Cumeeira em alumínio - 30cm de cada lado, e= 0,8mm</v>
      </c>
      <c r="C72" s="159" t="str">
        <f>[3]REPROGRAMAÇÃO!E63</f>
        <v>m</v>
      </c>
      <c r="D72" s="94"/>
      <c r="E72" s="94">
        <f>[3]REPROGRAMAÇÃO!J63</f>
        <v>110</v>
      </c>
      <c r="F72" s="94">
        <f>[3]REPROGRAMAÇÃO!I63</f>
        <v>27</v>
      </c>
      <c r="G72" s="21"/>
      <c r="H72" s="161">
        <v>27</v>
      </c>
      <c r="I72" s="162">
        <f t="shared" si="1"/>
        <v>2970</v>
      </c>
      <c r="J72" s="163"/>
      <c r="K72" s="162">
        <f t="shared" si="10"/>
        <v>2970</v>
      </c>
      <c r="L72" s="158">
        <f t="shared" si="11"/>
        <v>1</v>
      </c>
    </row>
    <row r="73" spans="1:12">
      <c r="A73" s="159" t="str">
        <f>[3]REPROGRAMAÇÃO!A64</f>
        <v>5.6</v>
      </c>
      <c r="B73" s="160" t="str">
        <f>[3]REPROGRAMAÇÃO!B64</f>
        <v>CUMEEIRA TERMOACÚSTICA</v>
      </c>
      <c r="C73" s="159" t="str">
        <f>[3]REPROGRAMAÇÃO!E64</f>
        <v>M</v>
      </c>
      <c r="D73" s="94"/>
      <c r="E73" s="94">
        <f>[3]REPROGRAMAÇÃO!J64</f>
        <v>76.19</v>
      </c>
      <c r="F73" s="94">
        <f>[3]REPROGRAMAÇÃO!I64</f>
        <v>24</v>
      </c>
      <c r="G73" s="21"/>
      <c r="H73" s="161">
        <v>24</v>
      </c>
      <c r="I73" s="162">
        <f t="shared" si="1"/>
        <v>1828.56</v>
      </c>
      <c r="J73" s="163"/>
      <c r="K73" s="162">
        <f t="shared" si="10"/>
        <v>1828.56</v>
      </c>
      <c r="L73" s="158">
        <f t="shared" si="11"/>
        <v>1</v>
      </c>
    </row>
    <row r="74" spans="1:12">
      <c r="A74" s="159" t="str">
        <f>[3]REPROGRAMAÇÃO!A65</f>
        <v>5.7</v>
      </c>
      <c r="B74" s="160" t="str">
        <f>[3]REPROGRAMAÇÃO!B65</f>
        <v>Rufo de concreto armado fck=20mpa l=30cm e h=5cm</v>
      </c>
      <c r="C74" s="159" t="str">
        <f>[3]REPROGRAMAÇÃO!E65</f>
        <v>m</v>
      </c>
      <c r="D74" s="94"/>
      <c r="E74" s="94">
        <f>[3]REPROGRAMAÇÃO!J65</f>
        <v>44.650000000000006</v>
      </c>
      <c r="F74" s="94">
        <f>[3]REPROGRAMAÇÃO!I65</f>
        <v>42.03</v>
      </c>
      <c r="G74" s="21"/>
      <c r="H74" s="161">
        <v>0</v>
      </c>
      <c r="I74" s="162">
        <f t="shared" si="1"/>
        <v>1876.64</v>
      </c>
      <c r="J74" s="163"/>
      <c r="K74" s="162">
        <f t="shared" si="10"/>
        <v>0</v>
      </c>
      <c r="L74" s="158">
        <f t="shared" si="11"/>
        <v>0</v>
      </c>
    </row>
    <row r="75" spans="1:12" ht="25.5">
      <c r="A75" s="159" t="str">
        <f>[3]REPROGRAMAÇÃO!A66</f>
        <v>5.8</v>
      </c>
      <c r="B75" s="160" t="str">
        <f>[3]REPROGRAMAÇÃO!B66</f>
        <v>RUFO EXTERNO/INTERNO EM CHAPA DE AÇO GALVANIZADO NÚMERO 26, CORTE DE 33 CM, INCLUSO IÇAMENTO. AF_07/2019</v>
      </c>
      <c r="C75" s="159" t="str">
        <f>[3]REPROGRAMAÇÃO!E66</f>
        <v>M</v>
      </c>
      <c r="D75" s="94"/>
      <c r="E75" s="94">
        <f>[3]REPROGRAMAÇÃO!J66</f>
        <v>69.760000000000005</v>
      </c>
      <c r="F75" s="94">
        <f>[3]REPROGRAMAÇÃO!I66</f>
        <v>52.8</v>
      </c>
      <c r="G75" s="21"/>
      <c r="H75" s="161">
        <v>52.8</v>
      </c>
      <c r="I75" s="162">
        <f t="shared" si="1"/>
        <v>3683.33</v>
      </c>
      <c r="J75" s="163"/>
      <c r="K75" s="162">
        <f t="shared" si="10"/>
        <v>3683.33</v>
      </c>
      <c r="L75" s="158">
        <f t="shared" si="11"/>
        <v>1</v>
      </c>
    </row>
    <row r="76" spans="1:12" ht="25.5">
      <c r="A76" s="159" t="str">
        <f>[3]REPROGRAMAÇÃO!A67</f>
        <v>5.9</v>
      </c>
      <c r="B76" s="160" t="str">
        <f>[3]REPROGRAMAÇÃO!B67</f>
        <v>CALHA EM CHAPA DE AÇO GALVANIZADO NÚMERO 24, DESENVOLVIMENTO DE 100 CM, INCLUSO TRANSPORTE VERTICAL. AF_07/2019</v>
      </c>
      <c r="C76" s="159" t="str">
        <f>[3]REPROGRAMAÇÃO!E67</f>
        <v>M</v>
      </c>
      <c r="D76" s="94"/>
      <c r="E76" s="94">
        <f>[3]REPROGRAMAÇÃO!J67</f>
        <v>201.91000000000003</v>
      </c>
      <c r="F76" s="94">
        <f>[3]REPROGRAMAÇÃO!I67</f>
        <v>0</v>
      </c>
      <c r="G76" s="21"/>
      <c r="H76" s="161">
        <v>0</v>
      </c>
      <c r="I76" s="162">
        <f t="shared" si="1"/>
        <v>0</v>
      </c>
      <c r="J76" s="163"/>
      <c r="K76" s="162">
        <f t="shared" si="10"/>
        <v>0</v>
      </c>
      <c r="L76" s="158" t="e">
        <f t="shared" si="11"/>
        <v>#DIV/0!</v>
      </c>
    </row>
    <row r="77" spans="1:12" ht="25.5">
      <c r="A77" s="159" t="str">
        <f>[3]REPROGRAMAÇÃO!A68</f>
        <v>5.10</v>
      </c>
      <c r="B77" s="160" t="str">
        <f>[3]REPROGRAMAÇÃO!B68</f>
        <v>FORRO EM DRYWALL, PARA AMBIENTES COMERCIAIS, INCLUSIVE ESTRUTURA DE FIXAÇÃO. AF_05/2017_P</v>
      </c>
      <c r="C77" s="159" t="str">
        <f>[3]REPROGRAMAÇÃO!E68</f>
        <v>M2</v>
      </c>
      <c r="D77" s="94"/>
      <c r="E77" s="94">
        <f>[3]REPROGRAMAÇÃO!J68</f>
        <v>88.25</v>
      </c>
      <c r="F77" s="94">
        <f>[3]REPROGRAMAÇÃO!I68</f>
        <v>184.7175</v>
      </c>
      <c r="G77" s="21"/>
      <c r="H77" s="161">
        <v>151.44</v>
      </c>
      <c r="I77" s="162">
        <f t="shared" si="1"/>
        <v>16301.32</v>
      </c>
      <c r="J77" s="162">
        <f>G77*E77</f>
        <v>0</v>
      </c>
      <c r="K77" s="162">
        <f t="shared" si="10"/>
        <v>13364.58</v>
      </c>
      <c r="L77" s="158">
        <f t="shared" si="11"/>
        <v>0.81984649095901441</v>
      </c>
    </row>
    <row r="78" spans="1:12" ht="25.5">
      <c r="A78" s="159" t="str">
        <f>[3]REPROGRAMAÇÃO!A69</f>
        <v>5.11</v>
      </c>
      <c r="B78" s="160" t="str">
        <f>[3]REPROGRAMAÇÃO!B69</f>
        <v>IMPERMEABILIZAÇÃO DE SUPERFÍCIE COM MANTA ASFÁLTICA, DUAS CAMADAS, INCLUSIVE APLICAÇÃO DE PRIMER ASFÁLTICO, E=3MM E E=4MM. AF_06/2018</v>
      </c>
      <c r="C78" s="159" t="str">
        <f>[3]REPROGRAMAÇÃO!E69</f>
        <v>M2</v>
      </c>
      <c r="D78" s="94"/>
      <c r="E78" s="94">
        <f>[3]REPROGRAMAÇÃO!J69</f>
        <v>172.1</v>
      </c>
      <c r="F78" s="94">
        <f>[3]REPROGRAMAÇÃO!I69</f>
        <v>0</v>
      </c>
      <c r="G78" s="21"/>
      <c r="H78" s="161">
        <v>0</v>
      </c>
      <c r="I78" s="162">
        <f t="shared" si="1"/>
        <v>0</v>
      </c>
      <c r="J78" s="163"/>
      <c r="K78" s="162">
        <f t="shared" si="10"/>
        <v>0</v>
      </c>
      <c r="L78" s="158" t="e">
        <f t="shared" si="11"/>
        <v>#DIV/0!</v>
      </c>
    </row>
    <row r="79" spans="1:12" ht="25.5">
      <c r="A79" s="159" t="str">
        <f>[3]REPROGRAMAÇÃO!A70</f>
        <v>5.12</v>
      </c>
      <c r="B79" s="160" t="str">
        <f>[3]REPROGRAMAÇÃO!B70</f>
        <v>TRAMA DE MADEIRA COMPOSTA POR RIPAS, CAIBROS E TERÇAS PARA TELHADOS DE ATÉ 2 ÁGUAS PARA TELHA CERÂMICA CAPA-CANAL, INCLUSO TRANSPORTE VERTICAL. AF_07/2019</v>
      </c>
      <c r="C79" s="159" t="str">
        <f>[3]REPROGRAMAÇÃO!E70</f>
        <v>M2</v>
      </c>
      <c r="D79" s="94"/>
      <c r="E79" s="94">
        <f>[3]REPROGRAMAÇÃO!J70</f>
        <v>77.97</v>
      </c>
      <c r="F79" s="94">
        <f>[3]REPROGRAMAÇÃO!I70</f>
        <v>33.25</v>
      </c>
      <c r="G79" s="21"/>
      <c r="H79" s="161">
        <v>0</v>
      </c>
      <c r="I79" s="162">
        <f t="shared" si="1"/>
        <v>2592.5</v>
      </c>
      <c r="J79" s="163"/>
      <c r="K79" s="162">
        <f t="shared" si="10"/>
        <v>0</v>
      </c>
      <c r="L79" s="158">
        <f t="shared" si="11"/>
        <v>0</v>
      </c>
    </row>
    <row r="80" spans="1:12">
      <c r="A80" s="159" t="str">
        <f>[3]REPROGRAMAÇÃO!A71</f>
        <v>5.13</v>
      </c>
      <c r="B80" s="160" t="str">
        <f>[3]REPROGRAMAÇÃO!B71</f>
        <v>Estrutura Metálica p/ Cobertura c/Vigas-Treliça e terças na garagem</v>
      </c>
      <c r="C80" s="159" t="str">
        <f>[3]REPROGRAMAÇÃO!E71</f>
        <v>M2</v>
      </c>
      <c r="D80" s="94"/>
      <c r="E80" s="94">
        <f>[3]REPROGRAMAÇÃO!J71</f>
        <v>119.18</v>
      </c>
      <c r="F80" s="94">
        <f>[3]REPROGRAMAÇÃO!I71</f>
        <v>515.55999999999995</v>
      </c>
      <c r="G80" s="21"/>
      <c r="H80" s="161">
        <v>515.55999999999995</v>
      </c>
      <c r="I80" s="162">
        <f t="shared" si="1"/>
        <v>61444.44</v>
      </c>
      <c r="J80" s="163"/>
      <c r="K80" s="162">
        <f t="shared" si="10"/>
        <v>61444.44</v>
      </c>
      <c r="L80" s="158">
        <f t="shared" si="11"/>
        <v>1</v>
      </c>
    </row>
    <row r="81" spans="1:12">
      <c r="A81" s="159" t="str">
        <f>[3]REPROGRAMAÇÃO!A72</f>
        <v>5.14</v>
      </c>
      <c r="B81" s="160" t="str">
        <f>[3]REPROGRAMAÇÃO!B72</f>
        <v>PINTURA ANTICORROSIVA DE DUTO METÁLICO. AF_04/2018</v>
      </c>
      <c r="C81" s="159" t="str">
        <f>[3]REPROGRAMAÇÃO!E72</f>
        <v>M2</v>
      </c>
      <c r="D81" s="94"/>
      <c r="E81" s="94">
        <f>[3]REPROGRAMAÇÃO!J72</f>
        <v>10.43</v>
      </c>
      <c r="F81" s="94">
        <f>[3]REPROGRAMAÇÃO!I72</f>
        <v>150.46</v>
      </c>
      <c r="G81" s="21">
        <f>'[3]Memorial 20'!L11</f>
        <v>129.405</v>
      </c>
      <c r="H81" s="161">
        <f>G81</f>
        <v>129.405</v>
      </c>
      <c r="I81" s="162">
        <f t="shared" si="1"/>
        <v>1569.3</v>
      </c>
      <c r="J81" s="162">
        <f t="shared" ref="J81:J82" si="12">ROUND(E81*G81,2)</f>
        <v>1349.69</v>
      </c>
      <c r="K81" s="162">
        <f t="shared" si="10"/>
        <v>1349.69</v>
      </c>
      <c r="L81" s="158">
        <f t="shared" si="11"/>
        <v>0.86005862486458939</v>
      </c>
    </row>
    <row r="82" spans="1:12" ht="38.25">
      <c r="A82" s="159" t="str">
        <f>[3]REPROGRAMAÇÃO!A73</f>
        <v>5.15</v>
      </c>
      <c r="B82" s="160" t="str">
        <f>[3]REPROGRAMAÇÃO!B73</f>
        <v>PINTURA COM TINTA ALQUÍDICA DE ACABAMENTO (ESMALTE SINTÉTICO
ACETINADO) APLICADA A ROLO OU PINCEL SOBRE SUPERFÍCIES METÁLICAS
(EXCETO PERFIL) EXECUTADO EM OBRA (POR DEMÃO). AF_01/2020</v>
      </c>
      <c r="C82" s="159" t="str">
        <f>[3]REPROGRAMAÇÃO!E73</f>
        <v>M2</v>
      </c>
      <c r="D82" s="94"/>
      <c r="E82" s="94">
        <f>[3]REPROGRAMAÇÃO!J73</f>
        <v>20.05</v>
      </c>
      <c r="F82" s="94">
        <f>[3]REPROGRAMAÇÃO!I73</f>
        <v>150.46</v>
      </c>
      <c r="G82" s="21">
        <f>'[3]Memorial 20'!L21</f>
        <v>129.405</v>
      </c>
      <c r="H82" s="161">
        <f>G82</f>
        <v>129.405</v>
      </c>
      <c r="I82" s="162">
        <f t="shared" si="1"/>
        <v>3016.72</v>
      </c>
      <c r="J82" s="162">
        <f t="shared" si="12"/>
        <v>2594.5700000000002</v>
      </c>
      <c r="K82" s="162">
        <f t="shared" si="10"/>
        <v>2594.5700000000002</v>
      </c>
      <c r="L82" s="158">
        <f t="shared" si="11"/>
        <v>0.86006324750059682</v>
      </c>
    </row>
    <row r="83" spans="1:12" ht="25.5">
      <c r="A83" s="159" t="str">
        <f>[3]REPROGRAMAÇÃO!A74</f>
        <v>5.16</v>
      </c>
      <c r="B83" s="160" t="str">
        <f>[3]REPROGRAMAÇÃO!B74</f>
        <v>Calha em chapa de aço galvanizado nº 26, desenvolvimento 86 cm (fundo=32 cm, laterais=15 cm, bordas=12cm)</v>
      </c>
      <c r="C83" s="159" t="str">
        <f>[3]REPROGRAMAÇÃO!E74</f>
        <v>M</v>
      </c>
      <c r="D83" s="94"/>
      <c r="E83" s="94">
        <f>[3]REPROGRAMAÇÃO!J74</f>
        <v>196.44</v>
      </c>
      <c r="F83" s="94">
        <f>[3]REPROGRAMAÇÃO!I74</f>
        <v>171.5</v>
      </c>
      <c r="G83" s="21"/>
      <c r="H83" s="161">
        <v>156.5</v>
      </c>
      <c r="I83" s="162">
        <f t="shared" si="1"/>
        <v>33689.46</v>
      </c>
      <c r="J83" s="163"/>
      <c r="K83" s="162">
        <f t="shared" si="10"/>
        <v>30742.86</v>
      </c>
      <c r="L83" s="158">
        <f t="shared" si="11"/>
        <v>0.91253644314868809</v>
      </c>
    </row>
    <row r="84" spans="1:12">
      <c r="A84" s="159" t="str">
        <f>[3]REPROGRAMAÇÃO!A75</f>
        <v>5.17</v>
      </c>
      <c r="B84" s="160" t="str">
        <f>[3]REPROGRAMAÇÃO!B75</f>
        <v>FORRO EM PLACAS DE GESSO, PARA AMBIENTES COMERCIAIS. AF_05/2017_P</v>
      </c>
      <c r="C84" s="159" t="str">
        <f>[3]REPROGRAMAÇÃO!E75</f>
        <v>M2</v>
      </c>
      <c r="D84" s="94"/>
      <c r="E84" s="94">
        <f>[3]REPROGRAMAÇÃO!J75</f>
        <v>37.86</v>
      </c>
      <c r="F84" s="94">
        <f>[3]REPROGRAMAÇÃO!I75</f>
        <v>217.41000000000003</v>
      </c>
      <c r="G84" s="21"/>
      <c r="H84" s="21">
        <f>47.2+143.51</f>
        <v>190.70999999999998</v>
      </c>
      <c r="I84" s="162">
        <f t="shared" si="1"/>
        <v>8231.14</v>
      </c>
      <c r="J84" s="162">
        <f t="shared" ref="J84" si="13">ROUND(E84*G84,2)</f>
        <v>0</v>
      </c>
      <c r="K84" s="162">
        <f t="shared" si="10"/>
        <v>7220.28</v>
      </c>
      <c r="L84" s="158">
        <f t="shared" si="11"/>
        <v>0.87719076579914812</v>
      </c>
    </row>
    <row r="85" spans="1:12">
      <c r="A85" s="313"/>
      <c r="B85" s="314"/>
      <c r="C85" s="314"/>
      <c r="D85" s="314"/>
      <c r="E85" s="314"/>
      <c r="F85" s="314"/>
      <c r="G85" s="314"/>
      <c r="H85" s="314"/>
      <c r="I85" s="314"/>
      <c r="J85" s="314"/>
      <c r="K85" s="314"/>
      <c r="L85" s="315"/>
    </row>
    <row r="86" spans="1:12">
      <c r="A86" s="153">
        <f>[3]REPROGRAMAÇÃO!A77</f>
        <v>6</v>
      </c>
      <c r="B86" s="154" t="str">
        <f>[3]REPROGRAMAÇÃO!B77</f>
        <v>PAVIMENTAÇÃO</v>
      </c>
      <c r="C86" s="313"/>
      <c r="D86" s="314"/>
      <c r="E86" s="314"/>
      <c r="F86" s="314"/>
      <c r="G86" s="314"/>
      <c r="H86" s="315"/>
      <c r="I86" s="155">
        <f>SUM(I87+I101)</f>
        <v>171891.02000000002</v>
      </c>
      <c r="J86" s="155">
        <f t="shared" ref="J86:K86" si="14">SUM(J87+J101)</f>
        <v>0</v>
      </c>
      <c r="K86" s="155">
        <f t="shared" si="14"/>
        <v>138132.53</v>
      </c>
      <c r="L86" s="163"/>
    </row>
    <row r="87" spans="1:12">
      <c r="A87" s="153" t="str">
        <f>[3]REPROGRAMAÇÃO!A78</f>
        <v>6.1</v>
      </c>
      <c r="B87" s="154" t="str">
        <f>[3]REPROGRAMAÇÃO!B78</f>
        <v>ÁREA EXTERNA</v>
      </c>
      <c r="C87" s="159"/>
      <c r="D87" s="94"/>
      <c r="E87" s="94"/>
      <c r="F87" s="94"/>
      <c r="G87" s="21"/>
      <c r="H87" s="21"/>
      <c r="I87" s="162">
        <f>SUM(I88:I99)</f>
        <v>95307.16</v>
      </c>
      <c r="J87" s="162">
        <f>SUM(J88:J99)</f>
        <v>0</v>
      </c>
      <c r="K87" s="162">
        <f>SUM(K88:K99)</f>
        <v>94244.49</v>
      </c>
      <c r="L87" s="158">
        <f t="shared" ref="L87:L110" si="15">K87/I87</f>
        <v>0.9888500507202187</v>
      </c>
    </row>
    <row r="88" spans="1:12" ht="25.5">
      <c r="A88" s="159" t="str">
        <f>[3]REPROGRAMAÇÃO!A79</f>
        <v>6.1.1</v>
      </c>
      <c r="B88" s="160" t="str">
        <f>[3]REPROGRAMAÇÃO!B79</f>
        <v>EXECUÇÃO DE PÁTIO/ESTACIONAMENTO EM PISO INTERTRAVADO, COM BLOCO RETANGULAR COLORIDO DE 20 X 10 CM, ESPESSURA 6 CM. AF_12/2015</v>
      </c>
      <c r="C88" s="159" t="str">
        <f>[3]REPROGRAMAÇÃO!E79</f>
        <v>M2</v>
      </c>
      <c r="D88" s="94"/>
      <c r="E88" s="94">
        <f>[3]REPROGRAMAÇÃO!J79</f>
        <v>56.470000000000006</v>
      </c>
      <c r="F88" s="94">
        <f>[3]REPROGRAMAÇÃO!I79</f>
        <v>62.705399999999997</v>
      </c>
      <c r="G88" s="21"/>
      <c r="H88" s="161">
        <v>62.71</v>
      </c>
      <c r="I88" s="162">
        <f t="shared" ref="I88:I151" si="16">ROUND(E88*F88,2)</f>
        <v>3540.97</v>
      </c>
      <c r="J88" s="162">
        <f t="shared" ref="J88:J99" si="17">ROUND(E88*G88,2)</f>
        <v>0</v>
      </c>
      <c r="K88" s="162">
        <f t="shared" ref="K88:K99" si="18">ROUND(H88*E88,2)</f>
        <v>3541.23</v>
      </c>
      <c r="L88" s="158">
        <f t="shared" si="15"/>
        <v>1.000073426208073</v>
      </c>
    </row>
    <row r="89" spans="1:12" ht="25.5">
      <c r="A89" s="159" t="str">
        <f>[3]REPROGRAMAÇÃO!A80</f>
        <v>6.1.2</v>
      </c>
      <c r="B89" s="160" t="str">
        <f>[3]REPROGRAMAÇÃO!B80</f>
        <v>EXECUÇÃO DE PÁTIO/ESTACIONAMENTO EM PISO INTERTRAVADO, COM BLOCO RETANGULAR COR NATURAL DE 20 X 10 CM, ESPESSURA 6 CM. AF_12/2015</v>
      </c>
      <c r="C89" s="159" t="str">
        <f>[3]REPROGRAMAÇÃO!E80</f>
        <v>M2</v>
      </c>
      <c r="D89" s="94"/>
      <c r="E89" s="94">
        <f>[3]REPROGRAMAÇÃO!J80</f>
        <v>50.55</v>
      </c>
      <c r="F89" s="94">
        <f>[3]REPROGRAMAÇÃO!I80</f>
        <v>63.055000000000007</v>
      </c>
      <c r="G89" s="21"/>
      <c r="H89" s="161">
        <v>63.05</v>
      </c>
      <c r="I89" s="162">
        <f t="shared" si="16"/>
        <v>3187.43</v>
      </c>
      <c r="J89" s="162">
        <f t="shared" si="17"/>
        <v>0</v>
      </c>
      <c r="K89" s="162">
        <f t="shared" si="18"/>
        <v>3187.18</v>
      </c>
      <c r="L89" s="158">
        <f t="shared" si="15"/>
        <v>0.99992156690499867</v>
      </c>
    </row>
    <row r="90" spans="1:12" ht="25.5">
      <c r="A90" s="159" t="str">
        <f>[3]REPROGRAMAÇÃO!A81</f>
        <v>6.1.3</v>
      </c>
      <c r="B90" s="160" t="str">
        <f>[3]REPROGRAMAÇÃO!B81</f>
        <v>EXECUÇÃO DE PAVIMENTO EM PISO INTERTRAVADO, COM BLOCO SEXTAVADO DE 25 X 25 CM, ESPESSURA 8 CM. AF_12/2015</v>
      </c>
      <c r="C90" s="159" t="str">
        <f>[3]REPROGRAMAÇÃO!E81</f>
        <v>M2</v>
      </c>
      <c r="D90" s="94"/>
      <c r="E90" s="94">
        <f>[3]REPROGRAMAÇÃO!J81</f>
        <v>62.58</v>
      </c>
      <c r="F90" s="94">
        <f>[3]REPROGRAMAÇÃO!I81</f>
        <v>0</v>
      </c>
      <c r="G90" s="21"/>
      <c r="H90" s="161">
        <f t="shared" ref="H90:H92" si="19">G90</f>
        <v>0</v>
      </c>
      <c r="I90" s="162">
        <f t="shared" si="16"/>
        <v>0</v>
      </c>
      <c r="J90" s="162">
        <f t="shared" si="17"/>
        <v>0</v>
      </c>
      <c r="K90" s="162">
        <f t="shared" si="18"/>
        <v>0</v>
      </c>
      <c r="L90" s="158" t="e">
        <f t="shared" si="15"/>
        <v>#DIV/0!</v>
      </c>
    </row>
    <row r="91" spans="1:12" ht="25.5">
      <c r="A91" s="159" t="str">
        <f>[3]REPROGRAMAÇÃO!A82</f>
        <v>6.1.4</v>
      </c>
      <c r="B91" s="160" t="str">
        <f>[3]REPROGRAMAÇÃO!B82</f>
        <v>Piso em pedra calcárea, cortada, aparelhada e com face aparente lisa e polida, esp=8cm, assentado com argamassa de cimento e areia (1:3) na esp=5cm, esclusive lastro de regularização em concreto simples</v>
      </c>
      <c r="C91" s="159" t="str">
        <f>[3]REPROGRAMAÇÃO!E82</f>
        <v>m2</v>
      </c>
      <c r="D91" s="94"/>
      <c r="E91" s="94">
        <f>[3]REPROGRAMAÇÃO!J82</f>
        <v>176.98999999999998</v>
      </c>
      <c r="F91" s="94">
        <f>[3]REPROGRAMAÇÃO!I82</f>
        <v>107.170000000001</v>
      </c>
      <c r="G91" s="21"/>
      <c r="H91" s="161">
        <v>104.89</v>
      </c>
      <c r="I91" s="162">
        <f t="shared" si="16"/>
        <v>18968.02</v>
      </c>
      <c r="J91" s="162">
        <f t="shared" si="17"/>
        <v>0</v>
      </c>
      <c r="K91" s="162">
        <f t="shared" si="18"/>
        <v>18564.48</v>
      </c>
      <c r="L91" s="158">
        <f t="shared" si="15"/>
        <v>0.97872524385781956</v>
      </c>
    </row>
    <row r="92" spans="1:12">
      <c r="A92" s="159" t="str">
        <f>[3]REPROGRAMAÇÃO!A83</f>
        <v>6.1.5</v>
      </c>
      <c r="B92" s="160" t="str">
        <f>[3]REPROGRAMAÇÃO!B83</f>
        <v>PLANTIO DE GRAMA EM PLACAS. AF_05/2018</v>
      </c>
      <c r="C92" s="159" t="str">
        <f>[3]REPROGRAMAÇÃO!E83</f>
        <v>M2</v>
      </c>
      <c r="D92" s="94"/>
      <c r="E92" s="94">
        <f>[3]REPROGRAMAÇÃO!J83</f>
        <v>15.5</v>
      </c>
      <c r="F92" s="94">
        <f>[3]REPROGRAMAÇÃO!I83</f>
        <v>9.9475983006414026E-13</v>
      </c>
      <c r="G92" s="21"/>
      <c r="H92" s="161">
        <f t="shared" si="19"/>
        <v>0</v>
      </c>
      <c r="I92" s="162">
        <f t="shared" si="16"/>
        <v>0</v>
      </c>
      <c r="J92" s="162">
        <f t="shared" si="17"/>
        <v>0</v>
      </c>
      <c r="K92" s="162">
        <f t="shared" si="18"/>
        <v>0</v>
      </c>
      <c r="L92" s="158" t="e">
        <f t="shared" si="15"/>
        <v>#DIV/0!</v>
      </c>
    </row>
    <row r="93" spans="1:12" ht="25.5">
      <c r="A93" s="159" t="str">
        <f>[3]REPROGRAMAÇÃO!A84</f>
        <v>6.1.6</v>
      </c>
      <c r="B93" s="160" t="str">
        <f>[3]REPROGRAMAÇÃO!B84</f>
        <v>Piso tátil direcional e/ou alerta, de concreto, na cor natural, p/deficientes visuais, dimensões 25x25cm, aplicado com argamassa industrializada ac-ii, rejuntado, exclusive regularização de base</v>
      </c>
      <c r="C93" s="159" t="str">
        <f>[3]REPROGRAMAÇÃO!E84</f>
        <v>m2</v>
      </c>
      <c r="D93" s="94"/>
      <c r="E93" s="94">
        <f>[3]REPROGRAMAÇÃO!J84</f>
        <v>102.24000000000001</v>
      </c>
      <c r="F93" s="94">
        <f>[3]REPROGRAMAÇÃO!I84</f>
        <v>46.04</v>
      </c>
      <c r="G93" s="21"/>
      <c r="H93" s="161">
        <v>44.39</v>
      </c>
      <c r="I93" s="162">
        <f t="shared" si="16"/>
        <v>4707.13</v>
      </c>
      <c r="J93" s="162">
        <f t="shared" si="17"/>
        <v>0</v>
      </c>
      <c r="K93" s="162">
        <f t="shared" si="18"/>
        <v>4538.43</v>
      </c>
      <c r="L93" s="158">
        <f t="shared" si="15"/>
        <v>0.96416075188065764</v>
      </c>
    </row>
    <row r="94" spans="1:12" ht="25.5">
      <c r="A94" s="159" t="str">
        <f>[3]REPROGRAMAÇÃO!A85</f>
        <v>6.1.7</v>
      </c>
      <c r="B94" s="160" t="str">
        <f>[3]REPROGRAMAÇÃO!B85</f>
        <v>Rampa padrão para acesso de deficientes a passeio público, em concreto simples Fck=25MPa, desempolada, pintada em novacor, 02 demãos e piso tátil de alerta/direcional.</v>
      </c>
      <c r="C94" s="159" t="str">
        <f>[3]REPROGRAMAÇÃO!E85</f>
        <v>un</v>
      </c>
      <c r="D94" s="94"/>
      <c r="E94" s="94">
        <f>[3]REPROGRAMAÇÃO!J85</f>
        <v>463.96</v>
      </c>
      <c r="F94" s="94">
        <f>[3]REPROGRAMAÇÃO!I85</f>
        <v>3</v>
      </c>
      <c r="G94" s="21"/>
      <c r="H94" s="161">
        <v>3</v>
      </c>
      <c r="I94" s="162">
        <f t="shared" si="16"/>
        <v>1391.88</v>
      </c>
      <c r="J94" s="162">
        <f t="shared" si="17"/>
        <v>0</v>
      </c>
      <c r="K94" s="162">
        <f t="shared" si="18"/>
        <v>1391.88</v>
      </c>
      <c r="L94" s="158">
        <f t="shared" si="15"/>
        <v>1</v>
      </c>
    </row>
    <row r="95" spans="1:12" ht="38.25">
      <c r="A95" s="159" t="str">
        <f>[3]REPROGRAMAÇÃO!A86</f>
        <v>6.1.8</v>
      </c>
      <c r="B95" s="160" t="str">
        <f>[3]REPROGRAMAÇÃO!B86</f>
        <v>ASSENTAMENTO DE GUIA (MEIO-FIO) EM TRECHO RETO, CONFECCIONADA EM CONCRETO PRÉ-FABRICADO, DIMENSÕES 100X15X13X30 CM (COMPRIMENTO X BASE INFERIOR X BASE SUPERIOR X ALTURA), PARA VIAS URBANAS (USO VIÁRIO). AF_06/2016</v>
      </c>
      <c r="C95" s="159" t="str">
        <f>[3]REPROGRAMAÇÃO!E86</f>
        <v>M</v>
      </c>
      <c r="D95" s="94"/>
      <c r="E95" s="94">
        <f>[3]REPROGRAMAÇÃO!J86</f>
        <v>58.480000000000004</v>
      </c>
      <c r="F95" s="94">
        <f>[3]REPROGRAMAÇÃO!I86</f>
        <v>199.29999999999998</v>
      </c>
      <c r="G95" s="21"/>
      <c r="H95" s="161">
        <v>199.3</v>
      </c>
      <c r="I95" s="162">
        <f t="shared" si="16"/>
        <v>11655.06</v>
      </c>
      <c r="J95" s="162">
        <f t="shared" si="17"/>
        <v>0</v>
      </c>
      <c r="K95" s="162">
        <f t="shared" si="18"/>
        <v>11655.06</v>
      </c>
      <c r="L95" s="158">
        <f t="shared" si="15"/>
        <v>1</v>
      </c>
    </row>
    <row r="96" spans="1:12" ht="25.5">
      <c r="A96" s="159" t="str">
        <f>[3]REPROGRAMAÇÃO!A87</f>
        <v>6.1.9</v>
      </c>
      <c r="B96" s="160" t="str">
        <f>[3]REPROGRAMAÇÃO!B87</f>
        <v>EXECUÇÃO DE PASSEIO (CALÇADA) OU PISO DE CONCRETO COM CONCRETO MOLDADO IN LOCO, FEITO EM OBRA, ACABAMENTO CONVENCIONAL, NÃO ARMADO. AF_07/2016</v>
      </c>
      <c r="C96" s="159" t="str">
        <f>[3]REPROGRAMAÇÃO!E87</f>
        <v>M3</v>
      </c>
      <c r="D96" s="94"/>
      <c r="E96" s="94">
        <f>[3]REPROGRAMAÇÃO!J87</f>
        <v>717.24</v>
      </c>
      <c r="F96" s="94">
        <f>[3]REPROGRAMAÇÃO!I87</f>
        <v>9.0304000000000002</v>
      </c>
      <c r="G96" s="21"/>
      <c r="H96" s="161">
        <v>9.0299999999999994</v>
      </c>
      <c r="I96" s="162">
        <f t="shared" si="16"/>
        <v>6476.96</v>
      </c>
      <c r="J96" s="162">
        <f t="shared" si="17"/>
        <v>0</v>
      </c>
      <c r="K96" s="162">
        <f t="shared" si="18"/>
        <v>6476.68</v>
      </c>
      <c r="L96" s="158">
        <f t="shared" si="15"/>
        <v>0.99995676984264226</v>
      </c>
    </row>
    <row r="97" spans="1:12" ht="25.5">
      <c r="A97" s="159" t="str">
        <f>[3]REPROGRAMAÇÃO!A88</f>
        <v>6.1.10</v>
      </c>
      <c r="B97" s="160" t="str">
        <f>[3]REPROGRAMAÇÃO!B88</f>
        <v>LASTRO DE CONCRETO MAGRO, APLICADO EM PISOS, LAJES SOBRE SOLO OU RADIERS, ESPESSURA DE 5 CM. AF_07/2016</v>
      </c>
      <c r="C97" s="159" t="str">
        <f>[3]REPROGRAMAÇÃO!E88</f>
        <v>M2</v>
      </c>
      <c r="D97" s="94"/>
      <c r="E97" s="94">
        <f>[3]REPROGRAMAÇÃO!J88</f>
        <v>27.130000000000003</v>
      </c>
      <c r="F97" s="94">
        <f>[3]REPROGRAMAÇÃO!I88</f>
        <v>157.1919</v>
      </c>
      <c r="G97" s="21"/>
      <c r="H97" s="161">
        <v>157.19</v>
      </c>
      <c r="I97" s="162">
        <f t="shared" si="16"/>
        <v>4264.62</v>
      </c>
      <c r="J97" s="162">
        <f t="shared" si="17"/>
        <v>0</v>
      </c>
      <c r="K97" s="162">
        <f t="shared" si="18"/>
        <v>4264.5600000000004</v>
      </c>
      <c r="L97" s="158">
        <f t="shared" si="15"/>
        <v>0.99998593075115727</v>
      </c>
    </row>
    <row r="98" spans="1:12" ht="25.5">
      <c r="A98" s="159" t="str">
        <f>[3]REPROGRAMAÇÃO!A89</f>
        <v>6.1.11</v>
      </c>
      <c r="B98" s="160" t="str">
        <f>[3]REPROGRAMAÇÃO!B89</f>
        <v>Fornecimento e instalação de tela aço soldada nervurada CA-60, Q-92, malha 15x15cm, ferro 4.2mm (1.48 kg/m2), painel 2,45x6,0m, Telcon ou similar</v>
      </c>
      <c r="C98" s="159" t="str">
        <f>[3]REPROGRAMAÇÃO!E89</f>
        <v>m2</v>
      </c>
      <c r="D98" s="94"/>
      <c r="E98" s="94">
        <f>[3]REPROGRAMAÇÃO!J89</f>
        <v>44.04</v>
      </c>
      <c r="F98" s="94">
        <f>[3]REPROGRAMAÇÃO!I89</f>
        <v>96.800000000000011</v>
      </c>
      <c r="G98" s="21"/>
      <c r="H98" s="161">
        <v>85.67</v>
      </c>
      <c r="I98" s="162">
        <f t="shared" si="16"/>
        <v>4263.07</v>
      </c>
      <c r="J98" s="162">
        <f t="shared" si="17"/>
        <v>0</v>
      </c>
      <c r="K98" s="162">
        <f t="shared" si="18"/>
        <v>3772.91</v>
      </c>
      <c r="L98" s="158">
        <f t="shared" si="15"/>
        <v>0.88502182699322318</v>
      </c>
    </row>
    <row r="99" spans="1:12" ht="25.5">
      <c r="A99" s="159" t="str">
        <f>[3]REPROGRAMAÇÃO!A90</f>
        <v>6.1.12</v>
      </c>
      <c r="B99" s="160" t="str">
        <f>[3]REPROGRAMAÇÃO!B90</f>
        <v>EXECUÇÃO DE PÁTIO/ESTACIONAMENTO EM PISO INTERTRAVADO, COM BLOCO
RETANGULAR COR NATURAL DE 20 X 10 CM, ESPESSURA 8 CM. AF_12/2015</v>
      </c>
      <c r="C99" s="159" t="str">
        <f>[3]REPROGRAMAÇÃO!E90</f>
        <v>m2</v>
      </c>
      <c r="D99" s="94"/>
      <c r="E99" s="94">
        <f>[3]REPROGRAMAÇÃO!J90</f>
        <v>64.33</v>
      </c>
      <c r="F99" s="94">
        <f>[3]REPROGRAMAÇÃO!I90</f>
        <v>572.85900000000004</v>
      </c>
      <c r="G99" s="21"/>
      <c r="H99" s="161">
        <v>572.86</v>
      </c>
      <c r="I99" s="162">
        <f t="shared" si="16"/>
        <v>36852.019999999997</v>
      </c>
      <c r="J99" s="162">
        <f t="shared" si="17"/>
        <v>0</v>
      </c>
      <c r="K99" s="162">
        <f t="shared" si="18"/>
        <v>36852.080000000002</v>
      </c>
      <c r="L99" s="158">
        <f t="shared" si="15"/>
        <v>1.0000016281332749</v>
      </c>
    </row>
    <row r="100" spans="1:12">
      <c r="A100" s="159"/>
      <c r="B100" s="160"/>
      <c r="C100" s="159"/>
      <c r="D100" s="94"/>
      <c r="E100" s="94"/>
      <c r="F100" s="94"/>
      <c r="G100" s="21"/>
      <c r="H100" s="21"/>
      <c r="I100" s="163"/>
      <c r="J100" s="163"/>
      <c r="K100" s="163"/>
      <c r="L100" s="163"/>
    </row>
    <row r="101" spans="1:12">
      <c r="A101" s="153" t="str">
        <f>[3]REPROGRAMAÇÃO!A92</f>
        <v>6.2</v>
      </c>
      <c r="B101" s="154" t="str">
        <f>[3]REPROGRAMAÇÃO!B92</f>
        <v>ÁREA INTERNA</v>
      </c>
      <c r="C101" s="159"/>
      <c r="D101" s="94"/>
      <c r="E101" s="94"/>
      <c r="F101" s="94"/>
      <c r="G101" s="21"/>
      <c r="H101" s="21"/>
      <c r="I101" s="162">
        <f>SUM(I102:I110)</f>
        <v>76583.86</v>
      </c>
      <c r="J101" s="162">
        <f t="shared" ref="J101:K101" si="20">SUM(J102:J110)</f>
        <v>0</v>
      </c>
      <c r="K101" s="162">
        <f t="shared" si="20"/>
        <v>43888.04</v>
      </c>
      <c r="L101" s="158">
        <f t="shared" si="15"/>
        <v>0.57307166288040323</v>
      </c>
    </row>
    <row r="102" spans="1:12" ht="25.5">
      <c r="A102" s="159" t="str">
        <f>[3]REPROGRAMAÇÃO!A93</f>
        <v>6.2.1</v>
      </c>
      <c r="B102" s="160" t="str">
        <f>[3]REPROGRAMAÇÃO!B93</f>
        <v>CAMADA SEPARADORA PARA EXECUÇÃO DE RADIER, PISO DE CONCRETO OU LAJE SOBRE SOLO, EM LONA PLÁSTICA. AF_09/2021</v>
      </c>
      <c r="C102" s="159" t="str">
        <f>[3]REPROGRAMAÇÃO!E93</f>
        <v>M2</v>
      </c>
      <c r="D102" s="94"/>
      <c r="E102" s="94">
        <f>[3]REPROGRAMAÇÃO!J93</f>
        <v>2.83</v>
      </c>
      <c r="F102" s="94">
        <f>[3]REPROGRAMAÇÃO!I93</f>
        <v>204.98750000000001</v>
      </c>
      <c r="G102" s="21"/>
      <c r="H102" s="161">
        <v>204.99</v>
      </c>
      <c r="I102" s="162">
        <f t="shared" si="16"/>
        <v>580.11</v>
      </c>
      <c r="J102" s="162">
        <f t="shared" ref="J102:J110" si="21">ROUND(E102*G102,2)</f>
        <v>0</v>
      </c>
      <c r="K102" s="162">
        <f t="shared" ref="K102:K110" si="22">ROUND(H102*E102,2)</f>
        <v>580.12</v>
      </c>
      <c r="L102" s="158">
        <f t="shared" si="15"/>
        <v>1.0000172381100136</v>
      </c>
    </row>
    <row r="103" spans="1:12" ht="25.5">
      <c r="A103" s="159" t="str">
        <f>[3]REPROGRAMAÇÃO!A94</f>
        <v>6.2.2</v>
      </c>
      <c r="B103" s="160" t="str">
        <f>[3]REPROGRAMAÇÃO!B94</f>
        <v>LASTRO DE CONCRETO MAGRO, APLICADO EM PISOS, LAJES SOBRE SOLO OU RADIERS, ESPESSURA DE 5 CM. AF_07/2016</v>
      </c>
      <c r="C103" s="159" t="str">
        <f>[3]REPROGRAMAÇÃO!E94</f>
        <v>M2</v>
      </c>
      <c r="D103" s="94"/>
      <c r="E103" s="94">
        <f>[3]REPROGRAMAÇÃO!J94</f>
        <v>27.130000000000003</v>
      </c>
      <c r="F103" s="94">
        <f>[3]REPROGRAMAÇÃO!I94</f>
        <v>425.16989999999993</v>
      </c>
      <c r="G103" s="21"/>
      <c r="H103" s="161">
        <v>306.62</v>
      </c>
      <c r="I103" s="162">
        <f t="shared" si="16"/>
        <v>11534.86</v>
      </c>
      <c r="J103" s="162">
        <f t="shared" si="21"/>
        <v>0</v>
      </c>
      <c r="K103" s="162">
        <f t="shared" si="22"/>
        <v>8318.6</v>
      </c>
      <c r="L103" s="158">
        <f t="shared" si="15"/>
        <v>0.72117043466500674</v>
      </c>
    </row>
    <row r="104" spans="1:12" ht="25.5">
      <c r="A104" s="159" t="str">
        <f>[3]REPROGRAMAÇÃO!A95</f>
        <v>6.2.3</v>
      </c>
      <c r="B104" s="160" t="str">
        <f>[3]REPROGRAMAÇÃO!B95</f>
        <v>Fornecimento e instalação de tela aço soldada nervurada CA-60, Q-92, malha 15x15cm, ferro 4.2mm (1.48 kg/m2), painel 2,45x6,0m, Telcon ou similar</v>
      </c>
      <c r="C104" s="159" t="str">
        <f>[3]REPROGRAMAÇÃO!E95</f>
        <v>m2</v>
      </c>
      <c r="D104" s="94"/>
      <c r="E104" s="94">
        <f>[3]REPROGRAMAÇÃO!J95</f>
        <v>44.04</v>
      </c>
      <c r="F104" s="94">
        <f>[3]REPROGRAMAÇÃO!I95</f>
        <v>204.98750000000001</v>
      </c>
      <c r="G104" s="21"/>
      <c r="H104" s="161">
        <v>204.99</v>
      </c>
      <c r="I104" s="162">
        <f t="shared" si="16"/>
        <v>9027.65</v>
      </c>
      <c r="J104" s="162">
        <f t="shared" si="21"/>
        <v>0</v>
      </c>
      <c r="K104" s="162">
        <f t="shared" si="22"/>
        <v>9027.76</v>
      </c>
      <c r="L104" s="158">
        <f t="shared" si="15"/>
        <v>1.0000121847878463</v>
      </c>
    </row>
    <row r="105" spans="1:12" ht="38.25">
      <c r="A105" s="159" t="str">
        <f>[3]REPROGRAMAÇÃO!A96</f>
        <v>6.2.4</v>
      </c>
      <c r="B105" s="160" t="str">
        <f>[3]REPROGRAMAÇÃO!B96</f>
        <v>CONTRAPISO EM ARGAMASSA TRAÇO 1:4 (CIMENTO E AREIA), PREPARO MECÂNICO COM BETONEIRA 400 L, APLICADO EM ÁREAS SECAS SOBRE LAJE, ADERIDO, ACABAMENTO NÃO REFORÇADO, ESPESSURA 3CM. AF_07/2021</v>
      </c>
      <c r="C105" s="159" t="str">
        <f>[3]REPROGRAMAÇÃO!E96</f>
        <v>M2</v>
      </c>
      <c r="D105" s="94"/>
      <c r="E105" s="94">
        <f>[3]REPROGRAMAÇÃO!J96</f>
        <v>33.369999999999997</v>
      </c>
      <c r="F105" s="94">
        <f>[3]REPROGRAMAÇÃO!I96</f>
        <v>463.3223999999999</v>
      </c>
      <c r="G105" s="21"/>
      <c r="H105" s="161">
        <v>425.17</v>
      </c>
      <c r="I105" s="162">
        <f t="shared" si="16"/>
        <v>15461.07</v>
      </c>
      <c r="J105" s="162">
        <f t="shared" si="21"/>
        <v>0</v>
      </c>
      <c r="K105" s="162">
        <f t="shared" si="22"/>
        <v>14187.92</v>
      </c>
      <c r="L105" s="158">
        <f t="shared" si="15"/>
        <v>0.91765447022748103</v>
      </c>
    </row>
    <row r="106" spans="1:12" ht="25.5">
      <c r="A106" s="159" t="str">
        <f>[3]REPROGRAMAÇÃO!A97</f>
        <v>6.2.5</v>
      </c>
      <c r="B106" s="160" t="str">
        <f>[3]REPROGRAMAÇÃO!B97</f>
        <v>REVESTIMENTO CERÂMICA PARA PISO COM PLACAS TIPO ESMALTADA EXTRA DE DIMENSÕES 60X60CM, NA COR BRANCA PEI 5</v>
      </c>
      <c r="C106" s="159" t="str">
        <f>[3]REPROGRAMAÇÃO!E97</f>
        <v>M2</v>
      </c>
      <c r="D106" s="94"/>
      <c r="E106" s="94">
        <f>[3]REPROGRAMAÇÃO!J97</f>
        <v>76.56</v>
      </c>
      <c r="F106" s="94">
        <f>[3]REPROGRAMAÇÃO!I97</f>
        <v>84.764999999999986</v>
      </c>
      <c r="G106" s="21"/>
      <c r="H106" s="161">
        <v>46.61</v>
      </c>
      <c r="I106" s="162">
        <f t="shared" si="16"/>
        <v>6489.61</v>
      </c>
      <c r="J106" s="162">
        <f t="shared" si="21"/>
        <v>0</v>
      </c>
      <c r="K106" s="162">
        <f t="shared" si="22"/>
        <v>3568.46</v>
      </c>
      <c r="L106" s="158">
        <f t="shared" si="15"/>
        <v>0.54987279667037003</v>
      </c>
    </row>
    <row r="107" spans="1:12" ht="25.5">
      <c r="A107" s="159" t="str">
        <f>[3]REPROGRAMAÇÃO!A98</f>
        <v>6.2.6</v>
      </c>
      <c r="B107" s="160" t="str">
        <f>[3]REPROGRAMAÇÃO!B98</f>
        <v>RODAPÉ CERÂMICO DE 7CM DE ALTURA COM PLACAS TIPO ESMALTADA EXTRA DE DIMENSÕES 60X60CM. AF_06/2014</v>
      </c>
      <c r="C107" s="159" t="str">
        <f>[3]REPROGRAMAÇÃO!E98</f>
        <v>M</v>
      </c>
      <c r="D107" s="94"/>
      <c r="E107" s="94">
        <f>[3]REPROGRAMAÇÃO!J98</f>
        <v>20.3</v>
      </c>
      <c r="F107" s="94">
        <f>[3]REPROGRAMAÇÃO!I98</f>
        <v>75</v>
      </c>
      <c r="G107" s="21"/>
      <c r="H107" s="161">
        <v>39.78</v>
      </c>
      <c r="I107" s="162">
        <f t="shared" si="16"/>
        <v>1522.5</v>
      </c>
      <c r="J107" s="162">
        <f t="shared" si="21"/>
        <v>0</v>
      </c>
      <c r="K107" s="162">
        <f t="shared" si="22"/>
        <v>807.53</v>
      </c>
      <c r="L107" s="158">
        <f t="shared" si="15"/>
        <v>0.53039737274220033</v>
      </c>
    </row>
    <row r="108" spans="1:12">
      <c r="A108" s="159" t="str">
        <f>[3]REPROGRAMAÇÃO!A99</f>
        <v>6.2.7</v>
      </c>
      <c r="B108" s="160" t="str">
        <f>[3]REPROGRAMAÇÃO!B99</f>
        <v>SOLEIRA EM GRANITO, LARGURA 15 CM, ESPESSURA 2,0 CM. AF_09/2020</v>
      </c>
      <c r="C108" s="159" t="str">
        <f>[3]REPROGRAMAÇÃO!E99</f>
        <v>M</v>
      </c>
      <c r="D108" s="94"/>
      <c r="E108" s="94">
        <f>[3]REPROGRAMAÇÃO!J99</f>
        <v>92.240000000000009</v>
      </c>
      <c r="F108" s="94">
        <f>[3]REPROGRAMAÇÃO!I99</f>
        <v>77.7</v>
      </c>
      <c r="G108" s="21"/>
      <c r="H108" s="161">
        <f>77.7+2.5</f>
        <v>80.2</v>
      </c>
      <c r="I108" s="162">
        <f t="shared" si="16"/>
        <v>7167.05</v>
      </c>
      <c r="J108" s="162">
        <f t="shared" si="21"/>
        <v>0</v>
      </c>
      <c r="K108" s="162">
        <f t="shared" si="22"/>
        <v>7397.65</v>
      </c>
      <c r="L108" s="158">
        <f t="shared" si="15"/>
        <v>1.0321750231964335</v>
      </c>
    </row>
    <row r="109" spans="1:12">
      <c r="A109" s="159" t="str">
        <f>[3]REPROGRAMAÇÃO!A100</f>
        <v>6.2.8</v>
      </c>
      <c r="B109" s="160" t="str">
        <f>[3]REPROGRAMAÇÃO!B100</f>
        <v>PISO EM GRANITO APLICADO EM CALÇADAS OU PISOS EXTERNOS. AF_05/2020</v>
      </c>
      <c r="C109" s="159" t="str">
        <f>[3]REPROGRAMAÇÃO!E100</f>
        <v>M2</v>
      </c>
      <c r="D109" s="94"/>
      <c r="E109" s="94">
        <f>[3]REPROGRAMAÇÃO!J100</f>
        <v>365.47</v>
      </c>
      <c r="F109" s="94">
        <f>[3]REPROGRAMAÇÃO!I100</f>
        <v>1.000088900582341E-12</v>
      </c>
      <c r="G109" s="21"/>
      <c r="H109" s="161">
        <v>0</v>
      </c>
      <c r="I109" s="162">
        <f t="shared" si="16"/>
        <v>0</v>
      </c>
      <c r="J109" s="162">
        <f t="shared" si="21"/>
        <v>0</v>
      </c>
      <c r="K109" s="162">
        <f t="shared" si="22"/>
        <v>0</v>
      </c>
      <c r="L109" s="158" t="e">
        <f t="shared" si="15"/>
        <v>#DIV/0!</v>
      </c>
    </row>
    <row r="110" spans="1:12">
      <c r="A110" s="159" t="str">
        <f>[3]REPROGRAMAÇÃO!A101</f>
        <v>6.2.9</v>
      </c>
      <c r="B110" s="160" t="str">
        <f>[3]REPROGRAMAÇÃO!B101</f>
        <v>PISO TÊXTIL (CARPETE) EM MANTA (ROLO) E = 6 A 7 MM. AF_09/2020</v>
      </c>
      <c r="C110" s="159" t="str">
        <f>[3]REPROGRAMAÇÃO!E101</f>
        <v>M2</v>
      </c>
      <c r="D110" s="94"/>
      <c r="E110" s="94">
        <f>[3]REPROGRAMAÇÃO!J101</f>
        <v>155.20999999999998</v>
      </c>
      <c r="F110" s="94">
        <f>[3]REPROGRAMAÇÃO!I101</f>
        <v>159.79</v>
      </c>
      <c r="G110" s="21"/>
      <c r="H110" s="161">
        <v>0</v>
      </c>
      <c r="I110" s="162">
        <f t="shared" si="16"/>
        <v>24801.01</v>
      </c>
      <c r="J110" s="162">
        <f t="shared" si="21"/>
        <v>0</v>
      </c>
      <c r="K110" s="162">
        <f t="shared" si="22"/>
        <v>0</v>
      </c>
      <c r="L110" s="158">
        <f t="shared" si="15"/>
        <v>0</v>
      </c>
    </row>
    <row r="111" spans="1:12">
      <c r="A111" s="313"/>
      <c r="B111" s="314"/>
      <c r="C111" s="314"/>
      <c r="D111" s="314"/>
      <c r="E111" s="314"/>
      <c r="F111" s="314"/>
      <c r="G111" s="314"/>
      <c r="H111" s="314"/>
      <c r="I111" s="314"/>
      <c r="J111" s="314"/>
      <c r="K111" s="314"/>
      <c r="L111" s="315"/>
    </row>
    <row r="112" spans="1:12">
      <c r="A112" s="153">
        <f>[3]REPROGRAMAÇÃO!A103</f>
        <v>7</v>
      </c>
      <c r="B112" s="154" t="str">
        <f>[3]REPROGRAMAÇÃO!B103</f>
        <v>REVESTIMENTOS</v>
      </c>
      <c r="C112" s="313"/>
      <c r="D112" s="314"/>
      <c r="E112" s="314"/>
      <c r="F112" s="314"/>
      <c r="G112" s="314"/>
      <c r="H112" s="315"/>
      <c r="I112" s="155">
        <f>SUM(I113:I120)</f>
        <v>149950.35999999999</v>
      </c>
      <c r="J112" s="155">
        <f t="shared" ref="J112:K112" si="23">SUM(J113:J120)</f>
        <v>0</v>
      </c>
      <c r="K112" s="155">
        <f t="shared" si="23"/>
        <v>91068.48000000001</v>
      </c>
      <c r="L112" s="163"/>
    </row>
    <row r="113" spans="1:12" ht="25.5">
      <c r="A113" s="159" t="str">
        <f>[3]REPROGRAMAÇÃO!A104</f>
        <v>7.1</v>
      </c>
      <c r="B113" s="160" t="str">
        <f>[3]REPROGRAMAÇÃO!B104</f>
        <v>CHAPISCO APLICADO EM ALVENARIAS E ESTRUTURAS DE CONCRETO INTERNAS, COM COLHER DE PEDREIRO. ARGAMASSA TRAÇO 1:3 COM PREPARO EM BETONEIRA 400L. AF_06/2014</v>
      </c>
      <c r="C113" s="159" t="str">
        <f>[3]REPROGRAMAÇÃO!E104</f>
        <v>M2</v>
      </c>
      <c r="D113" s="94"/>
      <c r="E113" s="94">
        <f>[3]REPROGRAMAÇÃO!J104</f>
        <v>3.58</v>
      </c>
      <c r="F113" s="94">
        <f>[3]REPROGRAMAÇÃO!I104</f>
        <v>1062.375</v>
      </c>
      <c r="G113" s="21"/>
      <c r="H113" s="161">
        <v>817.54</v>
      </c>
      <c r="I113" s="162">
        <f t="shared" si="16"/>
        <v>3803.3</v>
      </c>
      <c r="J113" s="162">
        <f t="shared" ref="J113:J120" si="24">ROUND(E113*G113,2)</f>
        <v>0</v>
      </c>
      <c r="K113" s="162">
        <f t="shared" ref="K113:K120" si="25">ROUND(H113*E113,2)</f>
        <v>2926.79</v>
      </c>
      <c r="L113" s="158">
        <f t="shared" ref="L113:L156" si="26">K113/I113</f>
        <v>0.76953961033839025</v>
      </c>
    </row>
    <row r="114" spans="1:12" ht="38.25">
      <c r="A114" s="159" t="str">
        <f>[3]REPROGRAMAÇÃO!A105</f>
        <v>7.2</v>
      </c>
      <c r="B114" s="160" t="str">
        <f>[3]REPROGRAMAÇÃO!B105</f>
        <v>MASSA ÚNICA, PARA RECEBIMENTO DE PINTURA, EM ARGAMASSA TRAÇO 1:2:8, PREPARO MECÂNICO COM BETONEIRA 400L, APLICADA MANUALMENTE EM FACES INTERNAS DE PAREDES, ESPESSURA DE 20MM, COM EXECUÇÃO DE TALISCAS. AF_06/2014</v>
      </c>
      <c r="C114" s="159" t="str">
        <f>[3]REPROGRAMAÇÃO!E105</f>
        <v>M2</v>
      </c>
      <c r="D114" s="94"/>
      <c r="E114" s="94">
        <f>[3]REPROGRAMAÇÃO!J105</f>
        <v>30.02</v>
      </c>
      <c r="F114" s="94">
        <f>[3]REPROGRAMAÇÃO!I105</f>
        <v>1085.150000000001</v>
      </c>
      <c r="G114" s="21"/>
      <c r="H114" s="161">
        <v>838.13</v>
      </c>
      <c r="I114" s="162">
        <f t="shared" si="16"/>
        <v>32576.2</v>
      </c>
      <c r="J114" s="162">
        <f t="shared" si="24"/>
        <v>0</v>
      </c>
      <c r="K114" s="162">
        <f t="shared" si="25"/>
        <v>25160.66</v>
      </c>
      <c r="L114" s="158">
        <f t="shared" si="26"/>
        <v>0.77236325906643499</v>
      </c>
    </row>
    <row r="115" spans="1:12" ht="38.25">
      <c r="A115" s="159" t="str">
        <f>[3]REPROGRAMAÇÃO!A106</f>
        <v>7.3</v>
      </c>
      <c r="B115" s="160" t="str">
        <f>[3]REPROGRAMAÇÃO!B106</f>
        <v>EMBOÇO OU MASSA ÚNICA EM ARGAMASSA TRAÇO 1:2:8, PREPARO MECÂNICO COM BETONEIRA 400 L, APLICADA MANUALMENTE EM PANOS CEGOS DE FACHADA (SEM PRESENÇA DE VÃOS), ESPESSURA MAIOR OU IGUAL A 50 MM. AF_06/2014</v>
      </c>
      <c r="C115" s="159" t="str">
        <f>[3]REPROGRAMAÇÃO!E106</f>
        <v>M2</v>
      </c>
      <c r="D115" s="94"/>
      <c r="E115" s="94">
        <f>[3]REPROGRAMAÇÃO!J106</f>
        <v>54.81</v>
      </c>
      <c r="F115" s="94">
        <f>[3]REPROGRAMAÇÃO!I106</f>
        <v>138.219999999999</v>
      </c>
      <c r="G115" s="21"/>
      <c r="H115" s="161">
        <v>42.54</v>
      </c>
      <c r="I115" s="162">
        <f t="shared" si="16"/>
        <v>7575.84</v>
      </c>
      <c r="J115" s="162">
        <f t="shared" si="24"/>
        <v>0</v>
      </c>
      <c r="K115" s="162">
        <f t="shared" si="25"/>
        <v>2331.62</v>
      </c>
      <c r="L115" s="158">
        <f t="shared" si="26"/>
        <v>0.30777049145705293</v>
      </c>
    </row>
    <row r="116" spans="1:12" ht="51">
      <c r="A116" s="159" t="str">
        <f>[3]REPROGRAMAÇÃO!A107</f>
        <v>7.4</v>
      </c>
      <c r="B116" s="160" t="str">
        <f>[3]REPROGRAMAÇÃO!B107</f>
        <v>EMBOÇO, PARA RECEBIMENTO DE CERÂMICA, EM ARGAMASSA TRAÇO 1:2:8, PREPARO MECÂNICO COM BETONEIRA 400L, APLICADO MANUALMENTE EM FACES INTERNAS DE PAREDES, PARA AMBIENTE COM ÁREA ENTRE 5M2 E 10M2, ESPESSURA DE 20MM, COM EXECUÇÃO DE TALISCAS. AF_06/2014</v>
      </c>
      <c r="C116" s="159" t="str">
        <f>[3]REPROGRAMAÇÃO!E107</f>
        <v>M2</v>
      </c>
      <c r="D116" s="94"/>
      <c r="E116" s="94">
        <f>[3]REPROGRAMAÇÃO!J107</f>
        <v>28.92</v>
      </c>
      <c r="F116" s="94">
        <f>[3]REPROGRAMAÇÃO!I107</f>
        <v>7.780000000001003</v>
      </c>
      <c r="G116" s="21"/>
      <c r="H116" s="161">
        <v>0</v>
      </c>
      <c r="I116" s="162">
        <f t="shared" si="16"/>
        <v>225</v>
      </c>
      <c r="J116" s="162">
        <f t="shared" si="24"/>
        <v>0</v>
      </c>
      <c r="K116" s="162">
        <f t="shared" si="25"/>
        <v>0</v>
      </c>
      <c r="L116" s="158">
        <f t="shared" si="26"/>
        <v>0</v>
      </c>
    </row>
    <row r="117" spans="1:12" ht="38.25">
      <c r="A117" s="159" t="str">
        <f>[3]REPROGRAMAÇÃO!A108</f>
        <v>7.5</v>
      </c>
      <c r="B117" s="160" t="str">
        <f>[3]REPROGRAMAÇÃO!B108</f>
        <v>REVESTIMENTO CERÂMICO PARA PAREDES INTERNAS COM PLACAS TIPO ESMALTADA EXTRA DE DIMENSÕES 33X45 CM APLICADAS EM AMBIENTES DE ÁREA MAIOR QUE 5 M² NA ALTURA INTEIRA DAS PAREDES. AF_06/2014</v>
      </c>
      <c r="C117" s="159" t="str">
        <f>[3]REPROGRAMAÇÃO!E108</f>
        <v>M2</v>
      </c>
      <c r="D117" s="94"/>
      <c r="E117" s="94">
        <f>[3]REPROGRAMAÇÃO!J108</f>
        <v>82.03</v>
      </c>
      <c r="F117" s="94">
        <f>[3]REPROGRAMAÇÃO!I108</f>
        <v>46.609999999999985</v>
      </c>
      <c r="G117" s="21"/>
      <c r="H117" s="161">
        <v>45.24</v>
      </c>
      <c r="I117" s="162">
        <f t="shared" si="16"/>
        <v>3823.42</v>
      </c>
      <c r="J117" s="162">
        <f t="shared" si="24"/>
        <v>0</v>
      </c>
      <c r="K117" s="162">
        <f>ROUND(H117*E117,2)</f>
        <v>3711.04</v>
      </c>
      <c r="L117" s="158">
        <f t="shared" si="26"/>
        <v>0.97060746661366004</v>
      </c>
    </row>
    <row r="118" spans="1:12" ht="38.25">
      <c r="A118" s="159" t="str">
        <f>[3]REPROGRAMAÇÃO!A109</f>
        <v>7.6</v>
      </c>
      <c r="B118" s="160" t="str">
        <f>[3]REPROGRAMAÇÃO!B109</f>
        <v>Revestimento cerâmico para piso ou parede, 61 x 61 cm, c/ piso porcelanato merano branco, INCEPA ou similar, PEI 5, aplicado com argamassa industrializada ac-iii, rejuntado, exclusive regularização de base ou emboço</v>
      </c>
      <c r="C118" s="159" t="str">
        <f>[3]REPROGRAMAÇÃO!E109</f>
        <v>m2</v>
      </c>
      <c r="D118" s="94"/>
      <c r="E118" s="94">
        <f>[3]REPROGRAMAÇÃO!J109</f>
        <v>91.13</v>
      </c>
      <c r="F118" s="94">
        <f>[3]REPROGRAMAÇÃO!I109</f>
        <v>266.86000000000098</v>
      </c>
      <c r="G118" s="21"/>
      <c r="H118" s="161">
        <f>83.01+128.69</f>
        <v>211.7</v>
      </c>
      <c r="I118" s="162">
        <f t="shared" si="16"/>
        <v>24318.95</v>
      </c>
      <c r="J118" s="162">
        <f t="shared" si="24"/>
        <v>0</v>
      </c>
      <c r="K118" s="162">
        <f t="shared" si="25"/>
        <v>19292.22</v>
      </c>
      <c r="L118" s="158">
        <f t="shared" si="26"/>
        <v>0.79329987520020395</v>
      </c>
    </row>
    <row r="119" spans="1:12" ht="25.5">
      <c r="A119" s="159" t="str">
        <f>[3]REPROGRAMAÇÃO!A110</f>
        <v>7.7</v>
      </c>
      <c r="B119" s="160" t="str">
        <f>[3]REPROGRAMAÇÃO!B110</f>
        <v>CARPETE DE NYLON EM MANTA PARA TRAFEGO COMERCIAL PESADO, E = 6 A 7 MM (INSTALADO)</v>
      </c>
      <c r="C119" s="159" t="str">
        <f>[3]REPROGRAMAÇÃO!E110</f>
        <v>M2</v>
      </c>
      <c r="D119" s="94"/>
      <c r="E119" s="94">
        <f>[3]REPROGRAMAÇÃO!J110</f>
        <v>155.20999999999998</v>
      </c>
      <c r="F119" s="94">
        <f>[3]REPROGRAMAÇÃO!I110</f>
        <v>232.520000000001</v>
      </c>
      <c r="G119" s="21"/>
      <c r="H119" s="161">
        <v>0</v>
      </c>
      <c r="I119" s="162">
        <f t="shared" si="16"/>
        <v>36089.43</v>
      </c>
      <c r="J119" s="162">
        <f t="shared" si="24"/>
        <v>0</v>
      </c>
      <c r="K119" s="162">
        <f t="shared" si="25"/>
        <v>0</v>
      </c>
      <c r="L119" s="158">
        <f t="shared" si="26"/>
        <v>0</v>
      </c>
    </row>
    <row r="120" spans="1:12" ht="38.25">
      <c r="A120" s="159" t="str">
        <f>[3]REPROGRAMAÇÃO!A111</f>
        <v>7.8</v>
      </c>
      <c r="B120" s="160" t="str">
        <f>[3]REPROGRAMAÇÃO!B111</f>
        <v>Revestimento cerâmico para piso ou parede, 60 x 60 cm, porcelanato, linha travertino navona, crema, Portobello ou similar, aplicado com argamassa industrializada ac-i, rejuntado, exclusive regularização de base ou emboço - Rev 02</v>
      </c>
      <c r="C120" s="159" t="str">
        <f>[3]REPROGRAMAÇÃO!E111</f>
        <v>m2</v>
      </c>
      <c r="D120" s="94"/>
      <c r="E120" s="94">
        <f>[3]REPROGRAMAÇÃO!J111</f>
        <v>228.00648487499998</v>
      </c>
      <c r="F120" s="94">
        <f>[3]REPROGRAMAÇÃO!I111</f>
        <v>182.17999999999998</v>
      </c>
      <c r="G120" s="21"/>
      <c r="H120" s="21">
        <v>165.11</v>
      </c>
      <c r="I120" s="162">
        <f t="shared" si="16"/>
        <v>41538.22</v>
      </c>
      <c r="J120" s="162">
        <f t="shared" si="24"/>
        <v>0</v>
      </c>
      <c r="K120" s="162">
        <f t="shared" si="25"/>
        <v>37646.15</v>
      </c>
      <c r="L120" s="158">
        <f t="shared" si="26"/>
        <v>0.90630147367893954</v>
      </c>
    </row>
    <row r="121" spans="1:12">
      <c r="A121" s="313"/>
      <c r="B121" s="314"/>
      <c r="C121" s="314"/>
      <c r="D121" s="314"/>
      <c r="E121" s="314"/>
      <c r="F121" s="314"/>
      <c r="G121" s="314"/>
      <c r="H121" s="314"/>
      <c r="I121" s="314"/>
      <c r="J121" s="314"/>
      <c r="K121" s="314"/>
      <c r="L121" s="315"/>
    </row>
    <row r="122" spans="1:12">
      <c r="A122" s="153">
        <f>[3]REPROGRAMAÇÃO!A113</f>
        <v>8</v>
      </c>
      <c r="B122" s="154" t="str">
        <f>[3]REPROGRAMAÇÃO!B113</f>
        <v>PINTURA</v>
      </c>
      <c r="C122" s="313"/>
      <c r="D122" s="314"/>
      <c r="E122" s="314"/>
      <c r="F122" s="314"/>
      <c r="G122" s="314"/>
      <c r="H122" s="315"/>
      <c r="I122" s="155">
        <f>SUM(I123:I134)</f>
        <v>63135.820000000007</v>
      </c>
      <c r="J122" s="155">
        <f t="shared" ref="J122:K122" si="27">SUM(J123:J134)</f>
        <v>2698.92</v>
      </c>
      <c r="K122" s="155">
        <f t="shared" si="27"/>
        <v>36711.560000000005</v>
      </c>
      <c r="L122" s="158">
        <f t="shared" si="26"/>
        <v>0.58146959998302072</v>
      </c>
    </row>
    <row r="123" spans="1:12">
      <c r="A123" s="159" t="str">
        <f>[3]REPROGRAMAÇÃO!A114</f>
        <v>8.1</v>
      </c>
      <c r="B123" s="160" t="str">
        <f>[3]REPROGRAMAÇÃO!B114</f>
        <v>APLICAÇÃO DE FUNDO SELADOR ACRÍLICO EM PAREDES, UMA DEMÃO. AF_06/2014</v>
      </c>
      <c r="C123" s="159" t="str">
        <f>[3]REPROGRAMAÇÃO!E114</f>
        <v>M2</v>
      </c>
      <c r="D123" s="94"/>
      <c r="E123" s="94">
        <f>[3]REPROGRAMAÇÃO!J114</f>
        <v>2.61</v>
      </c>
      <c r="F123" s="94">
        <f>[3]REPROGRAMAÇÃO!I114</f>
        <v>1446.81</v>
      </c>
      <c r="G123" s="21"/>
      <c r="H123" s="161">
        <v>834.66</v>
      </c>
      <c r="I123" s="162">
        <f t="shared" si="16"/>
        <v>3776.17</v>
      </c>
      <c r="J123" s="162">
        <f t="shared" ref="J123:J134" si="28">ROUND(E123*G123,2)</f>
        <v>0</v>
      </c>
      <c r="K123" s="162">
        <f t="shared" ref="K123:K134" si="29">ROUND(H123*E123,2)</f>
        <v>2178.46</v>
      </c>
      <c r="L123" s="158">
        <f t="shared" si="26"/>
        <v>0.57689669691777645</v>
      </c>
    </row>
    <row r="124" spans="1:12">
      <c r="A124" s="159" t="str">
        <f>[3]REPROGRAMAÇÃO!A115</f>
        <v>8.2</v>
      </c>
      <c r="B124" s="160" t="str">
        <f>[3]REPROGRAMAÇÃO!B115</f>
        <v>APLICAÇÃO DE FUNDO SELADOR ACRÍLICO EM TETO, UMA DEMÃO. AF_06/2014</v>
      </c>
      <c r="C124" s="159" t="str">
        <f>[3]REPROGRAMAÇÃO!E115</f>
        <v>M2</v>
      </c>
      <c r="D124" s="94"/>
      <c r="E124" s="94">
        <f>[3]REPROGRAMAÇÃO!J115</f>
        <v>2.97</v>
      </c>
      <c r="F124" s="94">
        <f>[3]REPROGRAMAÇÃO!I115</f>
        <v>402.12750000000005</v>
      </c>
      <c r="G124" s="21"/>
      <c r="H124" s="161">
        <v>247.39</v>
      </c>
      <c r="I124" s="162">
        <f t="shared" si="16"/>
        <v>1194.32</v>
      </c>
      <c r="J124" s="162">
        <f t="shared" si="28"/>
        <v>0</v>
      </c>
      <c r="K124" s="162">
        <f t="shared" si="29"/>
        <v>734.75</v>
      </c>
      <c r="L124" s="158">
        <f t="shared" si="26"/>
        <v>0.61520363051778426</v>
      </c>
    </row>
    <row r="125" spans="1:12">
      <c r="A125" s="159" t="str">
        <f>[3]REPROGRAMAÇÃO!A116</f>
        <v>8.3</v>
      </c>
      <c r="B125" s="160" t="str">
        <f>[3]REPROGRAMAÇÃO!B116</f>
        <v>Emassamento de superfície, com aplicação de 02 demãos de massa acrílica, lixamento e retoques - Rev 01</v>
      </c>
      <c r="C125" s="159" t="str">
        <f>[3]REPROGRAMAÇÃO!E116</f>
        <v>m2</v>
      </c>
      <c r="D125" s="94"/>
      <c r="E125" s="94">
        <f>[3]REPROGRAMAÇÃO!J116</f>
        <v>18.34</v>
      </c>
      <c r="F125" s="94">
        <f>[3]REPROGRAMAÇÃO!I116</f>
        <v>409.41999999999996</v>
      </c>
      <c r="G125" s="21"/>
      <c r="H125" s="161">
        <f>258.76+G125</f>
        <v>258.76</v>
      </c>
      <c r="I125" s="162">
        <f t="shared" si="16"/>
        <v>7508.76</v>
      </c>
      <c r="J125" s="162">
        <f t="shared" si="28"/>
        <v>0</v>
      </c>
      <c r="K125" s="162">
        <f t="shared" si="29"/>
        <v>4745.66</v>
      </c>
      <c r="L125" s="158">
        <f t="shared" si="26"/>
        <v>0.63201647142803863</v>
      </c>
    </row>
    <row r="126" spans="1:12">
      <c r="A126" s="159" t="str">
        <f>[3]REPROGRAMAÇÃO!A117</f>
        <v>8.4</v>
      </c>
      <c r="B126" s="160" t="str">
        <f>[3]REPROGRAMAÇÃO!B117</f>
        <v>APLICAÇÃO E LIXAMENTO DE MASSA LÁTEX EM PAREDES, DUAS DEMÃOS. AF_06/2014</v>
      </c>
      <c r="C126" s="159" t="str">
        <f>[3]REPROGRAMAÇÃO!E117</f>
        <v>M2</v>
      </c>
      <c r="D126" s="94"/>
      <c r="E126" s="94">
        <f>[3]REPROGRAMAÇÃO!J117</f>
        <v>13.08</v>
      </c>
      <c r="F126" s="94">
        <f>[3]REPROGRAMAÇÃO!I117</f>
        <v>433.10000000000099</v>
      </c>
      <c r="G126" s="21"/>
      <c r="H126" s="161">
        <v>53.2</v>
      </c>
      <c r="I126" s="162">
        <f t="shared" si="16"/>
        <v>5664.95</v>
      </c>
      <c r="J126" s="162">
        <f t="shared" si="28"/>
        <v>0</v>
      </c>
      <c r="K126" s="162">
        <f t="shared" si="29"/>
        <v>695.86</v>
      </c>
      <c r="L126" s="158">
        <f t="shared" si="26"/>
        <v>0.12283603562255625</v>
      </c>
    </row>
    <row r="127" spans="1:12">
      <c r="A127" s="159" t="str">
        <f>[3]REPROGRAMAÇÃO!A118</f>
        <v>8.5</v>
      </c>
      <c r="B127" s="160" t="str">
        <f>[3]REPROGRAMAÇÃO!B118</f>
        <v>APLICAÇÃO E LIXAMENTO DE MASSA LÁTEX EM TETO, UMA DEMÃO. AF_06/2014</v>
      </c>
      <c r="C127" s="159" t="str">
        <f>[3]REPROGRAMAÇÃO!E118</f>
        <v>M2</v>
      </c>
      <c r="D127" s="94"/>
      <c r="E127" s="94">
        <f>[3]REPROGRAMAÇÃO!J118</f>
        <v>17.43</v>
      </c>
      <c r="F127" s="94">
        <f>[3]REPROGRAMAÇÃO!I118</f>
        <v>402.12750000000005</v>
      </c>
      <c r="G127" s="21"/>
      <c r="H127" s="161">
        <v>247.39</v>
      </c>
      <c r="I127" s="162">
        <f t="shared" si="16"/>
        <v>7009.08</v>
      </c>
      <c r="J127" s="162">
        <f t="shared" si="28"/>
        <v>0</v>
      </c>
      <c r="K127" s="162">
        <f t="shared" si="29"/>
        <v>4312.01</v>
      </c>
      <c r="L127" s="158">
        <f t="shared" si="26"/>
        <v>0.61520342184708976</v>
      </c>
    </row>
    <row r="128" spans="1:12" ht="25.5">
      <c r="A128" s="159" t="str">
        <f>[3]REPROGRAMAÇÃO!A119</f>
        <v>8.6</v>
      </c>
      <c r="B128" s="160" t="str">
        <f>[3]REPROGRAMAÇÃO!B119</f>
        <v>APLICAÇÃO MANUAL DE PINTURA COM TINTA LÁTEX ACRÍLICA EM TETO, DUAS DEMÃOS. AF_06/2014</v>
      </c>
      <c r="C128" s="159" t="str">
        <f>[3]REPROGRAMAÇÃO!E119</f>
        <v>M2</v>
      </c>
      <c r="D128" s="94"/>
      <c r="E128" s="94">
        <f>[3]REPROGRAMAÇÃO!J119</f>
        <v>15.43</v>
      </c>
      <c r="F128" s="94">
        <f>[3]REPROGRAMAÇÃO!I119</f>
        <v>402.12750000000005</v>
      </c>
      <c r="G128" s="21"/>
      <c r="H128" s="161">
        <v>247.39</v>
      </c>
      <c r="I128" s="162">
        <f t="shared" si="16"/>
        <v>6204.83</v>
      </c>
      <c r="J128" s="162">
        <f t="shared" si="28"/>
        <v>0</v>
      </c>
      <c r="K128" s="162">
        <f t="shared" si="29"/>
        <v>3817.23</v>
      </c>
      <c r="L128" s="158">
        <f t="shared" si="26"/>
        <v>0.61520299508608622</v>
      </c>
    </row>
    <row r="129" spans="1:12" ht="25.5">
      <c r="A129" s="159" t="str">
        <f>[3]REPROGRAMAÇÃO!A120</f>
        <v>8.7</v>
      </c>
      <c r="B129" s="160" t="str">
        <f>[3]REPROGRAMAÇÃO!B120</f>
        <v>APLICAÇÃO MANUAL DE PINTURA COM TINTA LÁTEX ACRÍLICA EM PAREDES, DUAS DEMÃOS. AF_06/2014</v>
      </c>
      <c r="C129" s="159" t="str">
        <f>[3]REPROGRAMAÇÃO!E120</f>
        <v>M2</v>
      </c>
      <c r="D129" s="94"/>
      <c r="E129" s="94">
        <f>[3]REPROGRAMAÇÃO!J120</f>
        <v>13.77</v>
      </c>
      <c r="F129" s="94">
        <f>[3]REPROGRAMAÇÃO!I120</f>
        <v>1680.19</v>
      </c>
      <c r="G129" s="21">
        <f>'[3]Memorial 20'!L36</f>
        <v>196</v>
      </c>
      <c r="H129" s="161">
        <f>930.91+G129</f>
        <v>1126.9099999999999</v>
      </c>
      <c r="I129" s="162">
        <f t="shared" si="16"/>
        <v>23136.22</v>
      </c>
      <c r="J129" s="162">
        <f t="shared" si="28"/>
        <v>2698.92</v>
      </c>
      <c r="K129" s="162">
        <f t="shared" si="29"/>
        <v>15517.55</v>
      </c>
      <c r="L129" s="158">
        <f t="shared" si="26"/>
        <v>0.67070377097036593</v>
      </c>
    </row>
    <row r="130" spans="1:12" ht="38.25">
      <c r="A130" s="159" t="str">
        <f>[3]REPROGRAMAÇÃO!A121</f>
        <v>8.8</v>
      </c>
      <c r="B130" s="160" t="str">
        <f>[3]REPROGRAMAÇÃO!B121</f>
        <v>PINTURA COM TINTA ALQUÍDICA DE FUNDO E ACABAMENTO (ESMALTE SINTÉTICO GRAFITE) PULVERIZADA SOBRE SUPERFÍCIES METÁLICAS (EXCETO PERFIL) EXECUTADO EM OBRA (POR DEMÃO). AF_01/2020_P</v>
      </c>
      <c r="C130" s="159" t="str">
        <f>[3]REPROGRAMAÇÃO!E121</f>
        <v>M2</v>
      </c>
      <c r="D130" s="94"/>
      <c r="E130" s="94">
        <f>[3]REPROGRAMAÇÃO!J121</f>
        <v>20.54</v>
      </c>
      <c r="F130" s="94">
        <f>[3]REPROGRAMAÇÃO!I121</f>
        <v>134.52000000000001</v>
      </c>
      <c r="G130" s="21"/>
      <c r="H130" s="161">
        <v>90.04</v>
      </c>
      <c r="I130" s="162">
        <f t="shared" si="16"/>
        <v>2763.04</v>
      </c>
      <c r="J130" s="162">
        <f t="shared" si="28"/>
        <v>0</v>
      </c>
      <c r="K130" s="162">
        <f t="shared" si="29"/>
        <v>1849.42</v>
      </c>
      <c r="L130" s="158">
        <f t="shared" si="26"/>
        <v>0.66934246337367542</v>
      </c>
    </row>
    <row r="131" spans="1:12">
      <c r="A131" s="159" t="str">
        <f>[3]REPROGRAMAÇÃO!A122</f>
        <v>8.9</v>
      </c>
      <c r="B131" s="160" t="str">
        <f>[3]REPROGRAMAÇÃO!B122</f>
        <v>PINTURA FUNDO NIVELADOR ALQUÍDICO BRANCO EM MADEIRA. AF_01/2021</v>
      </c>
      <c r="C131" s="159" t="str">
        <f>[3]REPROGRAMAÇÃO!E122</f>
        <v>M2</v>
      </c>
      <c r="D131" s="94"/>
      <c r="E131" s="94">
        <f>[3]REPROGRAMAÇÃO!J122</f>
        <v>17.940000000000001</v>
      </c>
      <c r="F131" s="94">
        <f>[3]REPROGRAMAÇÃO!I122</f>
        <v>29</v>
      </c>
      <c r="G131" s="21"/>
      <c r="H131" s="161">
        <v>0</v>
      </c>
      <c r="I131" s="162">
        <f t="shared" si="16"/>
        <v>520.26</v>
      </c>
      <c r="J131" s="162">
        <f t="shared" si="28"/>
        <v>0</v>
      </c>
      <c r="K131" s="162">
        <f t="shared" si="29"/>
        <v>0</v>
      </c>
      <c r="L131" s="158">
        <f t="shared" si="26"/>
        <v>0</v>
      </c>
    </row>
    <row r="132" spans="1:12" ht="25.5">
      <c r="A132" s="159" t="str">
        <f>[3]REPROGRAMAÇÃO!A123</f>
        <v>8.10</v>
      </c>
      <c r="B132" s="160" t="str">
        <f>[3]REPROGRAMAÇÃO!B123</f>
        <v>PINTURA TINTA DE ACABAMENTO (PIGMENTADA) ESMALTE SINTÉTICO BRILHANTE EM MADEIRA, 2 DEMÃOS. AF_01/2021</v>
      </c>
      <c r="C132" s="159" t="str">
        <f>[3]REPROGRAMAÇÃO!E123</f>
        <v>M2</v>
      </c>
      <c r="D132" s="94"/>
      <c r="E132" s="94">
        <f>[3]REPROGRAMAÇÃO!J123</f>
        <v>12.959999999999999</v>
      </c>
      <c r="F132" s="94">
        <f>[3]REPROGRAMAÇÃO!I123</f>
        <v>63.84</v>
      </c>
      <c r="G132" s="21"/>
      <c r="H132" s="161">
        <v>63.84</v>
      </c>
      <c r="I132" s="162">
        <f t="shared" si="16"/>
        <v>827.37</v>
      </c>
      <c r="J132" s="162">
        <f t="shared" si="28"/>
        <v>0</v>
      </c>
      <c r="K132" s="162">
        <f t="shared" si="29"/>
        <v>827.37</v>
      </c>
      <c r="L132" s="158">
        <f t="shared" si="26"/>
        <v>1</v>
      </c>
    </row>
    <row r="133" spans="1:12" ht="25.5">
      <c r="A133" s="159" t="str">
        <f>[3]REPROGRAMAÇÃO!A124</f>
        <v>8.11</v>
      </c>
      <c r="B133" s="160" t="str">
        <f>[3]REPROGRAMAÇÃO!B124</f>
        <v>PINTURA DE PISO COM TINTA ACRÍLICA, APLICAÇÃO MANUAL, 2 DEMÃOS, INCLUSO FUNDO PREPARADOR. AF_05/2021</v>
      </c>
      <c r="C133" s="159" t="str">
        <f>[3]REPROGRAMAÇÃO!E124</f>
        <v>M2</v>
      </c>
      <c r="D133" s="94"/>
      <c r="E133" s="94">
        <f>[3]REPROGRAMAÇÃO!J124</f>
        <v>17.04</v>
      </c>
      <c r="F133" s="94">
        <f>[3]REPROGRAMAÇÃO!I124</f>
        <v>30.36</v>
      </c>
      <c r="G133" s="21"/>
      <c r="H133" s="161">
        <v>0</v>
      </c>
      <c r="I133" s="162">
        <f t="shared" si="16"/>
        <v>517.33000000000004</v>
      </c>
      <c r="J133" s="162">
        <f t="shared" si="28"/>
        <v>0</v>
      </c>
      <c r="K133" s="162">
        <f t="shared" si="29"/>
        <v>0</v>
      </c>
      <c r="L133" s="158">
        <f t="shared" si="26"/>
        <v>0</v>
      </c>
    </row>
    <row r="134" spans="1:12">
      <c r="A134" s="159" t="str">
        <f>[3]REPROGRAMAÇÃO!A125</f>
        <v>8.12</v>
      </c>
      <c r="B134" s="160" t="str">
        <f>[3]REPROGRAMAÇÃO!B125</f>
        <v>TEXTURA ACRÍLICA, APLICAÇÃO MANUAL EM PAREDE, UMA DEMÃO. AF_09/2016</v>
      </c>
      <c r="C134" s="159" t="str">
        <f>[3]REPROGRAMAÇÃO!E125</f>
        <v>M2</v>
      </c>
      <c r="D134" s="94"/>
      <c r="E134" s="94">
        <f>[3]REPROGRAMAÇÃO!J125</f>
        <v>14.328785250000001</v>
      </c>
      <c r="F134" s="94">
        <f>[3]REPROGRAMAÇÃO!I125</f>
        <v>280.10000000000002</v>
      </c>
      <c r="G134" s="21"/>
      <c r="H134" s="21">
        <v>141.9</v>
      </c>
      <c r="I134" s="162">
        <f t="shared" si="16"/>
        <v>4013.49</v>
      </c>
      <c r="J134" s="162">
        <f t="shared" si="28"/>
        <v>0</v>
      </c>
      <c r="K134" s="162">
        <f t="shared" si="29"/>
        <v>2033.25</v>
      </c>
      <c r="L134" s="158">
        <f t="shared" si="26"/>
        <v>0.506603978083912</v>
      </c>
    </row>
    <row r="135" spans="1:12">
      <c r="A135" s="313"/>
      <c r="B135" s="314"/>
      <c r="C135" s="314"/>
      <c r="D135" s="314"/>
      <c r="E135" s="314"/>
      <c r="F135" s="314"/>
      <c r="G135" s="314"/>
      <c r="H135" s="314"/>
      <c r="I135" s="314"/>
      <c r="J135" s="314"/>
      <c r="K135" s="314"/>
      <c r="L135" s="315"/>
    </row>
    <row r="136" spans="1:12">
      <c r="A136" s="153">
        <f>[3]REPROGRAMAÇÃO!A127</f>
        <v>9</v>
      </c>
      <c r="B136" s="154" t="str">
        <f>[3]REPROGRAMAÇÃO!B127</f>
        <v>INSTALAÇÕES HIDROSSANITÁRIAS</v>
      </c>
      <c r="C136" s="313"/>
      <c r="D136" s="314"/>
      <c r="E136" s="314"/>
      <c r="F136" s="314"/>
      <c r="G136" s="314"/>
      <c r="H136" s="315"/>
      <c r="I136" s="155">
        <f>I137+I147+I158</f>
        <v>9842.5499999999993</v>
      </c>
      <c r="J136" s="155">
        <f t="shared" ref="J136:K136" si="30">J137+J147+J158</f>
        <v>124.82</v>
      </c>
      <c r="K136" s="155">
        <f t="shared" si="30"/>
        <v>901.50000000000011</v>
      </c>
      <c r="L136" s="158"/>
    </row>
    <row r="137" spans="1:12">
      <c r="A137" s="159" t="str">
        <f>[3]REPROGRAMAÇÃO!A128</f>
        <v>9.1</v>
      </c>
      <c r="B137" s="160" t="str">
        <f>[3]REPROGRAMAÇÃO!B128</f>
        <v>INSTALAÇÕES HIDRÁULICAS</v>
      </c>
      <c r="C137" s="159"/>
      <c r="D137" s="94"/>
      <c r="E137" s="94"/>
      <c r="F137" s="94"/>
      <c r="G137" s="21"/>
      <c r="H137" s="21"/>
      <c r="I137" s="162">
        <f>SUM(I138:I145)</f>
        <v>1826.7500000000002</v>
      </c>
      <c r="J137" s="162">
        <f t="shared" ref="J137:K137" si="31">SUM(J138:J145)</f>
        <v>124.82</v>
      </c>
      <c r="K137" s="162">
        <f t="shared" si="31"/>
        <v>901.50000000000011</v>
      </c>
      <c r="L137" s="158">
        <f t="shared" si="26"/>
        <v>0.49349938415218286</v>
      </c>
    </row>
    <row r="138" spans="1:12" ht="38.25">
      <c r="A138" s="159" t="str">
        <f>[3]REPROGRAMAÇÃO!A129</f>
        <v>9.1.1</v>
      </c>
      <c r="B138" s="160" t="str">
        <f>[3]REPROGRAMAÇÃO!B129</f>
        <v>PONTO DE CONSUMO TERMINAL DE ÁGUA FRIA (SUBRAMAL) COM TUBULAÇÃO DE PVC, DN 25 MM, INSTALADO EM RAMAL DE ÁGUA, INCLUSOS RASGO E CHUMBAMENTO EM ALVENARIA. AF_12/2014</v>
      </c>
      <c r="C138" s="159" t="str">
        <f>[3]REPROGRAMAÇÃO!E129</f>
        <v>UN</v>
      </c>
      <c r="D138" s="94"/>
      <c r="E138" s="94">
        <f>[3]REPROGRAMAÇÃO!J129</f>
        <v>125.42999999999999</v>
      </c>
      <c r="F138" s="94">
        <f>[3]REPROGRAMAÇÃO!I129</f>
        <v>8</v>
      </c>
      <c r="G138" s="21"/>
      <c r="H138" s="21">
        <v>6</v>
      </c>
      <c r="I138" s="162">
        <f t="shared" si="16"/>
        <v>1003.44</v>
      </c>
      <c r="J138" s="162">
        <f t="shared" ref="J138:J145" si="32">ROUND(E138*G138,2)</f>
        <v>0</v>
      </c>
      <c r="K138" s="162">
        <f t="shared" ref="K138:K145" si="33">ROUND(H138*E138,2)</f>
        <v>752.58</v>
      </c>
      <c r="L138" s="158">
        <f t="shared" si="26"/>
        <v>0.75</v>
      </c>
    </row>
    <row r="139" spans="1:12" ht="25.5">
      <c r="A139" s="159" t="str">
        <f>[3]REPROGRAMAÇÃO!A130</f>
        <v>9.1.2</v>
      </c>
      <c r="B139" s="160" t="str">
        <f>[3]REPROGRAMAÇÃO!B130</f>
        <v>REGISTRO DE GAVETA BRUTO, LATÃO, ROSCÁVEL, 3/4", COM ACABAMENTO E CANOPLA CROMADOS - FORNECIMENTO E INSTALAÇÃO. AF_08/2021</v>
      </c>
      <c r="C139" s="159" t="str">
        <f>[3]REPROGRAMAÇÃO!E130</f>
        <v>UN</v>
      </c>
      <c r="D139" s="94"/>
      <c r="E139" s="94">
        <f>[3]REPROGRAMAÇÃO!J130</f>
        <v>112.72</v>
      </c>
      <c r="F139" s="94">
        <f>[3]REPROGRAMAÇÃO!I130</f>
        <v>4</v>
      </c>
      <c r="G139" s="21">
        <v>1</v>
      </c>
      <c r="H139" s="21">
        <f t="shared" ref="H139:H145" si="34">G139</f>
        <v>1</v>
      </c>
      <c r="I139" s="162">
        <f t="shared" si="16"/>
        <v>450.88</v>
      </c>
      <c r="J139" s="162">
        <f t="shared" si="32"/>
        <v>112.72</v>
      </c>
      <c r="K139" s="162">
        <f t="shared" si="33"/>
        <v>112.72</v>
      </c>
      <c r="L139" s="158">
        <f t="shared" si="26"/>
        <v>0.25</v>
      </c>
    </row>
    <row r="140" spans="1:12" ht="25.5">
      <c r="A140" s="159" t="str">
        <f>[3]REPROGRAMAÇÃO!A131</f>
        <v>9.1.3</v>
      </c>
      <c r="B140" s="160" t="str">
        <f>[3]REPROGRAMAÇÃO!B131</f>
        <v>TUBO, PVC, SOLDÁVEL, DN 32MM, INSTALADO EM RAMAL DE DISTRIBUIÇÃO DE ÁGUA - FORNECIMENTO E INSTALAÇÃO. AF_12/2014</v>
      </c>
      <c r="C140" s="159" t="str">
        <f>[3]REPROGRAMAÇÃO!E131</f>
        <v>M</v>
      </c>
      <c r="D140" s="94"/>
      <c r="E140" s="94">
        <f>[3]REPROGRAMAÇÃO!J131</f>
        <v>18.5</v>
      </c>
      <c r="F140" s="94">
        <f>[3]REPROGRAMAÇÃO!I131</f>
        <v>15</v>
      </c>
      <c r="G140" s="21"/>
      <c r="H140" s="21">
        <f t="shared" si="34"/>
        <v>0</v>
      </c>
      <c r="I140" s="162">
        <f t="shared" si="16"/>
        <v>277.5</v>
      </c>
      <c r="J140" s="162">
        <f t="shared" si="32"/>
        <v>0</v>
      </c>
      <c r="K140" s="162">
        <f t="shared" si="33"/>
        <v>0</v>
      </c>
      <c r="L140" s="158">
        <f t="shared" si="26"/>
        <v>0</v>
      </c>
    </row>
    <row r="141" spans="1:12" ht="25.5">
      <c r="A141" s="159" t="str">
        <f>[3]REPROGRAMAÇÃO!A132</f>
        <v>9.1.4</v>
      </c>
      <c r="B141" s="160" t="str">
        <f>[3]REPROGRAMAÇÃO!B132</f>
        <v>JOELHO 90 GRAUS, PVC, SOLDÁVEL, DN 25MM, INSTALADO EM PRUMADA DE ÁGUA - FORNECIMENTO E INSTALAÇÃO. AF_12/2014</v>
      </c>
      <c r="C141" s="159" t="str">
        <f>[3]REPROGRAMAÇÃO!E132</f>
        <v>UN</v>
      </c>
      <c r="D141" s="94"/>
      <c r="E141" s="94">
        <f>[3]REPROGRAMAÇÃO!J132</f>
        <v>4.24</v>
      </c>
      <c r="F141" s="94">
        <f>[3]REPROGRAMAÇÃO!I132</f>
        <v>2</v>
      </c>
      <c r="G141" s="21"/>
      <c r="H141" s="21">
        <v>2</v>
      </c>
      <c r="I141" s="162">
        <f t="shared" si="16"/>
        <v>8.48</v>
      </c>
      <c r="J141" s="162">
        <f t="shared" si="32"/>
        <v>0</v>
      </c>
      <c r="K141" s="162">
        <f t="shared" si="33"/>
        <v>8.48</v>
      </c>
      <c r="L141" s="158">
        <f t="shared" si="26"/>
        <v>1</v>
      </c>
    </row>
    <row r="142" spans="1:12" ht="25.5">
      <c r="A142" s="159" t="str">
        <f>[3]REPROGRAMAÇÃO!A133</f>
        <v>9.1.5</v>
      </c>
      <c r="B142" s="160" t="str">
        <f>[3]REPROGRAMAÇÃO!B133</f>
        <v>JOELHO 90 GRAUS, PVC, SOLDÁVEL, DN 32MM, INSTALADO EM PRUMADA DE ÁGUA - FORNECIMENTO E INSTALAÇÃO. AF_12/2014</v>
      </c>
      <c r="C142" s="159" t="str">
        <f>[3]REPROGRAMAÇÃO!E133</f>
        <v>UN</v>
      </c>
      <c r="D142" s="94"/>
      <c r="E142" s="94">
        <f>[3]REPROGRAMAÇÃO!J133</f>
        <v>7.26</v>
      </c>
      <c r="F142" s="94">
        <f>[3]REPROGRAMAÇÃO!I133</f>
        <v>4</v>
      </c>
      <c r="G142" s="21"/>
      <c r="H142" s="21">
        <f t="shared" si="34"/>
        <v>0</v>
      </c>
      <c r="I142" s="162">
        <f t="shared" si="16"/>
        <v>29.04</v>
      </c>
      <c r="J142" s="162">
        <f t="shared" si="32"/>
        <v>0</v>
      </c>
      <c r="K142" s="162">
        <f t="shared" si="33"/>
        <v>0</v>
      </c>
      <c r="L142" s="158">
        <f t="shared" si="26"/>
        <v>0</v>
      </c>
    </row>
    <row r="143" spans="1:12" ht="25.5">
      <c r="A143" s="159" t="str">
        <f>[3]REPROGRAMAÇÃO!A134</f>
        <v>9.1.6</v>
      </c>
      <c r="B143" s="160" t="str">
        <f>[3]REPROGRAMAÇÃO!B134</f>
        <v>TE, PVC, SOLDÁVEL, DN 32MM, INSTALADO EM PRUMADA DE ÁGUA - FORNECIMENTO E INSTALAÇÃO. AF_12/2014</v>
      </c>
      <c r="C143" s="159" t="str">
        <f>[3]REPROGRAMAÇÃO!E134</f>
        <v>UN</v>
      </c>
      <c r="D143" s="94"/>
      <c r="E143" s="94">
        <f>[3]REPROGRAMAÇÃO!J134</f>
        <v>11.82</v>
      </c>
      <c r="F143" s="94">
        <f>[3]REPROGRAMAÇÃO!I134</f>
        <v>2</v>
      </c>
      <c r="G143" s="21"/>
      <c r="H143" s="21">
        <f t="shared" si="34"/>
        <v>0</v>
      </c>
      <c r="I143" s="162">
        <f t="shared" si="16"/>
        <v>23.64</v>
      </c>
      <c r="J143" s="162">
        <f t="shared" si="32"/>
        <v>0</v>
      </c>
      <c r="K143" s="162">
        <f t="shared" si="33"/>
        <v>0</v>
      </c>
      <c r="L143" s="158">
        <f t="shared" si="26"/>
        <v>0</v>
      </c>
    </row>
    <row r="144" spans="1:12" ht="25.5">
      <c r="A144" s="159" t="str">
        <f>[3]REPROGRAMAÇÃO!A135</f>
        <v>9.1.7</v>
      </c>
      <c r="B144" s="160" t="str">
        <f>[3]REPROGRAMAÇÃO!B135</f>
        <v>TE, PVC, SOLDÁVEL, DN 25MM, INSTALADO EM RAMAL DE DISTRIBUIÇÃO DE ÁGUA - FORNECIMENTO E INSTALAÇÃO. AF_12/2014</v>
      </c>
      <c r="C144" s="159" t="str">
        <f>[3]REPROGRAMAÇÃO!E135</f>
        <v>UN</v>
      </c>
      <c r="D144" s="94"/>
      <c r="E144" s="94">
        <f>[3]REPROGRAMAÇÃO!J135</f>
        <v>7.81</v>
      </c>
      <c r="F144" s="94">
        <f>[3]REPROGRAMAÇÃO!I135</f>
        <v>2</v>
      </c>
      <c r="G144" s="21"/>
      <c r="H144" s="21">
        <v>2</v>
      </c>
      <c r="I144" s="162">
        <f t="shared" si="16"/>
        <v>15.62</v>
      </c>
      <c r="J144" s="162">
        <f t="shared" si="32"/>
        <v>0</v>
      </c>
      <c r="K144" s="162">
        <f t="shared" si="33"/>
        <v>15.62</v>
      </c>
      <c r="L144" s="158">
        <f t="shared" si="26"/>
        <v>1</v>
      </c>
    </row>
    <row r="145" spans="1:12" ht="25.5">
      <c r="A145" s="159" t="str">
        <f>[3]REPROGRAMAÇÃO!A136</f>
        <v>9.1.8</v>
      </c>
      <c r="B145" s="160" t="str">
        <f>[3]REPROGRAMAÇÃO!B136</f>
        <v>ADAPTADOR CURTO COM BOLSA E ROSCA PARA REGISTRO, PVC, SOLDÁVEL, DN 25MM X 3/4?, INSTALADO EM RAMAL OU SUB-RAMAL DE ÁGUA - FORNECIMENTO E INSTALAÇÃO. AF_12/2014</v>
      </c>
      <c r="C145" s="159" t="str">
        <f>[3]REPROGRAMAÇÃO!E136</f>
        <v>UN</v>
      </c>
      <c r="D145" s="94"/>
      <c r="E145" s="94">
        <f>[3]REPROGRAMAÇÃO!J136</f>
        <v>6.05</v>
      </c>
      <c r="F145" s="94">
        <f>[3]REPROGRAMAÇÃO!I136</f>
        <v>3</v>
      </c>
      <c r="G145" s="21">
        <v>2</v>
      </c>
      <c r="H145" s="21">
        <f t="shared" si="34"/>
        <v>2</v>
      </c>
      <c r="I145" s="162">
        <f t="shared" si="16"/>
        <v>18.149999999999999</v>
      </c>
      <c r="J145" s="162">
        <f t="shared" si="32"/>
        <v>12.1</v>
      </c>
      <c r="K145" s="162">
        <f t="shared" si="33"/>
        <v>12.1</v>
      </c>
      <c r="L145" s="158">
        <f t="shared" si="26"/>
        <v>0.66666666666666674</v>
      </c>
    </row>
    <row r="146" spans="1:12">
      <c r="A146" s="159"/>
      <c r="B146" s="160"/>
      <c r="C146" s="159"/>
      <c r="D146" s="94"/>
      <c r="E146" s="94"/>
      <c r="F146" s="94"/>
      <c r="G146" s="21"/>
      <c r="H146" s="21"/>
      <c r="I146" s="163"/>
      <c r="J146" s="163"/>
      <c r="K146" s="163"/>
      <c r="L146" s="163"/>
    </row>
    <row r="147" spans="1:12">
      <c r="A147" s="153" t="str">
        <f>[3]REPROGRAMAÇÃO!A138</f>
        <v>9.2</v>
      </c>
      <c r="B147" s="154" t="str">
        <f>[3]REPROGRAMAÇÃO!B138</f>
        <v>INSTALAÇÕES SANITÁRIAS</v>
      </c>
      <c r="C147" s="159"/>
      <c r="D147" s="94"/>
      <c r="E147" s="94"/>
      <c r="F147" s="94"/>
      <c r="G147" s="21"/>
      <c r="H147" s="21"/>
      <c r="I147" s="162">
        <f>SUM(I148:I156)</f>
        <v>2219.79</v>
      </c>
      <c r="J147" s="162"/>
      <c r="K147" s="162"/>
      <c r="L147" s="158"/>
    </row>
    <row r="148" spans="1:12">
      <c r="A148" s="159" t="str">
        <f>[3]REPROGRAMAÇÃO!A139</f>
        <v>9.2.1</v>
      </c>
      <c r="B148" s="160" t="str">
        <f>[3]REPROGRAMAÇÃO!B139</f>
        <v>Ponto de esgoto com tubo de pvc rígido soldável de Ø 100 mm (vaso sanitário)</v>
      </c>
      <c r="C148" s="159" t="str">
        <f>[3]REPROGRAMAÇÃO!E139</f>
        <v>pt</v>
      </c>
      <c r="D148" s="94"/>
      <c r="E148" s="94">
        <f>[3]REPROGRAMAÇÃO!J139</f>
        <v>148.91</v>
      </c>
      <c r="F148" s="94">
        <f>[3]REPROGRAMAÇÃO!I139</f>
        <v>2</v>
      </c>
      <c r="G148" s="21"/>
      <c r="H148" s="21">
        <v>2</v>
      </c>
      <c r="I148" s="162">
        <f t="shared" si="16"/>
        <v>297.82</v>
      </c>
      <c r="J148" s="162">
        <f t="shared" ref="J148:J156" si="35">ROUND(E148*G148,2)</f>
        <v>0</v>
      </c>
      <c r="K148" s="162">
        <f t="shared" ref="K148:K156" si="36">ROUND(H148*E148,2)</f>
        <v>297.82</v>
      </c>
      <c r="L148" s="158">
        <f t="shared" si="26"/>
        <v>1</v>
      </c>
    </row>
    <row r="149" spans="1:12">
      <c r="A149" s="159" t="str">
        <f>[3]REPROGRAMAÇÃO!A140</f>
        <v>9.2.2</v>
      </c>
      <c r="B149" s="160" t="str">
        <f>[3]REPROGRAMAÇÃO!B140</f>
        <v>Ponto de esgoto com tubo de pvc rígido soldável de Ø 50 mm (pias de cozinha, máquinas de lavar, etc...)</v>
      </c>
      <c r="C149" s="159" t="str">
        <f>[3]REPROGRAMAÇÃO!E140</f>
        <v>un</v>
      </c>
      <c r="D149" s="94"/>
      <c r="E149" s="94">
        <f>[3]REPROGRAMAÇÃO!J140</f>
        <v>145.68</v>
      </c>
      <c r="F149" s="94">
        <f>[3]REPROGRAMAÇÃO!I140</f>
        <v>1</v>
      </c>
      <c r="G149" s="21"/>
      <c r="H149" s="21">
        <v>1</v>
      </c>
      <c r="I149" s="162">
        <f t="shared" si="16"/>
        <v>145.68</v>
      </c>
      <c r="J149" s="162">
        <f t="shared" si="35"/>
        <v>0</v>
      </c>
      <c r="K149" s="162">
        <f t="shared" si="36"/>
        <v>145.68</v>
      </c>
      <c r="L149" s="158">
        <f t="shared" si="26"/>
        <v>1</v>
      </c>
    </row>
    <row r="150" spans="1:12">
      <c r="A150" s="159" t="str">
        <f>[3]REPROGRAMAÇÃO!A141</f>
        <v>9.2.3</v>
      </c>
      <c r="B150" s="160" t="str">
        <f>[3]REPROGRAMAÇÃO!B141</f>
        <v>Ponto de esgoto com tubo de pvc rígido soldável de Ø 40 mm (lavatórios, mictórios, ralos sifonados, etc...)</v>
      </c>
      <c r="C150" s="159" t="str">
        <f>[3]REPROGRAMAÇÃO!E141</f>
        <v>un</v>
      </c>
      <c r="D150" s="94"/>
      <c r="E150" s="94">
        <f>[3]REPROGRAMAÇÃO!J141</f>
        <v>91.070000000000007</v>
      </c>
      <c r="F150" s="94">
        <f>[3]REPROGRAMAÇÃO!I141</f>
        <v>2</v>
      </c>
      <c r="G150" s="21"/>
      <c r="H150" s="21">
        <v>2</v>
      </c>
      <c r="I150" s="162">
        <f t="shared" si="16"/>
        <v>182.14</v>
      </c>
      <c r="J150" s="162">
        <f t="shared" si="35"/>
        <v>0</v>
      </c>
      <c r="K150" s="162">
        <f t="shared" si="36"/>
        <v>182.14</v>
      </c>
      <c r="L150" s="158">
        <f t="shared" si="26"/>
        <v>1</v>
      </c>
    </row>
    <row r="151" spans="1:12" ht="25.5">
      <c r="A151" s="159" t="str">
        <f>[3]REPROGRAMAÇÃO!A142</f>
        <v>9.2.4</v>
      </c>
      <c r="B151" s="160" t="str">
        <f>[3]REPROGRAMAÇÃO!B142</f>
        <v>CAIXA DE GORDURA PEQUENA (CAPACIDADE: 19 L), CIRCULAR, EM PVC, DIÂMETRO INTERNO= 0,3 M. AF_12/2020</v>
      </c>
      <c r="C151" s="159" t="str">
        <f>[3]REPROGRAMAÇÃO!E142</f>
        <v>UN</v>
      </c>
      <c r="D151" s="94"/>
      <c r="E151" s="94">
        <f>[3]REPROGRAMAÇÃO!J142</f>
        <v>325.86</v>
      </c>
      <c r="F151" s="94">
        <f>[3]REPROGRAMAÇÃO!I142</f>
        <v>1</v>
      </c>
      <c r="G151" s="21"/>
      <c r="H151" s="21">
        <f t="shared" ref="H151:H155" si="37">G151</f>
        <v>0</v>
      </c>
      <c r="I151" s="162">
        <f t="shared" si="16"/>
        <v>325.86</v>
      </c>
      <c r="J151" s="162">
        <f t="shared" si="35"/>
        <v>0</v>
      </c>
      <c r="K151" s="162">
        <f t="shared" si="36"/>
        <v>0</v>
      </c>
      <c r="L151" s="158">
        <f t="shared" si="26"/>
        <v>0</v>
      </c>
    </row>
    <row r="152" spans="1:12" ht="25.5">
      <c r="A152" s="159" t="str">
        <f>[3]REPROGRAMAÇÃO!A143</f>
        <v>9.2.5</v>
      </c>
      <c r="B152" s="160" t="str">
        <f>[3]REPROGRAMAÇÃO!B143</f>
        <v>CAIXA ENTERRADA HIDRÁULICA RETANGULAR, EM ALVENARIA COM BLOCOS DE CONCRETO, DIMENSÕES INTERNAS: 0,6X0,6X0,6 M PARA REDE DE ESGOTO. AF_12/2020</v>
      </c>
      <c r="C152" s="159" t="str">
        <f>[3]REPROGRAMAÇÃO!E143</f>
        <v>UN</v>
      </c>
      <c r="D152" s="94"/>
      <c r="E152" s="94">
        <f>[3]REPROGRAMAÇÃO!J143</f>
        <v>414.77</v>
      </c>
      <c r="F152" s="94">
        <f>[3]REPROGRAMAÇÃO!I143</f>
        <v>1</v>
      </c>
      <c r="G152" s="21">
        <v>1</v>
      </c>
      <c r="H152" s="21">
        <f t="shared" si="37"/>
        <v>1</v>
      </c>
      <c r="I152" s="162">
        <f t="shared" ref="I152:I215" si="38">ROUND(E152*F152,2)</f>
        <v>414.77</v>
      </c>
      <c r="J152" s="162">
        <f t="shared" si="35"/>
        <v>414.77</v>
      </c>
      <c r="K152" s="162">
        <f t="shared" si="36"/>
        <v>414.77</v>
      </c>
      <c r="L152" s="158">
        <f t="shared" si="26"/>
        <v>1</v>
      </c>
    </row>
    <row r="153" spans="1:12" ht="25.5">
      <c r="A153" s="159" t="str">
        <f>[3]REPROGRAMAÇÃO!A144</f>
        <v>9.2.6</v>
      </c>
      <c r="B153" s="160" t="str">
        <f>[3]REPROGRAMAÇÃO!B144</f>
        <v>CAIXA SIFONADA, PVC, DN 100 X 100 X 50 MM, JUNTA ELÁSTICA, FORNECIDA E INSTALADA EM RAMAL DE DESCARGA OU EM RAMAL DE ESGOTO SANITÁRIO. AF_12/2014</v>
      </c>
      <c r="C153" s="159" t="str">
        <f>[3]REPROGRAMAÇÃO!E144</f>
        <v>UN</v>
      </c>
      <c r="D153" s="94"/>
      <c r="E153" s="94">
        <f>[3]REPROGRAMAÇÃO!J144</f>
        <v>33.739999999999995</v>
      </c>
      <c r="F153" s="94">
        <f>[3]REPROGRAMAÇÃO!I144</f>
        <v>4</v>
      </c>
      <c r="G153" s="21"/>
      <c r="H153" s="21">
        <v>2</v>
      </c>
      <c r="I153" s="162">
        <f t="shared" si="38"/>
        <v>134.96</v>
      </c>
      <c r="J153" s="162">
        <f t="shared" si="35"/>
        <v>0</v>
      </c>
      <c r="K153" s="162">
        <f t="shared" si="36"/>
        <v>67.48</v>
      </c>
      <c r="L153" s="158">
        <f t="shared" si="26"/>
        <v>0.5</v>
      </c>
    </row>
    <row r="154" spans="1:12" ht="25.5">
      <c r="A154" s="159" t="str">
        <f>[3]REPROGRAMAÇÃO!A145</f>
        <v>9.2.7</v>
      </c>
      <c r="B154" s="160" t="str">
        <f>[3]REPROGRAMAÇÃO!B145</f>
        <v>TUBO PVC, SERIE NORMAL, ESGOTO PREDIAL, DN 50 MM, FORNECIDO E INSTALADO EM PRUMADA DE ESGOTO SANITÁRIO OU VENTILAÇÃO. AF_12/2014</v>
      </c>
      <c r="C154" s="159" t="str">
        <f>[3]REPROGRAMAÇÃO!E145</f>
        <v>M</v>
      </c>
      <c r="D154" s="94"/>
      <c r="E154" s="94">
        <f>[3]REPROGRAMAÇÃO!J145</f>
        <v>15.59</v>
      </c>
      <c r="F154" s="94">
        <f>[3]REPROGRAMAÇÃO!I145</f>
        <v>17</v>
      </c>
      <c r="G154" s="21"/>
      <c r="H154" s="21">
        <v>9</v>
      </c>
      <c r="I154" s="162">
        <f t="shared" si="38"/>
        <v>265.02999999999997</v>
      </c>
      <c r="J154" s="162">
        <f t="shared" si="35"/>
        <v>0</v>
      </c>
      <c r="K154" s="162">
        <f t="shared" si="36"/>
        <v>140.31</v>
      </c>
      <c r="L154" s="158">
        <f t="shared" si="26"/>
        <v>0.52941176470588247</v>
      </c>
    </row>
    <row r="155" spans="1:12">
      <c r="A155" s="159" t="str">
        <f>[3]REPROGRAMAÇÃO!A146</f>
        <v>9.2.8</v>
      </c>
      <c r="B155" s="160" t="str">
        <f>[3]REPROGRAMAÇÃO!B146</f>
        <v>Terminal de ventilação em pvc rígido soldável, para esgoto primário, diâm = 50mm</v>
      </c>
      <c r="C155" s="159" t="str">
        <f>[3]REPROGRAMAÇÃO!E146</f>
        <v>un</v>
      </c>
      <c r="D155" s="94"/>
      <c r="E155" s="94">
        <f>[3]REPROGRAMAÇÃO!J146</f>
        <v>11.63</v>
      </c>
      <c r="F155" s="94">
        <f>[3]REPROGRAMAÇÃO!I146</f>
        <v>1</v>
      </c>
      <c r="G155" s="21"/>
      <c r="H155" s="21">
        <f t="shared" si="37"/>
        <v>0</v>
      </c>
      <c r="I155" s="162">
        <f t="shared" si="38"/>
        <v>11.63</v>
      </c>
      <c r="J155" s="162">
        <f t="shared" si="35"/>
        <v>0</v>
      </c>
      <c r="K155" s="162">
        <f t="shared" si="36"/>
        <v>0</v>
      </c>
      <c r="L155" s="158">
        <f t="shared" si="26"/>
        <v>0</v>
      </c>
    </row>
    <row r="156" spans="1:12" ht="25.5">
      <c r="A156" s="159" t="str">
        <f>[3]REPROGRAMAÇÃO!A147</f>
        <v>9.2.9</v>
      </c>
      <c r="B156" s="160" t="str">
        <f>[3]REPROGRAMAÇÃO!B147</f>
        <v>TUBO PVC, SERIE NORMAL, ESGOTO PREDIAL, DN 100 MM, FORNECIDO E INSTALADO EM PRUMADA DE ESGOTO SANITÁRIO OU VENTILAÇÃO. AF_12/2014</v>
      </c>
      <c r="C156" s="159" t="str">
        <f>[3]REPROGRAMAÇÃO!E147</f>
        <v>M</v>
      </c>
      <c r="D156" s="94"/>
      <c r="E156" s="94">
        <f>[3]REPROGRAMAÇÃO!J147</f>
        <v>29.46</v>
      </c>
      <c r="F156" s="94">
        <f>[3]REPROGRAMAÇÃO!I147</f>
        <v>15</v>
      </c>
      <c r="G156" s="21"/>
      <c r="H156" s="21">
        <v>15</v>
      </c>
      <c r="I156" s="162">
        <f t="shared" si="38"/>
        <v>441.9</v>
      </c>
      <c r="J156" s="162">
        <f t="shared" si="35"/>
        <v>0</v>
      </c>
      <c r="K156" s="162">
        <f t="shared" si="36"/>
        <v>441.9</v>
      </c>
      <c r="L156" s="158">
        <f t="shared" si="26"/>
        <v>1</v>
      </c>
    </row>
    <row r="157" spans="1:12">
      <c r="A157" s="159"/>
      <c r="B157" s="160"/>
      <c r="C157" s="159"/>
      <c r="D157" s="94"/>
      <c r="E157" s="94"/>
      <c r="F157" s="94"/>
      <c r="G157" s="21"/>
      <c r="H157" s="21"/>
      <c r="I157" s="163"/>
      <c r="J157" s="163"/>
      <c r="K157" s="163"/>
      <c r="L157" s="163"/>
    </row>
    <row r="158" spans="1:12">
      <c r="A158" s="153" t="str">
        <f>[3]REPROGRAMAÇÃO!A149</f>
        <v>9.3</v>
      </c>
      <c r="B158" s="154" t="str">
        <f>[3]REPROGRAMAÇÃO!B149</f>
        <v xml:space="preserve">INSTALAÇÕES ÁGUAS PLUVIAL </v>
      </c>
      <c r="C158" s="159"/>
      <c r="D158" s="94"/>
      <c r="E158" s="94"/>
      <c r="F158" s="94"/>
      <c r="G158" s="21"/>
      <c r="H158" s="21"/>
      <c r="I158" s="162">
        <f>SUM(I159:I167)</f>
        <v>5796.01</v>
      </c>
      <c r="J158" s="162"/>
      <c r="K158" s="162"/>
      <c r="L158" s="163"/>
    </row>
    <row r="159" spans="1:12" ht="25.5">
      <c r="A159" s="159" t="str">
        <f>[3]REPROGRAMAÇÃO!A150</f>
        <v>9.3.1</v>
      </c>
      <c r="B159" s="160" t="str">
        <f>[3]REPROGRAMAÇÃO!B150</f>
        <v>TUBO PVC, SÉRIE R, ÁGUA PLUVIAL, DN 75 MM, FORNECIDO E INSTALADO EM CONDUTORES VERTICAIS DE ÁGUAS PLUVIAIS. AF_12/2014</v>
      </c>
      <c r="C159" s="159" t="str">
        <f>[3]REPROGRAMAÇÃO!E150</f>
        <v>M</v>
      </c>
      <c r="D159" s="94"/>
      <c r="E159" s="94">
        <f>[3]REPROGRAMAÇÃO!J150</f>
        <v>33.15</v>
      </c>
      <c r="F159" s="94">
        <f>[3]REPROGRAMAÇÃO!I150</f>
        <v>0</v>
      </c>
      <c r="G159" s="21"/>
      <c r="H159" s="21">
        <f>G159</f>
        <v>0</v>
      </c>
      <c r="I159" s="162">
        <f t="shared" si="38"/>
        <v>0</v>
      </c>
      <c r="J159" s="162">
        <f t="shared" ref="J159:J167" si="39">ROUND(E159*G159,2)</f>
        <v>0</v>
      </c>
      <c r="K159" s="162">
        <f t="shared" ref="K159:K167" si="40">ROUND(H159*E159,2)</f>
        <v>0</v>
      </c>
      <c r="L159" s="158" t="e">
        <f t="shared" ref="L159:L167" si="41">K159/I159</f>
        <v>#DIV/0!</v>
      </c>
    </row>
    <row r="160" spans="1:12" ht="25.5">
      <c r="A160" s="159" t="str">
        <f>[3]REPROGRAMAÇÃO!A151</f>
        <v>9.3.2</v>
      </c>
      <c r="B160" s="160" t="str">
        <f>[3]REPROGRAMAÇÃO!B151</f>
        <v>JOELHO 90 GRAUS, PVC, SERIE R, ÁGUA PLUVIAL, DN 75 MM, JUNTA ELÁSTICA, FORNECIDO E INSTALADO EM CONDUTORES VERTICAIS DE ÁGUAS PLUVIAIS. AF_12/2014</v>
      </c>
      <c r="C160" s="159" t="str">
        <f>[3]REPROGRAMAÇÃO!E151</f>
        <v>UN</v>
      </c>
      <c r="D160" s="94"/>
      <c r="E160" s="94">
        <f>[3]REPROGRAMAÇÃO!J151</f>
        <v>33.950000000000003</v>
      </c>
      <c r="F160" s="94">
        <f>[3]REPROGRAMAÇÃO!I151</f>
        <v>0</v>
      </c>
      <c r="G160" s="21"/>
      <c r="H160" s="21">
        <f t="shared" ref="H160:H167" si="42">G160</f>
        <v>0</v>
      </c>
      <c r="I160" s="162">
        <f t="shared" si="38"/>
        <v>0</v>
      </c>
      <c r="J160" s="162">
        <f t="shared" si="39"/>
        <v>0</v>
      </c>
      <c r="K160" s="162">
        <f t="shared" si="40"/>
        <v>0</v>
      </c>
      <c r="L160" s="158" t="e">
        <f t="shared" si="41"/>
        <v>#DIV/0!</v>
      </c>
    </row>
    <row r="161" spans="1:12" ht="25.5">
      <c r="A161" s="159" t="str">
        <f>[3]REPROGRAMAÇÃO!A152</f>
        <v>9.3.3</v>
      </c>
      <c r="B161" s="160" t="str">
        <f>[3]REPROGRAMAÇÃO!B152</f>
        <v>LUVA SIMPLES, PVC, SERIE R, ÁGUA PLUVIAL, DN 100 MM, JUNTA ELÁSTICA, FORNECIDO E INSTALADO EM CONDUTORES VERTICAIS DE ÁGUAS PLUVIAIS. AF_12/2014</v>
      </c>
      <c r="C161" s="159" t="str">
        <f>[3]REPROGRAMAÇÃO!E152</f>
        <v>UN</v>
      </c>
      <c r="D161" s="94"/>
      <c r="E161" s="94">
        <f>[3]REPROGRAMAÇÃO!J152</f>
        <v>27.51</v>
      </c>
      <c r="F161" s="94">
        <f>[3]REPROGRAMAÇÃO!I152</f>
        <v>0</v>
      </c>
      <c r="G161" s="21"/>
      <c r="H161" s="21">
        <f t="shared" si="42"/>
        <v>0</v>
      </c>
      <c r="I161" s="162">
        <f t="shared" si="38"/>
        <v>0</v>
      </c>
      <c r="J161" s="162">
        <f t="shared" si="39"/>
        <v>0</v>
      </c>
      <c r="K161" s="162">
        <f t="shared" si="40"/>
        <v>0</v>
      </c>
      <c r="L161" s="158" t="e">
        <f t="shared" si="41"/>
        <v>#DIV/0!</v>
      </c>
    </row>
    <row r="162" spans="1:12" ht="25.5">
      <c r="A162" s="159" t="str">
        <f>[3]REPROGRAMAÇÃO!A153</f>
        <v>9.3.4</v>
      </c>
      <c r="B162" s="160" t="str">
        <f>[3]REPROGRAMAÇÃO!B153</f>
        <v>TÊ, PVC, SERIE R, ÁGUA PLUVIAL, DN 75 X 75 MM, JUNTA ELÁSTICA, FORNECIDO E INSTALADO EM CONDUTORES VERTICAIS DE ÁGUAS PLUVIAIS. AF_12/2014</v>
      </c>
      <c r="C162" s="159" t="str">
        <f>[3]REPROGRAMAÇÃO!E153</f>
        <v>UN</v>
      </c>
      <c r="D162" s="94"/>
      <c r="E162" s="94">
        <f>[3]REPROGRAMAÇÃO!J153</f>
        <v>53.25</v>
      </c>
      <c r="F162" s="94">
        <f>[3]REPROGRAMAÇÃO!I153</f>
        <v>0</v>
      </c>
      <c r="G162" s="21"/>
      <c r="H162" s="21">
        <f t="shared" si="42"/>
        <v>0</v>
      </c>
      <c r="I162" s="162">
        <f t="shared" si="38"/>
        <v>0</v>
      </c>
      <c r="J162" s="162">
        <f t="shared" si="39"/>
        <v>0</v>
      </c>
      <c r="K162" s="162">
        <f t="shared" si="40"/>
        <v>0</v>
      </c>
      <c r="L162" s="158" t="e">
        <f t="shared" si="41"/>
        <v>#DIV/0!</v>
      </c>
    </row>
    <row r="163" spans="1:12" ht="25.5">
      <c r="A163" s="159" t="str">
        <f>[3]REPROGRAMAÇÃO!A154</f>
        <v>9.3.5</v>
      </c>
      <c r="B163" s="160" t="str">
        <f>[3]REPROGRAMAÇÃO!B154</f>
        <v>LUVA SIMPLES, PVC, SERIE R, ÁGUA PLUVIAL, DN 100 MM, JUNTA ELÁSTICA, FORNECIDO E INSTALADO EM CONDUTORES VERTICAIS DE ÁGUAS PLUVIAIS. AF_12/2014</v>
      </c>
      <c r="C163" s="159" t="str">
        <f>[3]REPROGRAMAÇÃO!E154</f>
        <v>UN</v>
      </c>
      <c r="D163" s="94"/>
      <c r="E163" s="94">
        <f>[3]REPROGRAMAÇÃO!J154</f>
        <v>27.51</v>
      </c>
      <c r="F163" s="94">
        <f>[3]REPROGRAMAÇÃO!I154</f>
        <v>0</v>
      </c>
      <c r="G163" s="21"/>
      <c r="H163" s="21">
        <f t="shared" si="42"/>
        <v>0</v>
      </c>
      <c r="I163" s="162">
        <f t="shared" si="38"/>
        <v>0</v>
      </c>
      <c r="J163" s="162">
        <f t="shared" si="39"/>
        <v>0</v>
      </c>
      <c r="K163" s="162">
        <f t="shared" si="40"/>
        <v>0</v>
      </c>
      <c r="L163" s="158" t="e">
        <f t="shared" si="41"/>
        <v>#DIV/0!</v>
      </c>
    </row>
    <row r="164" spans="1:12" ht="25.5">
      <c r="A164" s="159" t="str">
        <f>[3]REPROGRAMAÇÃO!A155</f>
        <v>9.3.6</v>
      </c>
      <c r="B164" s="160" t="str">
        <f>[3]REPROGRAMAÇÃO!B155</f>
        <v>CAIXA ENTERRADA HIDRÁULICA RETANGULAR EM ALVENARIA COM TIJOLOS CERÂMICOS MACIÇOS, DIMENSÕES INTERNAS: 0,8X0,8X0,6 M PARA REDE DE DRENAGEM. AF_12/2020</v>
      </c>
      <c r="C164" s="159" t="str">
        <f>[3]REPROGRAMAÇÃO!E155</f>
        <v>UN</v>
      </c>
      <c r="D164" s="94"/>
      <c r="E164" s="94">
        <f>[3]REPROGRAMAÇÃO!J155</f>
        <v>762.46</v>
      </c>
      <c r="F164" s="94">
        <f>[3]REPROGRAMAÇÃO!I155</f>
        <v>0</v>
      </c>
      <c r="G164" s="21"/>
      <c r="H164" s="21">
        <f t="shared" si="42"/>
        <v>0</v>
      </c>
      <c r="I164" s="162">
        <f t="shared" si="38"/>
        <v>0</v>
      </c>
      <c r="J164" s="162">
        <f t="shared" si="39"/>
        <v>0</v>
      </c>
      <c r="K164" s="162">
        <f t="shared" si="40"/>
        <v>0</v>
      </c>
      <c r="L164" s="158" t="e">
        <f t="shared" si="41"/>
        <v>#DIV/0!</v>
      </c>
    </row>
    <row r="165" spans="1:12" ht="25.5">
      <c r="A165" s="159" t="str">
        <f>[3]REPROGRAMAÇÃO!A156</f>
        <v>9.3.7</v>
      </c>
      <c r="B165" s="160" t="str">
        <f>[3]REPROGRAMAÇÃO!B156</f>
        <v>TUBO PVC, SERIE NORMAL, ESGOTO PREDIAL, DN 100 MM, FORNECIDO E INSTALADO EM PRUMADA DE ÁGUA PLUVIAL. AF_12/2014</v>
      </c>
      <c r="C165" s="159" t="str">
        <f>[3]REPROGRAMAÇÃO!E156</f>
        <v>M</v>
      </c>
      <c r="D165" s="94"/>
      <c r="E165" s="94">
        <f>[3]REPROGRAMAÇÃO!J156</f>
        <v>29.46</v>
      </c>
      <c r="F165" s="94">
        <f>[3]REPROGRAMAÇÃO!I156</f>
        <v>86</v>
      </c>
      <c r="G165" s="21"/>
      <c r="H165" s="21">
        <v>62</v>
      </c>
      <c r="I165" s="162">
        <f t="shared" si="38"/>
        <v>2533.56</v>
      </c>
      <c r="J165" s="162">
        <f t="shared" si="39"/>
        <v>0</v>
      </c>
      <c r="K165" s="162">
        <f t="shared" si="40"/>
        <v>1826.52</v>
      </c>
      <c r="L165" s="158">
        <f t="shared" si="41"/>
        <v>0.72093023255813959</v>
      </c>
    </row>
    <row r="166" spans="1:12" ht="25.5">
      <c r="A166" s="159" t="str">
        <f>[3]REPROGRAMAÇÃO!A157</f>
        <v>9.3.8</v>
      </c>
      <c r="B166" s="160" t="str">
        <f>[3]REPROGRAMAÇÃO!B157</f>
        <v>TUBO PVC, SERIE NORMAL, ESGOTO PREDIAL, DN 150 MM, FORNECIDO E INSTALADO EM PRUMADA DE ÁGUA PLUVIAL. AF_12/2014</v>
      </c>
      <c r="C166" s="159" t="str">
        <f>[3]REPROGRAMAÇÃO!E157</f>
        <v>M</v>
      </c>
      <c r="D166" s="94"/>
      <c r="E166" s="94">
        <f>[3]REPROGRAMAÇÃO!J157</f>
        <v>71.87984212500001</v>
      </c>
      <c r="F166" s="94">
        <f>[3]REPROGRAMAÇÃO!I157</f>
        <v>30</v>
      </c>
      <c r="G166" s="21"/>
      <c r="H166" s="21">
        <v>12</v>
      </c>
      <c r="I166" s="162">
        <f t="shared" si="38"/>
        <v>2156.4</v>
      </c>
      <c r="J166" s="162">
        <f t="shared" si="39"/>
        <v>0</v>
      </c>
      <c r="K166" s="162">
        <f t="shared" si="40"/>
        <v>862.56</v>
      </c>
      <c r="L166" s="158">
        <f t="shared" si="41"/>
        <v>0.39999999999999997</v>
      </c>
    </row>
    <row r="167" spans="1:12" ht="25.5">
      <c r="A167" s="159" t="str">
        <f>[3]REPROGRAMAÇÃO!A158</f>
        <v>9.3.9</v>
      </c>
      <c r="B167" s="160" t="str">
        <f>[3]REPROGRAMAÇÃO!B158</f>
        <v>CAIXA ENTERRADA HIDRÁULICA RETANGULAR EM ALVENARIA COM TIJOLOS CERÂMICOS MACIÇOS, DIMENSÕES INTERNAS: 0,8X0,8X0,6 M PARA REDE DE DRENAGEM. AF_12/2020</v>
      </c>
      <c r="C167" s="159" t="str">
        <f>[3]REPROGRAMAÇÃO!E158</f>
        <v>UN</v>
      </c>
      <c r="D167" s="94"/>
      <c r="E167" s="94">
        <f>[3]REPROGRAMAÇÃO!J158</f>
        <v>553.02406087500003</v>
      </c>
      <c r="F167" s="94">
        <f>[3]REPROGRAMAÇÃO!I158</f>
        <v>2</v>
      </c>
      <c r="G167" s="21"/>
      <c r="H167" s="21">
        <f t="shared" si="42"/>
        <v>0</v>
      </c>
      <c r="I167" s="162">
        <f t="shared" si="38"/>
        <v>1106.05</v>
      </c>
      <c r="J167" s="162">
        <f t="shared" si="39"/>
        <v>0</v>
      </c>
      <c r="K167" s="162">
        <f t="shared" si="40"/>
        <v>0</v>
      </c>
      <c r="L167" s="158">
        <f t="shared" si="41"/>
        <v>0</v>
      </c>
    </row>
    <row r="168" spans="1:12">
      <c r="A168" s="313"/>
      <c r="B168" s="314"/>
      <c r="C168" s="314"/>
      <c r="D168" s="314"/>
      <c r="E168" s="314"/>
      <c r="F168" s="314"/>
      <c r="G168" s="314"/>
      <c r="H168" s="314"/>
      <c r="I168" s="314"/>
      <c r="J168" s="314"/>
      <c r="K168" s="314"/>
      <c r="L168" s="315"/>
    </row>
    <row r="169" spans="1:12">
      <c r="A169" s="153">
        <f>[3]REPROGRAMAÇÃO!A160</f>
        <v>10</v>
      </c>
      <c r="B169" s="154" t="str">
        <f>[3]REPROGRAMAÇÃO!B160</f>
        <v>INSTALAÇÕES ELÉTRICAS</v>
      </c>
      <c r="C169" s="153"/>
      <c r="D169" s="165"/>
      <c r="E169" s="165"/>
      <c r="F169" s="165"/>
      <c r="G169" s="166"/>
      <c r="H169" s="166"/>
      <c r="I169" s="155">
        <f>SUM(I170:I208)</f>
        <v>57846.86</v>
      </c>
      <c r="J169" s="155">
        <f t="shared" ref="J169:K169" si="43">SUM(J170:J208)</f>
        <v>7085.1899999999987</v>
      </c>
      <c r="K169" s="155">
        <f t="shared" si="43"/>
        <v>43639.860000000008</v>
      </c>
      <c r="L169" s="163"/>
    </row>
    <row r="170" spans="1:12" ht="25.5">
      <c r="A170" s="159" t="str">
        <f>[3]REPROGRAMAÇÃO!A161</f>
        <v>10.1</v>
      </c>
      <c r="B170" s="160" t="str">
        <f>[3]REPROGRAMAÇÃO!B161</f>
        <v>ELETRODUTO FLEXÍVEL CORRUGADO, PVC, DN 25 MM (3/4"), PARA CIRCUITOS TERMINAIS, INSTALADO EM LAJE - FORNECIMENTO E INSTALAÇÃO. AF_12/2015</v>
      </c>
      <c r="C170" s="159" t="str">
        <f>[3]REPROGRAMAÇÃO!E161</f>
        <v>M</v>
      </c>
      <c r="D170" s="94"/>
      <c r="E170" s="94">
        <f>[3]REPROGRAMAÇÃO!J161</f>
        <v>5.3599999999999994</v>
      </c>
      <c r="F170" s="94">
        <f>[3]REPROGRAMAÇÃO!I161</f>
        <v>150</v>
      </c>
      <c r="G170" s="21"/>
      <c r="H170" s="161">
        <v>150</v>
      </c>
      <c r="I170" s="162">
        <f t="shared" si="38"/>
        <v>804</v>
      </c>
      <c r="J170" s="162">
        <f t="shared" ref="J170:J208" si="44">ROUND(E170*G170,2)</f>
        <v>0</v>
      </c>
      <c r="K170" s="162">
        <f t="shared" ref="K170:K208" si="45">ROUND(H170*E170,2)</f>
        <v>804</v>
      </c>
      <c r="L170" s="158">
        <f t="shared" ref="L170:L208" si="46">K170/I170</f>
        <v>1</v>
      </c>
    </row>
    <row r="171" spans="1:12" ht="25.5">
      <c r="A171" s="159" t="str">
        <f>[3]REPROGRAMAÇÃO!A162</f>
        <v>10.2</v>
      </c>
      <c r="B171" s="160" t="str">
        <f>[3]REPROGRAMAÇÃO!B162</f>
        <v>ELETRODUTO FLEXÍVEL CORRUGADO, PVC, DN 32 MM (1"), PARA CIRCUITOS TERMINAIS, INSTALADO EM LAJE - FORNECIMENTO E INSTALAÇÃO. AF_12/2015</v>
      </c>
      <c r="C171" s="159" t="str">
        <f>[3]REPROGRAMAÇÃO!E162</f>
        <v>M</v>
      </c>
      <c r="D171" s="94"/>
      <c r="E171" s="94">
        <f>[3]REPROGRAMAÇÃO!J162</f>
        <v>7.53</v>
      </c>
      <c r="F171" s="94">
        <f>[3]REPROGRAMAÇÃO!I162</f>
        <v>220</v>
      </c>
      <c r="G171" s="21"/>
      <c r="H171" s="161">
        <v>200</v>
      </c>
      <c r="I171" s="162">
        <f t="shared" si="38"/>
        <v>1656.6</v>
      </c>
      <c r="J171" s="162">
        <f t="shared" si="44"/>
        <v>0</v>
      </c>
      <c r="K171" s="162">
        <f t="shared" si="45"/>
        <v>1506</v>
      </c>
      <c r="L171" s="158">
        <f t="shared" si="46"/>
        <v>0.90909090909090917</v>
      </c>
    </row>
    <row r="172" spans="1:12" ht="25.5">
      <c r="A172" s="159" t="str">
        <f>[3]REPROGRAMAÇÃO!A163</f>
        <v>10.3</v>
      </c>
      <c r="B172" s="160" t="str">
        <f>[3]REPROGRAMAÇÃO!B163</f>
        <v>ELETRODUTO FLEXÍVEL CORRUGADO, PEAD, DN 50 (1 ½?) - FORNECIMENTO E INSTALAÇÃO. AF_04/2016</v>
      </c>
      <c r="C172" s="159" t="str">
        <f>[3]REPROGRAMAÇÃO!E163</f>
        <v>M</v>
      </c>
      <c r="D172" s="94"/>
      <c r="E172" s="94">
        <f>[3]REPROGRAMAÇÃO!J163</f>
        <v>8.85</v>
      </c>
      <c r="F172" s="94">
        <f>[3]REPROGRAMAÇÃO!I163</f>
        <v>25</v>
      </c>
      <c r="G172" s="21"/>
      <c r="H172" s="161">
        <v>0</v>
      </c>
      <c r="I172" s="162">
        <f t="shared" si="38"/>
        <v>221.25</v>
      </c>
      <c r="J172" s="162">
        <f t="shared" si="44"/>
        <v>0</v>
      </c>
      <c r="K172" s="162">
        <f t="shared" si="45"/>
        <v>0</v>
      </c>
      <c r="L172" s="158">
        <f t="shared" si="46"/>
        <v>0</v>
      </c>
    </row>
    <row r="173" spans="1:12" ht="25.5">
      <c r="A173" s="159" t="str">
        <f>[3]REPROGRAMAÇÃO!A164</f>
        <v>10.4</v>
      </c>
      <c r="B173" s="160" t="str">
        <f>[3]REPROGRAMAÇÃO!B164</f>
        <v>ELETRODUTO RÍGIDO ROSCÁVEL, PVC, DN 50 MM (1 1/2") - FORNECIMENTO E INSTALAÇÃO. AF_12/2015</v>
      </c>
      <c r="C173" s="159" t="str">
        <f>[3]REPROGRAMAÇÃO!E164</f>
        <v>M</v>
      </c>
      <c r="D173" s="94"/>
      <c r="E173" s="94">
        <f>[3]REPROGRAMAÇÃO!J164</f>
        <v>12.81</v>
      </c>
      <c r="F173" s="94">
        <f>[3]REPROGRAMAÇÃO!I164</f>
        <v>21</v>
      </c>
      <c r="G173" s="21"/>
      <c r="H173" s="161">
        <v>18</v>
      </c>
      <c r="I173" s="162">
        <f t="shared" si="38"/>
        <v>269.01</v>
      </c>
      <c r="J173" s="162">
        <f t="shared" si="44"/>
        <v>0</v>
      </c>
      <c r="K173" s="162">
        <f t="shared" si="45"/>
        <v>230.58</v>
      </c>
      <c r="L173" s="158">
        <f t="shared" si="46"/>
        <v>0.85714285714285721</v>
      </c>
    </row>
    <row r="174" spans="1:12" ht="25.5">
      <c r="A174" s="159" t="str">
        <f>[3]REPROGRAMAÇÃO!A165</f>
        <v>10.5</v>
      </c>
      <c r="B174" s="160" t="str">
        <f>[3]REPROGRAMAÇÃO!B165</f>
        <v>LUVA PARA ELETRODUTO, PVC, ROSCÁVEL, DN 50 MM (1 1/2") - FORNECIMENTO E INSTALAÇÃO. AF_12/2015</v>
      </c>
      <c r="C174" s="159" t="str">
        <f>[3]REPROGRAMAÇÃO!E165</f>
        <v>UN</v>
      </c>
      <c r="D174" s="94"/>
      <c r="E174" s="94">
        <f>[3]REPROGRAMAÇÃO!J165</f>
        <v>11.829999999999998</v>
      </c>
      <c r="F174" s="94">
        <f>[3]REPROGRAMAÇÃO!I165</f>
        <v>7</v>
      </c>
      <c r="G174" s="21"/>
      <c r="H174" s="161">
        <v>6</v>
      </c>
      <c r="I174" s="162">
        <f t="shared" si="38"/>
        <v>82.81</v>
      </c>
      <c r="J174" s="162">
        <f t="shared" si="44"/>
        <v>0</v>
      </c>
      <c r="K174" s="162">
        <f t="shared" si="45"/>
        <v>70.98</v>
      </c>
      <c r="L174" s="158">
        <f t="shared" si="46"/>
        <v>0.85714285714285721</v>
      </c>
    </row>
    <row r="175" spans="1:12" ht="25.5">
      <c r="A175" s="159" t="str">
        <f>[3]REPROGRAMAÇÃO!A166</f>
        <v>10.6</v>
      </c>
      <c r="B175" s="160" t="str">
        <f>[3]REPROGRAMAÇÃO!B166</f>
        <v>CAIXA RETANGULAR 4" X 2" MÉDIA (1,30 M DO PISO), PVC, INSTALADA EM PAREDE - FORNECIMENTO E INSTALAÇÃO. AF_12/2015</v>
      </c>
      <c r="C175" s="159" t="str">
        <f>[3]REPROGRAMAÇÃO!E166</f>
        <v>UN</v>
      </c>
      <c r="D175" s="94"/>
      <c r="E175" s="94">
        <f>[3]REPROGRAMAÇÃO!J166</f>
        <v>12.2</v>
      </c>
      <c r="F175" s="94">
        <f>[3]REPROGRAMAÇÃO!I166</f>
        <v>45</v>
      </c>
      <c r="G175" s="21"/>
      <c r="H175" s="161">
        <v>25</v>
      </c>
      <c r="I175" s="162">
        <f t="shared" si="38"/>
        <v>549</v>
      </c>
      <c r="J175" s="162">
        <f t="shared" si="44"/>
        <v>0</v>
      </c>
      <c r="K175" s="162">
        <f t="shared" si="45"/>
        <v>305</v>
      </c>
      <c r="L175" s="158">
        <f t="shared" si="46"/>
        <v>0.55555555555555558</v>
      </c>
    </row>
    <row r="176" spans="1:12" ht="25.5">
      <c r="A176" s="159" t="str">
        <f>[3]REPROGRAMAÇÃO!A167</f>
        <v>10.7</v>
      </c>
      <c r="B176" s="160" t="str">
        <f>[3]REPROGRAMAÇÃO!B167</f>
        <v>CAIXA RETANGULAR 4" X 4" MÉDIA (1,30 M DO PISO), PVC, INSTALADA EM PAREDE - FORNECIMENTO E INSTALAÇÃO. AF_12/2015</v>
      </c>
      <c r="C176" s="159" t="str">
        <f>[3]REPROGRAMAÇÃO!E167</f>
        <v>UN</v>
      </c>
      <c r="D176" s="94"/>
      <c r="E176" s="94">
        <f>[3]REPROGRAMAÇÃO!J167</f>
        <v>15.86</v>
      </c>
      <c r="F176" s="94">
        <f>[3]REPROGRAMAÇÃO!I167</f>
        <v>16</v>
      </c>
      <c r="G176" s="21"/>
      <c r="H176" s="161">
        <v>0</v>
      </c>
      <c r="I176" s="162">
        <f t="shared" si="38"/>
        <v>253.76</v>
      </c>
      <c r="J176" s="162">
        <f t="shared" si="44"/>
        <v>0</v>
      </c>
      <c r="K176" s="162">
        <f t="shared" si="45"/>
        <v>0</v>
      </c>
      <c r="L176" s="158">
        <f t="shared" si="46"/>
        <v>0</v>
      </c>
    </row>
    <row r="177" spans="1:12" ht="25.5">
      <c r="A177" s="159" t="str">
        <f>[3]REPROGRAMAÇÃO!A168</f>
        <v>10.8</v>
      </c>
      <c r="B177" s="160" t="str">
        <f>[3]REPROGRAMAÇÃO!B168</f>
        <v>CAIXA OCTOGONAL 4" X 4", PVC, INSTALADA EM LAJE - FORNECIMENTO E INSTALAÇÃO. AF_12/2015</v>
      </c>
      <c r="C177" s="159" t="str">
        <f>[3]REPROGRAMAÇÃO!E168</f>
        <v>UN</v>
      </c>
      <c r="D177" s="94"/>
      <c r="E177" s="94">
        <f>[3]REPROGRAMAÇÃO!J168</f>
        <v>10.959999999999999</v>
      </c>
      <c r="F177" s="94">
        <f>[3]REPROGRAMAÇÃO!I168</f>
        <v>32</v>
      </c>
      <c r="G177" s="21"/>
      <c r="H177" s="161">
        <v>18</v>
      </c>
      <c r="I177" s="162">
        <f t="shared" si="38"/>
        <v>350.72</v>
      </c>
      <c r="J177" s="162">
        <f t="shared" si="44"/>
        <v>0</v>
      </c>
      <c r="K177" s="162">
        <f t="shared" si="45"/>
        <v>197.28</v>
      </c>
      <c r="L177" s="158">
        <f t="shared" si="46"/>
        <v>0.5625</v>
      </c>
    </row>
    <row r="178" spans="1:12">
      <c r="A178" s="159" t="str">
        <f>[3]REPROGRAMAÇÃO!A169</f>
        <v>10.9</v>
      </c>
      <c r="B178" s="160" t="str">
        <f>[3]REPROGRAMAÇÃO!B169</f>
        <v>Caixa de passagem pvc 15x15x8cm p/eletrica, tipo Aquatic ou similar</v>
      </c>
      <c r="C178" s="159" t="str">
        <f>[3]REPROGRAMAÇÃO!E169</f>
        <v>un</v>
      </c>
      <c r="D178" s="94"/>
      <c r="E178" s="94">
        <f>[3]REPROGRAMAÇÃO!J169</f>
        <v>45.449999999999996</v>
      </c>
      <c r="F178" s="94">
        <f>[3]REPROGRAMAÇÃO!I169</f>
        <v>2</v>
      </c>
      <c r="G178" s="21"/>
      <c r="H178" s="161">
        <v>0</v>
      </c>
      <c r="I178" s="162">
        <f t="shared" si="38"/>
        <v>90.9</v>
      </c>
      <c r="J178" s="162">
        <f t="shared" si="44"/>
        <v>0</v>
      </c>
      <c r="K178" s="162">
        <f t="shared" si="45"/>
        <v>0</v>
      </c>
      <c r="L178" s="158">
        <f t="shared" si="46"/>
        <v>0</v>
      </c>
    </row>
    <row r="179" spans="1:12" ht="25.5">
      <c r="A179" s="159" t="str">
        <f>[3]REPROGRAMAÇÃO!A170</f>
        <v>10.10</v>
      </c>
      <c r="B179" s="160" t="str">
        <f>[3]REPROGRAMAÇÃO!B170</f>
        <v>CABO DE COBRE FLEXÍVEL ISOLADO, 1,5 MM², ANTI-CHAMA 450/750 V, PARA CIRCUITOS TERMINAIS - FORNECIMENTO E INSTALAÇÃO. AF_12/2015</v>
      </c>
      <c r="C179" s="159" t="str">
        <f>[3]REPROGRAMAÇÃO!E170</f>
        <v>M</v>
      </c>
      <c r="D179" s="94"/>
      <c r="E179" s="94">
        <f>[3]REPROGRAMAÇÃO!J170</f>
        <v>3.04</v>
      </c>
      <c r="F179" s="94">
        <f>[3]REPROGRAMAÇÃO!I170</f>
        <v>1050</v>
      </c>
      <c r="G179" s="21"/>
      <c r="H179" s="161">
        <v>1050</v>
      </c>
      <c r="I179" s="162">
        <f t="shared" si="38"/>
        <v>3192</v>
      </c>
      <c r="J179" s="162">
        <f t="shared" si="44"/>
        <v>0</v>
      </c>
      <c r="K179" s="162">
        <f t="shared" si="45"/>
        <v>3192</v>
      </c>
      <c r="L179" s="158">
        <f t="shared" si="46"/>
        <v>1</v>
      </c>
    </row>
    <row r="180" spans="1:12" ht="25.5">
      <c r="A180" s="159" t="str">
        <f>[3]REPROGRAMAÇÃO!A171</f>
        <v>10.11</v>
      </c>
      <c r="B180" s="160" t="str">
        <f>[3]REPROGRAMAÇÃO!B171</f>
        <v>CABO DE COBRE FLEXÍVEL ISOLADO, 2,5 MM², ANTI-CHAMA 450/750 V, PARA CIRCUITOS TERMINAIS - FORNECIMENTO E INSTALAÇÃO. AF_12/2015</v>
      </c>
      <c r="C180" s="159" t="str">
        <f>[3]REPROGRAMAÇÃO!E171</f>
        <v>M</v>
      </c>
      <c r="D180" s="94"/>
      <c r="E180" s="94">
        <f>[3]REPROGRAMAÇÃO!J171</f>
        <v>4.55</v>
      </c>
      <c r="F180" s="94">
        <f>[3]REPROGRAMAÇÃO!I171</f>
        <v>750</v>
      </c>
      <c r="G180" s="21"/>
      <c r="H180" s="161">
        <v>600</v>
      </c>
      <c r="I180" s="162">
        <f t="shared" si="38"/>
        <v>3412.5</v>
      </c>
      <c r="J180" s="162">
        <f t="shared" si="44"/>
        <v>0</v>
      </c>
      <c r="K180" s="162">
        <f t="shared" si="45"/>
        <v>2730</v>
      </c>
      <c r="L180" s="158">
        <f t="shared" si="46"/>
        <v>0.8</v>
      </c>
    </row>
    <row r="181" spans="1:12" ht="25.5">
      <c r="A181" s="159" t="str">
        <f>[3]REPROGRAMAÇÃO!A172</f>
        <v>10.12</v>
      </c>
      <c r="B181" s="160" t="str">
        <f>[3]REPROGRAMAÇÃO!B172</f>
        <v>CABO DE COBRE FLEXÍVEL ISOLADO, 4 MM², ANTI-CHAMA 450/750 V, PARA CIRCUITOS TERMINAIS - FORNECIMENTO E INSTALAÇÃO. AF_12/2015</v>
      </c>
      <c r="C181" s="159" t="str">
        <f>[3]REPROGRAMAÇÃO!E172</f>
        <v>M</v>
      </c>
      <c r="D181" s="94"/>
      <c r="E181" s="94">
        <f>[3]REPROGRAMAÇÃO!J172</f>
        <v>7.59</v>
      </c>
      <c r="F181" s="94">
        <f>[3]REPROGRAMAÇÃO!I172</f>
        <v>450</v>
      </c>
      <c r="G181" s="21"/>
      <c r="H181" s="161">
        <v>450</v>
      </c>
      <c r="I181" s="162">
        <f t="shared" si="38"/>
        <v>3415.5</v>
      </c>
      <c r="J181" s="162">
        <f t="shared" si="44"/>
        <v>0</v>
      </c>
      <c r="K181" s="162">
        <f t="shared" si="45"/>
        <v>3415.5</v>
      </c>
      <c r="L181" s="158">
        <f t="shared" si="46"/>
        <v>1</v>
      </c>
    </row>
    <row r="182" spans="1:12">
      <c r="A182" s="159" t="str">
        <f>[3]REPROGRAMAÇÃO!A173</f>
        <v>10.13</v>
      </c>
      <c r="B182" s="160" t="str">
        <f>[3]REPROGRAMAÇÃO!B173</f>
        <v>Cabo de cobre isolado em EPR flexível unipolar 10mm² - 0,6Kv/1Kv/90°</v>
      </c>
      <c r="C182" s="159" t="str">
        <f>[3]REPROGRAMAÇÃO!E173</f>
        <v>m</v>
      </c>
      <c r="D182" s="94"/>
      <c r="E182" s="94">
        <f>[3]REPROGRAMAÇÃO!J173</f>
        <v>21.11</v>
      </c>
      <c r="F182" s="94">
        <f>[3]REPROGRAMAÇÃO!I173</f>
        <v>150</v>
      </c>
      <c r="G182" s="21"/>
      <c r="H182" s="161">
        <v>0</v>
      </c>
      <c r="I182" s="162">
        <f t="shared" si="38"/>
        <v>3166.5</v>
      </c>
      <c r="J182" s="162">
        <f t="shared" si="44"/>
        <v>0</v>
      </c>
      <c r="K182" s="162">
        <f t="shared" si="45"/>
        <v>0</v>
      </c>
      <c r="L182" s="158">
        <f t="shared" si="46"/>
        <v>0</v>
      </c>
    </row>
    <row r="183" spans="1:12" ht="25.5">
      <c r="A183" s="159" t="str">
        <f>[3]REPROGRAMAÇÃO!A174</f>
        <v>10.14</v>
      </c>
      <c r="B183" s="160" t="str">
        <f>[3]REPROGRAMAÇÃO!B174</f>
        <v>INTERRUPTOR SIMPLES (1 MÓDULO), 10A/250V, INCLUINDO SUPORTE E PLACA - FORNECIMENTO E INSTALAÇÃO. AF_12/2015</v>
      </c>
      <c r="C183" s="159" t="str">
        <f>[3]REPROGRAMAÇÃO!E174</f>
        <v>UN</v>
      </c>
      <c r="D183" s="94"/>
      <c r="E183" s="94">
        <f>[3]REPROGRAMAÇÃO!J174</f>
        <v>23.53</v>
      </c>
      <c r="F183" s="94">
        <f>[3]REPROGRAMAÇÃO!I174</f>
        <v>5</v>
      </c>
      <c r="G183" s="21">
        <v>5</v>
      </c>
      <c r="H183" s="161">
        <f>G183</f>
        <v>5</v>
      </c>
      <c r="I183" s="162">
        <f t="shared" si="38"/>
        <v>117.65</v>
      </c>
      <c r="J183" s="162">
        <f t="shared" si="44"/>
        <v>117.65</v>
      </c>
      <c r="K183" s="162">
        <f t="shared" si="45"/>
        <v>117.65</v>
      </c>
      <c r="L183" s="158">
        <f t="shared" si="46"/>
        <v>1</v>
      </c>
    </row>
    <row r="184" spans="1:12" ht="25.5">
      <c r="A184" s="159" t="str">
        <f>[3]REPROGRAMAÇÃO!A175</f>
        <v>10.15</v>
      </c>
      <c r="B184" s="160" t="str">
        <f>[3]REPROGRAMAÇÃO!B175</f>
        <v>INTERRUPTOR SIMPLES (2 MÓDULOS), 10A/250V, INCLUINDO SUPORTE E PLACA - FORNECIMENTO E INSTALAÇÃO. AF_12/2015</v>
      </c>
      <c r="C184" s="159" t="str">
        <f>[3]REPROGRAMAÇÃO!E175</f>
        <v>UN</v>
      </c>
      <c r="D184" s="94"/>
      <c r="E184" s="94">
        <f>[3]REPROGRAMAÇÃO!J175</f>
        <v>37.299999999999997</v>
      </c>
      <c r="F184" s="94">
        <f>[3]REPROGRAMAÇÃO!I175</f>
        <v>2</v>
      </c>
      <c r="G184" s="21">
        <v>2</v>
      </c>
      <c r="H184" s="161">
        <f t="shared" ref="H184:H188" si="47">G184</f>
        <v>2</v>
      </c>
      <c r="I184" s="162">
        <f t="shared" si="38"/>
        <v>74.599999999999994</v>
      </c>
      <c r="J184" s="162">
        <f t="shared" si="44"/>
        <v>74.599999999999994</v>
      </c>
      <c r="K184" s="162">
        <f t="shared" si="45"/>
        <v>74.599999999999994</v>
      </c>
      <c r="L184" s="158">
        <f t="shared" si="46"/>
        <v>1</v>
      </c>
    </row>
    <row r="185" spans="1:12" ht="25.5">
      <c r="A185" s="159" t="str">
        <f>[3]REPROGRAMAÇÃO!A176</f>
        <v>10.16</v>
      </c>
      <c r="B185" s="160" t="str">
        <f>[3]REPROGRAMAÇÃO!B176</f>
        <v>INTERRUPTOR SIMPLES (3 MÓDULOS), 10A/250V, INCLUINDO SUPORTE E PLACA - FORNECIMENTO E INSTALAÇÃO. AF_12/2015</v>
      </c>
      <c r="C185" s="159" t="str">
        <f>[3]REPROGRAMAÇÃO!E176</f>
        <v>UN</v>
      </c>
      <c r="D185" s="94"/>
      <c r="E185" s="94">
        <f>[3]REPROGRAMAÇÃO!J176</f>
        <v>51.050000000000004</v>
      </c>
      <c r="F185" s="94">
        <f>[3]REPROGRAMAÇÃO!I176</f>
        <v>1</v>
      </c>
      <c r="G185" s="21">
        <v>1</v>
      </c>
      <c r="H185" s="161">
        <f t="shared" si="47"/>
        <v>1</v>
      </c>
      <c r="I185" s="162">
        <f t="shared" si="38"/>
        <v>51.05</v>
      </c>
      <c r="J185" s="162">
        <f t="shared" si="44"/>
        <v>51.05</v>
      </c>
      <c r="K185" s="162">
        <f t="shared" si="45"/>
        <v>51.05</v>
      </c>
      <c r="L185" s="158">
        <f t="shared" si="46"/>
        <v>1</v>
      </c>
    </row>
    <row r="186" spans="1:12" ht="25.5">
      <c r="A186" s="159" t="str">
        <f>[3]REPROGRAMAÇÃO!A177</f>
        <v>10.17</v>
      </c>
      <c r="B186" s="160" t="str">
        <f>[3]REPROGRAMAÇÃO!B177</f>
        <v>INTERRUPTOR PARALELO (2 MÓDULOS), 10A/250V, INCLUINDO SUPORTE E PLACA - FORNECIMENTO E INSTALAÇÃO. AF_12/2015</v>
      </c>
      <c r="C186" s="159" t="str">
        <f>[3]REPROGRAMAÇÃO!E177</f>
        <v>UN</v>
      </c>
      <c r="D186" s="94"/>
      <c r="E186" s="94">
        <f>[3]REPROGRAMAÇÃO!J177</f>
        <v>48.14</v>
      </c>
      <c r="F186" s="94">
        <f>[3]REPROGRAMAÇÃO!I177</f>
        <v>2</v>
      </c>
      <c r="G186" s="21">
        <v>2</v>
      </c>
      <c r="H186" s="161">
        <f t="shared" si="47"/>
        <v>2</v>
      </c>
      <c r="I186" s="162">
        <f t="shared" si="38"/>
        <v>96.28</v>
      </c>
      <c r="J186" s="162">
        <f t="shared" si="44"/>
        <v>96.28</v>
      </c>
      <c r="K186" s="162">
        <f t="shared" si="45"/>
        <v>96.28</v>
      </c>
      <c r="L186" s="158">
        <f t="shared" si="46"/>
        <v>1</v>
      </c>
    </row>
    <row r="187" spans="1:12" ht="25.5">
      <c r="A187" s="159" t="str">
        <f>[3]REPROGRAMAÇÃO!A178</f>
        <v>10.18</v>
      </c>
      <c r="B187" s="160" t="str">
        <f>[3]REPROGRAMAÇÃO!B178</f>
        <v>TOMADA BAIXA DE EMBUTIR (1 MÓDULO), 2P+T 10 A, INCLUINDO SUPORTE E PLACA - FORNECIMENTO E INSTALAÇÃO. AF_12/2015</v>
      </c>
      <c r="C187" s="159" t="str">
        <f>[3]REPROGRAMAÇÃO!E178</f>
        <v>UN</v>
      </c>
      <c r="D187" s="94"/>
      <c r="E187" s="94">
        <f>[3]REPROGRAMAÇÃO!J178</f>
        <v>24.939999999999998</v>
      </c>
      <c r="F187" s="94">
        <f>[3]REPROGRAMAÇÃO!I178</f>
        <v>26</v>
      </c>
      <c r="G187" s="21">
        <v>6</v>
      </c>
      <c r="H187" s="161">
        <f t="shared" si="47"/>
        <v>6</v>
      </c>
      <c r="I187" s="162">
        <f t="shared" si="38"/>
        <v>648.44000000000005</v>
      </c>
      <c r="J187" s="162">
        <f t="shared" si="44"/>
        <v>149.63999999999999</v>
      </c>
      <c r="K187" s="162">
        <f t="shared" si="45"/>
        <v>149.63999999999999</v>
      </c>
      <c r="L187" s="158">
        <f t="shared" si="46"/>
        <v>0.23076923076923073</v>
      </c>
    </row>
    <row r="188" spans="1:12" ht="25.5">
      <c r="A188" s="159" t="str">
        <f>[3]REPROGRAMAÇÃO!A179</f>
        <v>10.19</v>
      </c>
      <c r="B188" s="160" t="str">
        <f>[3]REPROGRAMAÇÃO!B179</f>
        <v>TOMADA ALTA DE EMBUTIR (1 MÓDULO), 2P+T 20 A, INCLUINDO SUPORTE E PLACA - FORNECIMENTO E INSTALAÇÃO. AF_12/2015</v>
      </c>
      <c r="C188" s="159" t="str">
        <f>[3]REPROGRAMAÇÃO!E179</f>
        <v>UN</v>
      </c>
      <c r="D188" s="94"/>
      <c r="E188" s="94">
        <f>[3]REPROGRAMAÇÃO!J179</f>
        <v>37.43</v>
      </c>
      <c r="F188" s="94">
        <f>[3]REPROGRAMAÇÃO!I179</f>
        <v>6</v>
      </c>
      <c r="G188" s="21">
        <v>6</v>
      </c>
      <c r="H188" s="161">
        <f t="shared" si="47"/>
        <v>6</v>
      </c>
      <c r="I188" s="162">
        <f t="shared" si="38"/>
        <v>224.58</v>
      </c>
      <c r="J188" s="162">
        <f t="shared" si="44"/>
        <v>224.58</v>
      </c>
      <c r="K188" s="162">
        <f t="shared" si="45"/>
        <v>224.58</v>
      </c>
      <c r="L188" s="158">
        <f t="shared" si="46"/>
        <v>1</v>
      </c>
    </row>
    <row r="189" spans="1:12">
      <c r="A189" s="159" t="str">
        <f>[3]REPROGRAMAÇÃO!A180</f>
        <v>10.20</v>
      </c>
      <c r="B189" s="160" t="str">
        <f>[3]REPROGRAMAÇÃO!B180</f>
        <v>LUMINÁRIA PLAFON DE TETO TIPO EMBUTIR RETÂNGULAR BRANCA COM LUZ QUENTE 24W</v>
      </c>
      <c r="C189" s="159" t="str">
        <f>[3]REPROGRAMAÇÃO!E180</f>
        <v>UN</v>
      </c>
      <c r="D189" s="94"/>
      <c r="E189" s="94">
        <f>[3]REPROGRAMAÇÃO!J180</f>
        <v>157.72</v>
      </c>
      <c r="F189" s="94">
        <f>[3]REPROGRAMAÇÃO!I180</f>
        <v>36</v>
      </c>
      <c r="G189" s="21">
        <v>24</v>
      </c>
      <c r="H189" s="161">
        <f>G189</f>
        <v>24</v>
      </c>
      <c r="I189" s="162">
        <f t="shared" si="38"/>
        <v>5677.92</v>
      </c>
      <c r="J189" s="162">
        <f t="shared" si="44"/>
        <v>3785.28</v>
      </c>
      <c r="K189" s="162">
        <f t="shared" si="45"/>
        <v>3785.28</v>
      </c>
      <c r="L189" s="158">
        <f t="shared" si="46"/>
        <v>0.66666666666666674</v>
      </c>
    </row>
    <row r="190" spans="1:12" ht="25.5">
      <c r="A190" s="159" t="str">
        <f>[3]REPROGRAMAÇÃO!A181</f>
        <v>10.21</v>
      </c>
      <c r="B190" s="160" t="str">
        <f>[3]REPROGRAMAÇÃO!B181</f>
        <v>LUMINÁRIA DE PISO DE EMBUTIR COM LÂMPADA DE 5W, COM TEMPERATURA DE COR FRIA ÂMBA</v>
      </c>
      <c r="C190" s="159" t="str">
        <f>[3]REPROGRAMAÇÃO!E181</f>
        <v>UN</v>
      </c>
      <c r="D190" s="94"/>
      <c r="E190" s="94">
        <f>[3]REPROGRAMAÇÃO!J181</f>
        <v>95.72</v>
      </c>
      <c r="F190" s="94">
        <f>[3]REPROGRAMAÇÃO!I181</f>
        <v>26</v>
      </c>
      <c r="G190" s="21"/>
      <c r="H190" s="161">
        <f>12+13</f>
        <v>25</v>
      </c>
      <c r="I190" s="162">
        <f t="shared" si="38"/>
        <v>2488.7199999999998</v>
      </c>
      <c r="J190" s="162">
        <f t="shared" si="44"/>
        <v>0</v>
      </c>
      <c r="K190" s="162">
        <f t="shared" si="45"/>
        <v>2393</v>
      </c>
      <c r="L190" s="158">
        <f t="shared" si="46"/>
        <v>0.96153846153846156</v>
      </c>
    </row>
    <row r="191" spans="1:12" ht="25.5">
      <c r="A191" s="159" t="str">
        <f>[3]REPROGRAMAÇÃO!A182</f>
        <v>10.22</v>
      </c>
      <c r="B191" s="160" t="str">
        <f>[3]REPROGRAMAÇÃO!B182</f>
        <v>Luminária tipo plafon (sobrepor), quadrada, 24x24cm, em aluminio pintado na cor branca, c/difusor em vidro, Aladin ou similar</v>
      </c>
      <c r="C191" s="159" t="str">
        <f>[3]REPROGRAMAÇÃO!E182</f>
        <v>un</v>
      </c>
      <c r="D191" s="94"/>
      <c r="E191" s="94">
        <f>[3]REPROGRAMAÇÃO!J182</f>
        <v>127.92</v>
      </c>
      <c r="F191" s="94">
        <f>[3]REPROGRAMAÇÃO!I182</f>
        <v>39</v>
      </c>
      <c r="G191" s="21"/>
      <c r="H191" s="161">
        <v>12</v>
      </c>
      <c r="I191" s="162">
        <f t="shared" si="38"/>
        <v>4988.88</v>
      </c>
      <c r="J191" s="162">
        <f t="shared" si="44"/>
        <v>0</v>
      </c>
      <c r="K191" s="162">
        <f t="shared" si="45"/>
        <v>1535.04</v>
      </c>
      <c r="L191" s="158">
        <f t="shared" si="46"/>
        <v>0.30769230769230765</v>
      </c>
    </row>
    <row r="192" spans="1:12" ht="25.5">
      <c r="A192" s="159" t="str">
        <f>[3]REPROGRAMAÇÃO!A183</f>
        <v>10.23</v>
      </c>
      <c r="B192" s="160" t="str">
        <f>[3]REPROGRAMAÇÃO!B183</f>
        <v>Luminária tipo balizador para ambiente aberto, corpo em alumínio fundido pintado, difusor em vidro frisado temperado, ref. EX02-S, da Lumicenter ou simiular (tipo tartaruga)</v>
      </c>
      <c r="C192" s="159" t="str">
        <f>[3]REPROGRAMAÇÃO!E183</f>
        <v>un</v>
      </c>
      <c r="D192" s="94"/>
      <c r="E192" s="94">
        <f>[3]REPROGRAMAÇÃO!J183</f>
        <v>143.57</v>
      </c>
      <c r="F192" s="94">
        <f>[3]REPROGRAMAÇÃO!I183</f>
        <v>16</v>
      </c>
      <c r="G192" s="21">
        <v>13</v>
      </c>
      <c r="H192" s="161">
        <f>G192</f>
        <v>13</v>
      </c>
      <c r="I192" s="162">
        <f t="shared" si="38"/>
        <v>2297.12</v>
      </c>
      <c r="J192" s="162">
        <f t="shared" si="44"/>
        <v>1866.41</v>
      </c>
      <c r="K192" s="162">
        <f t="shared" si="45"/>
        <v>1866.41</v>
      </c>
      <c r="L192" s="158">
        <f t="shared" si="46"/>
        <v>0.81250000000000011</v>
      </c>
    </row>
    <row r="193" spans="1:12">
      <c r="A193" s="159" t="str">
        <f>[3]REPROGRAMAÇÃO!A184</f>
        <v>10.24</v>
      </c>
      <c r="B193" s="160" t="str">
        <f>[3]REPROGRAMAÇÃO!B184</f>
        <v>LUMINÁRIA TIPO SPOT SIMPLES C/ LÂMPADA INCANDESCENTE</v>
      </c>
      <c r="C193" s="159" t="str">
        <f>[3]REPROGRAMAÇÃO!E184</f>
        <v>UN</v>
      </c>
      <c r="D193" s="94"/>
      <c r="E193" s="94">
        <f>[3]REPROGRAMAÇÃO!J184</f>
        <v>56.28</v>
      </c>
      <c r="F193" s="94">
        <f>[3]REPROGRAMAÇÃO!I184</f>
        <v>8</v>
      </c>
      <c r="G193" s="21">
        <v>5</v>
      </c>
      <c r="H193" s="161">
        <f>G193</f>
        <v>5</v>
      </c>
      <c r="I193" s="162">
        <f t="shared" si="38"/>
        <v>450.24</v>
      </c>
      <c r="J193" s="162">
        <f t="shared" si="44"/>
        <v>281.39999999999998</v>
      </c>
      <c r="K193" s="162">
        <f t="shared" si="45"/>
        <v>281.39999999999998</v>
      </c>
      <c r="L193" s="158">
        <f t="shared" si="46"/>
        <v>0.62499999999999989</v>
      </c>
    </row>
    <row r="194" spans="1:12">
      <c r="A194" s="159" t="str">
        <f>[3]REPROGRAMAÇÃO!A185</f>
        <v>10.25</v>
      </c>
      <c r="B194" s="160" t="str">
        <f>[3]REPROGRAMAÇÃO!B185</f>
        <v>POSTE DE ILUMINAÇÃO TIPO GLOBO/BOLA COM TRÊS PÉTALAS</v>
      </c>
      <c r="C194" s="159" t="str">
        <f>[3]REPROGRAMAÇÃO!E185</f>
        <v>UN</v>
      </c>
      <c r="D194" s="94"/>
      <c r="E194" s="94">
        <f>[3]REPROGRAMAÇÃO!J185</f>
        <v>807.2</v>
      </c>
      <c r="F194" s="94">
        <f>[3]REPROGRAMAÇÃO!I185</f>
        <v>8</v>
      </c>
      <c r="G194" s="21"/>
      <c r="H194" s="161">
        <v>8</v>
      </c>
      <c r="I194" s="162">
        <f t="shared" si="38"/>
        <v>6457.6</v>
      </c>
      <c r="J194" s="162">
        <f t="shared" si="44"/>
        <v>0</v>
      </c>
      <c r="K194" s="162">
        <f t="shared" si="45"/>
        <v>6457.6</v>
      </c>
      <c r="L194" s="158">
        <f t="shared" si="46"/>
        <v>1</v>
      </c>
    </row>
    <row r="195" spans="1:12">
      <c r="A195" s="159" t="str">
        <f>[3]REPROGRAMAÇÃO!A186</f>
        <v>10.26</v>
      </c>
      <c r="B195" s="160" t="str">
        <f>[3]REPROGRAMAÇÃO!B186</f>
        <v>CALHA LUMINOSA EM LED</v>
      </c>
      <c r="C195" s="159" t="str">
        <f>[3]REPROGRAMAÇÃO!E186</f>
        <v>M</v>
      </c>
      <c r="D195" s="94"/>
      <c r="E195" s="94">
        <f>[3]REPROGRAMAÇÃO!J186</f>
        <v>104.94</v>
      </c>
      <c r="F195" s="94">
        <f>[3]REPROGRAMAÇÃO!I186</f>
        <v>111.8</v>
      </c>
      <c r="G195" s="21"/>
      <c r="H195" s="161">
        <f>55.8+69.9</f>
        <v>125.7</v>
      </c>
      <c r="I195" s="162">
        <f t="shared" si="38"/>
        <v>11732.29</v>
      </c>
      <c r="J195" s="162">
        <f t="shared" si="44"/>
        <v>0</v>
      </c>
      <c r="K195" s="162">
        <f t="shared" si="45"/>
        <v>13190.96</v>
      </c>
      <c r="L195" s="158">
        <f t="shared" si="46"/>
        <v>1.1243295213466422</v>
      </c>
    </row>
    <row r="196" spans="1:12" ht="25.5">
      <c r="A196" s="159" t="str">
        <f>[3]REPROGRAMAÇÃO!A187</f>
        <v>10.27</v>
      </c>
      <c r="B196" s="160" t="str">
        <f>[3]REPROGRAMAÇÃO!B187</f>
        <v>DISJUNTOR MONOPOLAR TIPO DIN, CORRENTE NOMINAL DE 10A - FORNECIMENTO E INSTALAÇÃO. AF_10/2020</v>
      </c>
      <c r="C196" s="159" t="str">
        <f>[3]REPROGRAMAÇÃO!E187</f>
        <v>UN</v>
      </c>
      <c r="D196" s="94"/>
      <c r="E196" s="94">
        <f>[3]REPROGRAMAÇÃO!J187</f>
        <v>10.66</v>
      </c>
      <c r="F196" s="94">
        <f>[3]REPROGRAMAÇÃO!I187</f>
        <v>3</v>
      </c>
      <c r="G196" s="21"/>
      <c r="H196" s="161">
        <v>3</v>
      </c>
      <c r="I196" s="162">
        <f t="shared" si="38"/>
        <v>31.98</v>
      </c>
      <c r="J196" s="162">
        <f t="shared" si="44"/>
        <v>0</v>
      </c>
      <c r="K196" s="162">
        <f t="shared" si="45"/>
        <v>31.98</v>
      </c>
      <c r="L196" s="158">
        <f t="shared" si="46"/>
        <v>1</v>
      </c>
    </row>
    <row r="197" spans="1:12" ht="25.5">
      <c r="A197" s="159" t="str">
        <f>[3]REPROGRAMAÇÃO!A188</f>
        <v>10.28</v>
      </c>
      <c r="B197" s="160" t="str">
        <f>[3]REPROGRAMAÇÃO!B188</f>
        <v>DISJUNTOR MONOPOLAR TIPO DIN, CORRENTE NOMINAL DE 16A - FORNECIMENTO E INSTALAÇÃO. AF_10/2020</v>
      </c>
      <c r="C197" s="159" t="str">
        <f>[3]REPROGRAMAÇÃO!E188</f>
        <v>UN</v>
      </c>
      <c r="D197" s="94"/>
      <c r="E197" s="94">
        <f>[3]REPROGRAMAÇÃO!J188</f>
        <v>11.14</v>
      </c>
      <c r="F197" s="94">
        <f>[3]REPROGRAMAÇÃO!I188</f>
        <v>3</v>
      </c>
      <c r="G197" s="21"/>
      <c r="H197" s="161">
        <v>3</v>
      </c>
      <c r="I197" s="162">
        <f t="shared" si="38"/>
        <v>33.42</v>
      </c>
      <c r="J197" s="162">
        <f t="shared" si="44"/>
        <v>0</v>
      </c>
      <c r="K197" s="162">
        <f t="shared" si="45"/>
        <v>33.42</v>
      </c>
      <c r="L197" s="158">
        <f t="shared" si="46"/>
        <v>1</v>
      </c>
    </row>
    <row r="198" spans="1:12" ht="25.5">
      <c r="A198" s="159" t="str">
        <f>[3]REPROGRAMAÇÃO!A189</f>
        <v>10.29</v>
      </c>
      <c r="B198" s="160" t="str">
        <f>[3]REPROGRAMAÇÃO!B189</f>
        <v>DISJUNTOR MONOPOLAR TIPO DIN, CORRENTE NOMINAL DE 20A - FORNECIMENTO E INSTALAÇÃO. AF_10/2020</v>
      </c>
      <c r="C198" s="159" t="str">
        <f>[3]REPROGRAMAÇÃO!E189</f>
        <v>UN</v>
      </c>
      <c r="D198" s="94"/>
      <c r="E198" s="94">
        <f>[3]REPROGRAMAÇÃO!J189</f>
        <v>12.09</v>
      </c>
      <c r="F198" s="94">
        <f>[3]REPROGRAMAÇÃO!I189</f>
        <v>2</v>
      </c>
      <c r="G198" s="21"/>
      <c r="H198" s="161">
        <v>2</v>
      </c>
      <c r="I198" s="162">
        <f t="shared" si="38"/>
        <v>24.18</v>
      </c>
      <c r="J198" s="162">
        <f t="shared" si="44"/>
        <v>0</v>
      </c>
      <c r="K198" s="162">
        <f t="shared" si="45"/>
        <v>24.18</v>
      </c>
      <c r="L198" s="158">
        <f t="shared" si="46"/>
        <v>1</v>
      </c>
    </row>
    <row r="199" spans="1:12" ht="25.5">
      <c r="A199" s="159" t="str">
        <f>[3]REPROGRAMAÇÃO!A190</f>
        <v>10.30</v>
      </c>
      <c r="B199" s="160" t="str">
        <f>[3]REPROGRAMAÇÃO!B190</f>
        <v>DISJUNTOR MONOPOLAR TIPO DIN, CORRENTE NOMINAL DE 32A - FORNECIMENTO E INSTALAÇÃO. AF_10/2020</v>
      </c>
      <c r="C199" s="159" t="str">
        <f>[3]REPROGRAMAÇÃO!E190</f>
        <v>UN</v>
      </c>
      <c r="D199" s="94"/>
      <c r="E199" s="94">
        <f>[3]REPROGRAMAÇÃO!J190</f>
        <v>13.209999999999999</v>
      </c>
      <c r="F199" s="94">
        <f>[3]REPROGRAMAÇÃO!I190</f>
        <v>5</v>
      </c>
      <c r="G199" s="21"/>
      <c r="H199" s="161">
        <v>5</v>
      </c>
      <c r="I199" s="162">
        <f t="shared" si="38"/>
        <v>66.05</v>
      </c>
      <c r="J199" s="162">
        <f t="shared" si="44"/>
        <v>0</v>
      </c>
      <c r="K199" s="162">
        <f t="shared" si="45"/>
        <v>66.05</v>
      </c>
      <c r="L199" s="158">
        <f t="shared" si="46"/>
        <v>1</v>
      </c>
    </row>
    <row r="200" spans="1:12">
      <c r="A200" s="159" t="str">
        <f>[3]REPROGRAMAÇÃO!A191</f>
        <v>10.31</v>
      </c>
      <c r="B200" s="160" t="str">
        <f>[3]REPROGRAMAÇÃO!B191</f>
        <v>QUADRO DE DISTRIBUIÇÃO DE LUZ EMBUTIR ATÉ 24 DIVISÕES 332X332X95mm, C/BARRAMENTO</v>
      </c>
      <c r="C200" s="159" t="str">
        <f>[3]REPROGRAMAÇÃO!E191</f>
        <v>UN</v>
      </c>
      <c r="D200" s="94"/>
      <c r="E200" s="94">
        <f>[3]REPROGRAMAÇÃO!J191</f>
        <v>385.5</v>
      </c>
      <c r="F200" s="94">
        <f>[3]REPROGRAMAÇÃO!I191</f>
        <v>1</v>
      </c>
      <c r="G200" s="21"/>
      <c r="H200" s="161">
        <v>1</v>
      </c>
      <c r="I200" s="162">
        <f t="shared" si="38"/>
        <v>385.5</v>
      </c>
      <c r="J200" s="162">
        <f t="shared" si="44"/>
        <v>0</v>
      </c>
      <c r="K200" s="162">
        <f t="shared" si="45"/>
        <v>385.5</v>
      </c>
      <c r="L200" s="158">
        <f t="shared" si="46"/>
        <v>1</v>
      </c>
    </row>
    <row r="201" spans="1:12">
      <c r="A201" s="159" t="str">
        <f>[3]REPROGRAMAÇÃO!A192</f>
        <v>10.32</v>
      </c>
      <c r="B201" s="160" t="str">
        <f>[3]REPROGRAMAÇÃO!B192</f>
        <v>Ponto seco de tomada p/ lógica, com eletroduto pvc rígido embutido, Ø 3/4"</v>
      </c>
      <c r="C201" s="159" t="str">
        <f>[3]REPROGRAMAÇÃO!E192</f>
        <v>un</v>
      </c>
      <c r="D201" s="94"/>
      <c r="E201" s="94">
        <f>[3]REPROGRAMAÇÃO!J192</f>
        <v>185.29</v>
      </c>
      <c r="F201" s="94">
        <f>[3]REPROGRAMAÇÃO!I192</f>
        <v>6</v>
      </c>
      <c r="G201" s="21"/>
      <c r="H201" s="161">
        <v>0</v>
      </c>
      <c r="I201" s="162">
        <f t="shared" si="38"/>
        <v>1111.74</v>
      </c>
      <c r="J201" s="162">
        <f t="shared" si="44"/>
        <v>0</v>
      </c>
      <c r="K201" s="162">
        <f t="shared" si="45"/>
        <v>0</v>
      </c>
      <c r="L201" s="158">
        <f t="shared" si="46"/>
        <v>0</v>
      </c>
    </row>
    <row r="202" spans="1:12">
      <c r="A202" s="159" t="str">
        <f>[3]REPROGRAMAÇÃO!A193</f>
        <v>10.33</v>
      </c>
      <c r="B202" s="160" t="str">
        <f>[3]REPROGRAMAÇÃO!B193</f>
        <v>Ponto de som (sem fiação) com eletroduto condulete pvc 3/4" (aparente) - Rev. 01</v>
      </c>
      <c r="C202" s="159" t="str">
        <f>[3]REPROGRAMAÇÃO!E193</f>
        <v>un</v>
      </c>
      <c r="D202" s="94"/>
      <c r="E202" s="94">
        <f>[3]REPROGRAMAÇÃO!J193</f>
        <v>175.39</v>
      </c>
      <c r="F202" s="94">
        <f>[3]REPROGRAMAÇÃO!I193</f>
        <v>6</v>
      </c>
      <c r="G202" s="21"/>
      <c r="H202" s="161">
        <v>0</v>
      </c>
      <c r="I202" s="162">
        <f t="shared" si="38"/>
        <v>1052.3399999999999</v>
      </c>
      <c r="J202" s="162">
        <f t="shared" si="44"/>
        <v>0</v>
      </c>
      <c r="K202" s="162">
        <f t="shared" si="45"/>
        <v>0</v>
      </c>
      <c r="L202" s="158">
        <f t="shared" si="46"/>
        <v>0</v>
      </c>
    </row>
    <row r="203" spans="1:12" ht="25.5">
      <c r="A203" s="159" t="str">
        <f>[3]REPROGRAMAÇÃO!A194</f>
        <v>10.34</v>
      </c>
      <c r="B203" s="160" t="str">
        <f>[3]REPROGRAMAÇÃO!B194</f>
        <v>ELETRODUTO RÍGIDO ROSCÁVEL, PVC, DN 25 MM (3/4"), PARA CIRCUITOS TERMINAIS, INSTALADO EM PAREDE - FORNECIMENTO E INSTALAÇÃO. AF_12/2015</v>
      </c>
      <c r="C203" s="159" t="str">
        <f>[3]REPROGRAMAÇÃO!E194</f>
        <v>M</v>
      </c>
      <c r="D203" s="94"/>
      <c r="E203" s="94">
        <f>[3]REPROGRAMAÇÃO!J194</f>
        <v>10.02</v>
      </c>
      <c r="F203" s="94">
        <f>[3]REPROGRAMAÇÃO!I194</f>
        <v>150</v>
      </c>
      <c r="G203" s="21"/>
      <c r="H203" s="161">
        <f>G203</f>
        <v>0</v>
      </c>
      <c r="I203" s="162">
        <f t="shared" si="38"/>
        <v>1503</v>
      </c>
      <c r="J203" s="162">
        <f t="shared" si="44"/>
        <v>0</v>
      </c>
      <c r="K203" s="162">
        <f t="shared" si="45"/>
        <v>0</v>
      </c>
      <c r="L203" s="158">
        <f t="shared" si="46"/>
        <v>0</v>
      </c>
    </row>
    <row r="204" spans="1:12" ht="25.5">
      <c r="A204" s="159" t="str">
        <f>[3]REPROGRAMAÇÃO!A195</f>
        <v>10.35</v>
      </c>
      <c r="B204" s="160" t="str">
        <f>[3]REPROGRAMAÇÃO!B195</f>
        <v>ELETRODUTO RÍGIDO ROSCÁVEL, PVC, DN 40 MM (1 1/4"), PARA CIRCUITOS TERMINAIS, INSTALADO EM PAREDE - FORNECIMENTO E INSTALAÇÃO. AF_12/2015</v>
      </c>
      <c r="C204" s="159" t="str">
        <f>[3]REPROGRAMAÇÃO!E195</f>
        <v>M</v>
      </c>
      <c r="D204" s="94"/>
      <c r="E204" s="94">
        <f>[3]REPROGRAMAÇÃO!J195</f>
        <v>15.7</v>
      </c>
      <c r="F204" s="94">
        <f>[3]REPROGRAMAÇÃO!I195</f>
        <v>27</v>
      </c>
      <c r="G204" s="21">
        <v>27</v>
      </c>
      <c r="H204" s="161">
        <f>G204</f>
        <v>27</v>
      </c>
      <c r="I204" s="162">
        <f t="shared" si="38"/>
        <v>423.9</v>
      </c>
      <c r="J204" s="162">
        <f t="shared" si="44"/>
        <v>423.9</v>
      </c>
      <c r="K204" s="162">
        <f t="shared" si="45"/>
        <v>423.9</v>
      </c>
      <c r="L204" s="158">
        <f t="shared" si="46"/>
        <v>1</v>
      </c>
    </row>
    <row r="205" spans="1:12" ht="25.5">
      <c r="A205" s="159" t="str">
        <f>[3]REPROGRAMAÇÃO!A196</f>
        <v>10.36</v>
      </c>
      <c r="B205" s="160" t="str">
        <f>[3]REPROGRAMAÇÃO!B196</f>
        <v>LUVA PARA ELETRODUTO, PVC, ROSCÁVEL, DN 25 MM (3/4"), PARA CIRCUITOS TERMINAIS, INSTALADA EM FORRO - FORNECIMENTO E INSTALAÇÃO. AF_12/2015</v>
      </c>
      <c r="C205" s="159" t="str">
        <f>[3]REPROGRAMAÇÃO!E196</f>
        <v>UN</v>
      </c>
      <c r="D205" s="94"/>
      <c r="E205" s="94">
        <f>[3]REPROGRAMAÇÃO!J196</f>
        <v>5.21</v>
      </c>
      <c r="F205" s="94">
        <f>[3]REPROGRAMAÇÃO!I196</f>
        <v>27</v>
      </c>
      <c r="G205" s="21"/>
      <c r="H205" s="161">
        <v>0</v>
      </c>
      <c r="I205" s="162">
        <f t="shared" si="38"/>
        <v>140.66999999999999</v>
      </c>
      <c r="J205" s="162">
        <f t="shared" si="44"/>
        <v>0</v>
      </c>
      <c r="K205" s="162">
        <f t="shared" si="45"/>
        <v>0</v>
      </c>
      <c r="L205" s="158">
        <f t="shared" si="46"/>
        <v>0</v>
      </c>
    </row>
    <row r="206" spans="1:12" ht="25.5">
      <c r="A206" s="159" t="str">
        <f>[3]REPROGRAMAÇÃO!A197</f>
        <v>10.37</v>
      </c>
      <c r="B206" s="160" t="str">
        <f>[3]REPROGRAMAÇÃO!B197</f>
        <v>LUVA PARA ELETRODUTO, PVC, ROSCÁVEL, DN 40 MM (1 1/4"), PARA CIRCUITOS TERMINAIS, INSTALADA EM FORRO - FORNECIMENTO E INSTALAÇÃO. AF_12/2015</v>
      </c>
      <c r="C206" s="159" t="str">
        <f>[3]REPROGRAMAÇÃO!E197</f>
        <v>UN</v>
      </c>
      <c r="D206" s="94"/>
      <c r="E206" s="94">
        <f>[3]REPROGRAMAÇÃO!J197</f>
        <v>9.1300000000000008</v>
      </c>
      <c r="F206" s="94">
        <f>[3]REPROGRAMAÇÃO!I197</f>
        <v>27</v>
      </c>
      <c r="G206" s="21"/>
      <c r="H206" s="161">
        <v>0</v>
      </c>
      <c r="I206" s="162">
        <f t="shared" si="38"/>
        <v>246.51</v>
      </c>
      <c r="J206" s="162">
        <f t="shared" si="44"/>
        <v>0</v>
      </c>
      <c r="K206" s="162">
        <f t="shared" si="45"/>
        <v>0</v>
      </c>
      <c r="L206" s="158">
        <f t="shared" si="46"/>
        <v>0</v>
      </c>
    </row>
    <row r="207" spans="1:12" ht="25.5">
      <c r="A207" s="159" t="str">
        <f>[3]REPROGRAMAÇÃO!A198</f>
        <v>10.38</v>
      </c>
      <c r="B207" s="160" t="str">
        <f>[3]REPROGRAMAÇÃO!B198</f>
        <v>CURVA 90 GRAUS PARA ELETRODUTO, PVC, ROSCÁVEL, DN 25 MM (3/4"), PARA CIRCUITOS TERMINAIS, INSTALADA EM FORRO - FORNECIMENTO E INSTALAÇÃO. AF_12/2015</v>
      </c>
      <c r="C207" s="159" t="str">
        <f>[3]REPROGRAMAÇÃO!E198</f>
        <v>UN</v>
      </c>
      <c r="D207" s="94"/>
      <c r="E207" s="94">
        <f>[3]REPROGRAMAÇÃO!J198</f>
        <v>8.65</v>
      </c>
      <c r="F207" s="94">
        <f>[3]REPROGRAMAÇÃO!I198</f>
        <v>5</v>
      </c>
      <c r="G207" s="21"/>
      <c r="H207" s="161">
        <v>0</v>
      </c>
      <c r="I207" s="162">
        <f t="shared" si="38"/>
        <v>43.25</v>
      </c>
      <c r="J207" s="162">
        <f t="shared" si="44"/>
        <v>0</v>
      </c>
      <c r="K207" s="162">
        <f t="shared" si="45"/>
        <v>0</v>
      </c>
      <c r="L207" s="158">
        <f t="shared" si="46"/>
        <v>0</v>
      </c>
    </row>
    <row r="208" spans="1:12" ht="25.5">
      <c r="A208" s="159" t="str">
        <f>[3]REPROGRAMAÇÃO!A199</f>
        <v>10.39</v>
      </c>
      <c r="B208" s="160" t="str">
        <f>[3]REPROGRAMAÇÃO!B199</f>
        <v>CURVA 90 GRAUS PARA ELETRODUTO, PVC, ROSCÁVEL, DN 40 MM (1 1/4"), PARA CIRCUITOS TERMINAIS, INSTALADA EM FORRO - FORNECIMENTO E INSTALAÇÃO. AF_12/2015</v>
      </c>
      <c r="C208" s="159" t="str">
        <f>[3]REPROGRAMAÇÃO!E199</f>
        <v>UN</v>
      </c>
      <c r="D208" s="94"/>
      <c r="E208" s="94">
        <f>[3]REPROGRAMAÇÃO!J199</f>
        <v>14.4</v>
      </c>
      <c r="F208" s="94">
        <f>[3]REPROGRAMAÇÃO!I199</f>
        <v>1</v>
      </c>
      <c r="G208" s="21">
        <v>1</v>
      </c>
      <c r="H208" s="161">
        <v>0</v>
      </c>
      <c r="I208" s="162">
        <f t="shared" si="38"/>
        <v>14.4</v>
      </c>
      <c r="J208" s="162">
        <f t="shared" si="44"/>
        <v>14.4</v>
      </c>
      <c r="K208" s="162">
        <f t="shared" si="45"/>
        <v>0</v>
      </c>
      <c r="L208" s="158">
        <f t="shared" si="46"/>
        <v>0</v>
      </c>
    </row>
    <row r="209" spans="1:12">
      <c r="A209" s="313"/>
      <c r="B209" s="314"/>
      <c r="C209" s="314"/>
      <c r="D209" s="314"/>
      <c r="E209" s="314"/>
      <c r="F209" s="314"/>
      <c r="G209" s="314"/>
      <c r="H209" s="314"/>
      <c r="I209" s="314"/>
      <c r="J209" s="314"/>
      <c r="K209" s="314"/>
      <c r="L209" s="315"/>
    </row>
    <row r="210" spans="1:12">
      <c r="A210" s="153">
        <f>[3]REPROGRAMAÇÃO!A201</f>
        <v>11</v>
      </c>
      <c r="B210" s="154" t="str">
        <f>[3]REPROGRAMAÇÃO!B201</f>
        <v>COMBATE A INCÊNDIO</v>
      </c>
      <c r="C210" s="313"/>
      <c r="D210" s="314"/>
      <c r="E210" s="314"/>
      <c r="F210" s="314"/>
      <c r="G210" s="314"/>
      <c r="H210" s="315"/>
      <c r="I210" s="155">
        <f>SUM(I211:I240)</f>
        <v>79461.470000000016</v>
      </c>
      <c r="J210" s="155">
        <f t="shared" ref="J210:K210" si="48">SUM(J211:J240)</f>
        <v>0</v>
      </c>
      <c r="K210" s="155">
        <f t="shared" si="48"/>
        <v>0</v>
      </c>
      <c r="L210" s="163"/>
    </row>
    <row r="211" spans="1:12" ht="25.5">
      <c r="A211" s="159" t="str">
        <f>[3]REPROGRAMAÇÃO!A202</f>
        <v>11.1</v>
      </c>
      <c r="B211" s="160" t="str">
        <f>[3]REPROGRAMAÇÃO!B202</f>
        <v>CAIXA D´ÁGUA EM POLIÉSTER REFORÇADO COM FIBRA DE VIDRO, 10000 LITROS - FORNECIMENTO E INSTALAÇÃO. AF_06/2021</v>
      </c>
      <c r="C211" s="159" t="str">
        <f>[3]REPROGRAMAÇÃO!E202</f>
        <v>UN</v>
      </c>
      <c r="D211" s="94"/>
      <c r="E211" s="94">
        <f>[3]REPROGRAMAÇÃO!J202</f>
        <v>6732.1399999999994</v>
      </c>
      <c r="F211" s="94">
        <f>[3]REPROGRAMAÇÃO!I202</f>
        <v>1</v>
      </c>
      <c r="G211" s="21"/>
      <c r="H211" s="21">
        <f>G211</f>
        <v>0</v>
      </c>
      <c r="I211" s="162">
        <f t="shared" si="38"/>
        <v>6732.14</v>
      </c>
      <c r="J211" s="162">
        <f t="shared" ref="J211:J240" si="49">ROUND(E211*G211,2)</f>
        <v>0</v>
      </c>
      <c r="K211" s="162">
        <f t="shared" ref="K211:K240" si="50">ROUND(H211*E211,2)</f>
        <v>0</v>
      </c>
      <c r="L211" s="158">
        <f t="shared" ref="L211:L240" si="51">K211/I211</f>
        <v>0</v>
      </c>
    </row>
    <row r="212" spans="1:12" ht="25.5">
      <c r="A212" s="159" t="str">
        <f>[3]REPROGRAMAÇÃO!A203</f>
        <v>11.2</v>
      </c>
      <c r="B212" s="160" t="str">
        <f>[3]REPROGRAMAÇÃO!B203</f>
        <v>Extintor de pó químico ABC, capacidade 6 kg, alcance médio do jato 5m , tempo de descarga 12s, NBR9443, 9444, 10721</v>
      </c>
      <c r="C212" s="159" t="str">
        <f>[3]REPROGRAMAÇÃO!E203</f>
        <v>un</v>
      </c>
      <c r="D212" s="94"/>
      <c r="E212" s="94">
        <f>[3]REPROGRAMAÇÃO!J203</f>
        <v>221.51</v>
      </c>
      <c r="F212" s="94">
        <f>[3]REPROGRAMAÇÃO!I203</f>
        <v>2</v>
      </c>
      <c r="G212" s="21"/>
      <c r="H212" s="21">
        <f t="shared" ref="H212:H240" si="52">G212</f>
        <v>0</v>
      </c>
      <c r="I212" s="162">
        <f t="shared" si="38"/>
        <v>443.02</v>
      </c>
      <c r="J212" s="162">
        <f t="shared" si="49"/>
        <v>0</v>
      </c>
      <c r="K212" s="162">
        <f t="shared" si="50"/>
        <v>0</v>
      </c>
      <c r="L212" s="158">
        <f t="shared" si="51"/>
        <v>0</v>
      </c>
    </row>
    <row r="213" spans="1:12" ht="25.5">
      <c r="A213" s="159" t="str">
        <f>[3]REPROGRAMAÇÃO!A204</f>
        <v>11.3</v>
      </c>
      <c r="B213" s="160" t="str">
        <f>[3]REPROGRAMAÇÃO!B204</f>
        <v>EXTINTOR DE INCÊNDIO PORTÁTIL COM CARGA DE PQS DE 12 KG, CLASSE BC - FORNECIMENTO E INSTALAÇÃO. AF_10/2020_P</v>
      </c>
      <c r="C213" s="159" t="str">
        <f>[3]REPROGRAMAÇÃO!E204</f>
        <v>UN</v>
      </c>
      <c r="D213" s="94"/>
      <c r="E213" s="94">
        <f>[3]REPROGRAMAÇÃO!J204</f>
        <v>430.46</v>
      </c>
      <c r="F213" s="94">
        <f>[3]REPROGRAMAÇÃO!I204</f>
        <v>6</v>
      </c>
      <c r="G213" s="21"/>
      <c r="H213" s="21">
        <f t="shared" si="52"/>
        <v>0</v>
      </c>
      <c r="I213" s="162">
        <f t="shared" si="38"/>
        <v>2582.7600000000002</v>
      </c>
      <c r="J213" s="162">
        <f t="shared" si="49"/>
        <v>0</v>
      </c>
      <c r="K213" s="162">
        <f t="shared" si="50"/>
        <v>0</v>
      </c>
      <c r="L213" s="158">
        <f t="shared" si="51"/>
        <v>0</v>
      </c>
    </row>
    <row r="214" spans="1:12" ht="25.5">
      <c r="A214" s="159" t="str">
        <f>[3]REPROGRAMAÇÃO!A205</f>
        <v>11.4</v>
      </c>
      <c r="B214" s="160" t="str">
        <f>[3]REPROGRAMAÇÃO!B205</f>
        <v>EXTINTOR DE INCÊNDIO PORTÁTIL COM CARGA DE ÁGUA PRESSURIZADA DE 10 L, CLASSE A - FORNECIMENTO E INSTALAÇÃO. AF_10/2020_P</v>
      </c>
      <c r="C214" s="159" t="str">
        <f>[3]REPROGRAMAÇÃO!E205</f>
        <v>UN</v>
      </c>
      <c r="D214" s="94"/>
      <c r="E214" s="94">
        <f>[3]REPROGRAMAÇÃO!J205</f>
        <v>278.60000000000002</v>
      </c>
      <c r="F214" s="94">
        <f>[3]REPROGRAMAÇÃO!I205</f>
        <v>5</v>
      </c>
      <c r="G214" s="21"/>
      <c r="H214" s="21">
        <f t="shared" si="52"/>
        <v>0</v>
      </c>
      <c r="I214" s="162">
        <f t="shared" si="38"/>
        <v>1393</v>
      </c>
      <c r="J214" s="162">
        <f t="shared" si="49"/>
        <v>0</v>
      </c>
      <c r="K214" s="162">
        <f t="shared" si="50"/>
        <v>0</v>
      </c>
      <c r="L214" s="158">
        <f t="shared" si="51"/>
        <v>0</v>
      </c>
    </row>
    <row r="215" spans="1:12" ht="38.25">
      <c r="A215" s="159" t="str">
        <f>[3]REPROGRAMAÇÃO!A206</f>
        <v>11.5</v>
      </c>
      <c r="B215" s="160" t="str">
        <f>[3]REPROGRAMAÇÃO!B206</f>
        <v>PLACA DE SINALIZACAO DE SEGURANCA CONTRA INCENDIO, FOTOLUMINESCENTE, RETANGULAR, *20 X 40* CM, EM PVC *2* MM ANTI-CHAMAS (SIMBOLOS, CORES E PICTOGRAMAS CONFORME NBR 16820)</v>
      </c>
      <c r="C215" s="159" t="str">
        <f>[3]REPROGRAMAÇÃO!E206</f>
        <v>UN</v>
      </c>
      <c r="D215" s="94"/>
      <c r="E215" s="94">
        <f>[3]REPROGRAMAÇÃO!J206</f>
        <v>34.72</v>
      </c>
      <c r="F215" s="94">
        <f>[3]REPROGRAMAÇÃO!I206</f>
        <v>17</v>
      </c>
      <c r="G215" s="21"/>
      <c r="H215" s="21">
        <f t="shared" si="52"/>
        <v>0</v>
      </c>
      <c r="I215" s="162">
        <f t="shared" si="38"/>
        <v>590.24</v>
      </c>
      <c r="J215" s="162">
        <f t="shared" si="49"/>
        <v>0</v>
      </c>
      <c r="K215" s="162">
        <f t="shared" si="50"/>
        <v>0</v>
      </c>
      <c r="L215" s="158">
        <f t="shared" si="51"/>
        <v>0</v>
      </c>
    </row>
    <row r="216" spans="1:12" ht="38.25">
      <c r="A216" s="159" t="str">
        <f>[3]REPROGRAMAÇÃO!A207</f>
        <v>11.6</v>
      </c>
      <c r="B216" s="160" t="str">
        <f>[3]REPROGRAMAÇÃO!B207</f>
        <v>PLACA DE SINALIZACAO DE SEGURANCA CONTRA INCENDIO, FOTOLUMINESCENTE, QUADRADA, *20 X 20* CM, EM PVC *2* MM ANTI-CHAMAS (SIMBOLOS, CORES E PICTOGRAMAS CONFORME NBR 16820)</v>
      </c>
      <c r="C216" s="159" t="str">
        <f>[3]REPROGRAMAÇÃO!E207</f>
        <v>UN</v>
      </c>
      <c r="D216" s="94"/>
      <c r="E216" s="94">
        <f>[3]REPROGRAMAÇÃO!J207</f>
        <v>21.55</v>
      </c>
      <c r="F216" s="94">
        <f>[3]REPROGRAMAÇÃO!I207</f>
        <v>17</v>
      </c>
      <c r="G216" s="21"/>
      <c r="H216" s="21">
        <f t="shared" si="52"/>
        <v>0</v>
      </c>
      <c r="I216" s="162">
        <f t="shared" ref="I216:I279" si="53">ROUND(E216*F216,2)</f>
        <v>366.35</v>
      </c>
      <c r="J216" s="162">
        <f t="shared" si="49"/>
        <v>0</v>
      </c>
      <c r="K216" s="162">
        <f t="shared" si="50"/>
        <v>0</v>
      </c>
      <c r="L216" s="158">
        <f t="shared" si="51"/>
        <v>0</v>
      </c>
    </row>
    <row r="217" spans="1:12" ht="25.5">
      <c r="A217" s="159" t="str">
        <f>[3]REPROGRAMAÇÃO!A208</f>
        <v>11.7</v>
      </c>
      <c r="B217" s="160" t="str">
        <f>[3]REPROGRAMAÇÃO!B208</f>
        <v>Luminária de emergência, de sobrepor, tipo bloco autônomo, com autonomia de 1h, modelo LLE-LLEDDF, da KBR ou si</v>
      </c>
      <c r="C217" s="159" t="str">
        <f>[3]REPROGRAMAÇÃO!E208</f>
        <v>un</v>
      </c>
      <c r="D217" s="94"/>
      <c r="E217" s="94">
        <f>[3]REPROGRAMAÇÃO!J208</f>
        <v>180.42</v>
      </c>
      <c r="F217" s="94">
        <f>[3]REPROGRAMAÇÃO!I208</f>
        <v>8</v>
      </c>
      <c r="G217" s="21"/>
      <c r="H217" s="21">
        <f t="shared" si="52"/>
        <v>0</v>
      </c>
      <c r="I217" s="162">
        <f t="shared" si="53"/>
        <v>1443.36</v>
      </c>
      <c r="J217" s="162">
        <f t="shared" si="49"/>
        <v>0</v>
      </c>
      <c r="K217" s="162">
        <f t="shared" si="50"/>
        <v>0</v>
      </c>
      <c r="L217" s="158">
        <f t="shared" si="51"/>
        <v>0</v>
      </c>
    </row>
    <row r="218" spans="1:12" ht="25.5">
      <c r="A218" s="159" t="str">
        <f>[3]REPROGRAMAÇÃO!A209</f>
        <v>11.8</v>
      </c>
      <c r="B218" s="160" t="str">
        <f>[3]REPROGRAMAÇÃO!B209</f>
        <v>LUMINÁRIA DE EMERGÊNCIA, COM 30 LÂMPADAS LED DE 2 W, SEM REATOR - FORNECIMENTO E INSTALAÇÃO. AF_02/2020</v>
      </c>
      <c r="C218" s="159" t="str">
        <f>[3]REPROGRAMAÇÃO!E209</f>
        <v>UN</v>
      </c>
      <c r="D218" s="94"/>
      <c r="E218" s="94">
        <f>[3]REPROGRAMAÇÃO!J209</f>
        <v>31.709999999999997</v>
      </c>
      <c r="F218" s="94">
        <f>[3]REPROGRAMAÇÃO!I209</f>
        <v>2</v>
      </c>
      <c r="G218" s="21"/>
      <c r="H218" s="21">
        <f t="shared" si="52"/>
        <v>0</v>
      </c>
      <c r="I218" s="162">
        <f t="shared" si="53"/>
        <v>63.42</v>
      </c>
      <c r="J218" s="162">
        <f t="shared" si="49"/>
        <v>0</v>
      </c>
      <c r="K218" s="162">
        <f t="shared" si="50"/>
        <v>0</v>
      </c>
      <c r="L218" s="158">
        <f t="shared" si="51"/>
        <v>0</v>
      </c>
    </row>
    <row r="219" spans="1:12">
      <c r="A219" s="159" t="str">
        <f>[3]REPROGRAMAÇÃO!A210</f>
        <v>11.9</v>
      </c>
      <c r="B219" s="160" t="str">
        <f>[3]REPROGRAMAÇÃO!B210</f>
        <v>CAIXA DE INCÊNDIO 45X75X17CM - FORNECIMENTO E INSTALAÇÃO. AF_10/2020</v>
      </c>
      <c r="C219" s="159" t="str">
        <f>[3]REPROGRAMAÇÃO!E210</f>
        <v>UN</v>
      </c>
      <c r="D219" s="94"/>
      <c r="E219" s="94">
        <f>[3]REPROGRAMAÇÃO!J210</f>
        <v>719.26</v>
      </c>
      <c r="F219" s="94">
        <f>[3]REPROGRAMAÇÃO!I210</f>
        <v>4</v>
      </c>
      <c r="G219" s="21"/>
      <c r="H219" s="21">
        <f t="shared" si="52"/>
        <v>0</v>
      </c>
      <c r="I219" s="162">
        <f t="shared" si="53"/>
        <v>2877.04</v>
      </c>
      <c r="J219" s="162">
        <f t="shared" si="49"/>
        <v>0</v>
      </c>
      <c r="K219" s="162">
        <f t="shared" si="50"/>
        <v>0</v>
      </c>
      <c r="L219" s="158">
        <f t="shared" si="51"/>
        <v>0</v>
      </c>
    </row>
    <row r="220" spans="1:12" ht="25.5">
      <c r="A220" s="159" t="str">
        <f>[3]REPROGRAMAÇÃO!A211</f>
        <v>11.10</v>
      </c>
      <c r="B220" s="160" t="str">
        <f>[3]REPROGRAMAÇÃO!B211</f>
        <v>MANGUEIRA DE INCENDIO, TIPO 2, DE 1 1/2", COMPRIMENTO = 15 M, TECIDO EM FIO DE POLIESTER E TUBO INTERNO EM BORRACHA SINTETICA, COM UNIOES ENGATE RAPIDO</v>
      </c>
      <c r="C220" s="159" t="str">
        <f>[3]REPROGRAMAÇÃO!E211</f>
        <v>UN</v>
      </c>
      <c r="D220" s="94"/>
      <c r="E220" s="94">
        <f>[3]REPROGRAMAÇÃO!J211</f>
        <v>551.36</v>
      </c>
      <c r="F220" s="94">
        <f>[3]REPROGRAMAÇÃO!I211</f>
        <v>8</v>
      </c>
      <c r="G220" s="21"/>
      <c r="H220" s="21">
        <f t="shared" si="52"/>
        <v>0</v>
      </c>
      <c r="I220" s="162">
        <f t="shared" si="53"/>
        <v>4410.88</v>
      </c>
      <c r="J220" s="162">
        <f t="shared" si="49"/>
        <v>0</v>
      </c>
      <c r="K220" s="162">
        <f t="shared" si="50"/>
        <v>0</v>
      </c>
      <c r="L220" s="158">
        <f t="shared" si="51"/>
        <v>0</v>
      </c>
    </row>
    <row r="221" spans="1:12" ht="25.5">
      <c r="A221" s="159" t="str">
        <f>[3]REPROGRAMAÇÃO!A212</f>
        <v>11.11</v>
      </c>
      <c r="B221" s="160" t="str">
        <f>[3]REPROGRAMAÇÃO!B212</f>
        <v>ESGUICHO JATO REGULAVEL, TIPO ELKHART, ENGATE RAPIDO 1 1/2", PARA COMBATE A INCENDIO</v>
      </c>
      <c r="C221" s="159" t="str">
        <f>[3]REPROGRAMAÇÃO!E212</f>
        <v>UN</v>
      </c>
      <c r="D221" s="94"/>
      <c r="E221" s="94">
        <f>[3]REPROGRAMAÇÃO!J212</f>
        <v>291.63</v>
      </c>
      <c r="F221" s="94">
        <f>[3]REPROGRAMAÇÃO!I212</f>
        <v>4</v>
      </c>
      <c r="G221" s="21"/>
      <c r="H221" s="21">
        <f t="shared" si="52"/>
        <v>0</v>
      </c>
      <c r="I221" s="162">
        <f t="shared" si="53"/>
        <v>1166.52</v>
      </c>
      <c r="J221" s="162">
        <f t="shared" si="49"/>
        <v>0</v>
      </c>
      <c r="K221" s="162">
        <f t="shared" si="50"/>
        <v>0</v>
      </c>
      <c r="L221" s="158">
        <f t="shared" si="51"/>
        <v>0</v>
      </c>
    </row>
    <row r="222" spans="1:12" ht="25.5">
      <c r="A222" s="159" t="str">
        <f>[3]REPROGRAMAÇÃO!A213</f>
        <v>11.12</v>
      </c>
      <c r="B222" s="160" t="str">
        <f>[3]REPROGRAMAÇÃO!B213</f>
        <v>CHAVE DUPLA PARA CONEXOES TIPO STORZ, ENGATE RAPIDO 1 1/2" X 2 1/2", EM LATAO, PARA INSTALACAO PREDIAL COMBATE A INCENDIO</v>
      </c>
      <c r="C222" s="159" t="str">
        <f>[3]REPROGRAMAÇÃO!E213</f>
        <v>UN</v>
      </c>
      <c r="D222" s="94"/>
      <c r="E222" s="94">
        <f>[3]REPROGRAMAÇÃO!J213</f>
        <v>23.64</v>
      </c>
      <c r="F222" s="94">
        <f>[3]REPROGRAMAÇÃO!I213</f>
        <v>4</v>
      </c>
      <c r="G222" s="21"/>
      <c r="H222" s="21">
        <f t="shared" si="52"/>
        <v>0</v>
      </c>
      <c r="I222" s="162">
        <f t="shared" si="53"/>
        <v>94.56</v>
      </c>
      <c r="J222" s="162">
        <f t="shared" si="49"/>
        <v>0</v>
      </c>
      <c r="K222" s="162">
        <f t="shared" si="50"/>
        <v>0</v>
      </c>
      <c r="L222" s="158">
        <f t="shared" si="51"/>
        <v>0</v>
      </c>
    </row>
    <row r="223" spans="1:12" ht="38.25">
      <c r="A223" s="159" t="str">
        <f>[3]REPROGRAMAÇÃO!A214</f>
        <v>11.13</v>
      </c>
      <c r="B223" s="160" t="str">
        <f>[3]REPROGRAMAÇÃO!B214</f>
        <v>REGISTRO OU VALVULA GLOBO ANGULAR EM LATAO, PARA HIDRANTES EM INSTALACAO PREDIAL DE INCENDIO, 45 GRAUS, DIAMETRO DE 2 1/2", COM VOLANTE, CLASSE DE PRESSAO DE ATE 200 PSI</v>
      </c>
      <c r="C223" s="159" t="str">
        <f>[3]REPROGRAMAÇÃO!E214</f>
        <v>UN</v>
      </c>
      <c r="D223" s="94"/>
      <c r="E223" s="94">
        <f>[3]REPROGRAMAÇÃO!J214</f>
        <v>248.32999999999998</v>
      </c>
      <c r="F223" s="94">
        <f>[3]REPROGRAMAÇÃO!I214</f>
        <v>5</v>
      </c>
      <c r="G223" s="21"/>
      <c r="H223" s="21">
        <f t="shared" si="52"/>
        <v>0</v>
      </c>
      <c r="I223" s="162">
        <f t="shared" si="53"/>
        <v>1241.6500000000001</v>
      </c>
      <c r="J223" s="162">
        <f t="shared" si="49"/>
        <v>0</v>
      </c>
      <c r="K223" s="162">
        <f t="shared" si="50"/>
        <v>0</v>
      </c>
      <c r="L223" s="158">
        <f t="shared" si="51"/>
        <v>0</v>
      </c>
    </row>
    <row r="224" spans="1:12" ht="25.5">
      <c r="A224" s="159" t="str">
        <f>[3]REPROGRAMAÇÃO!A215</f>
        <v>11.14</v>
      </c>
      <c r="B224" s="160" t="str">
        <f>[3]REPROGRAMAÇÃO!B215</f>
        <v>Fornecimento e instalação de adaptador storz para engate rápido 2 1/2" x 2 1/2" com tampão e corrente (incêndio)</v>
      </c>
      <c r="C224" s="159" t="str">
        <f>[3]REPROGRAMAÇÃO!E215</f>
        <v>un</v>
      </c>
      <c r="D224" s="94"/>
      <c r="E224" s="94">
        <f>[3]REPROGRAMAÇÃO!J215</f>
        <v>235.19</v>
      </c>
      <c r="F224" s="94">
        <f>[3]REPROGRAMAÇÃO!I215</f>
        <v>1</v>
      </c>
      <c r="G224" s="21"/>
      <c r="H224" s="21">
        <f t="shared" si="52"/>
        <v>0</v>
      </c>
      <c r="I224" s="162">
        <f t="shared" si="53"/>
        <v>235.19</v>
      </c>
      <c r="J224" s="162">
        <f t="shared" si="49"/>
        <v>0</v>
      </c>
      <c r="K224" s="162">
        <f t="shared" si="50"/>
        <v>0</v>
      </c>
      <c r="L224" s="158">
        <f t="shared" si="51"/>
        <v>0</v>
      </c>
    </row>
    <row r="225" spans="1:12" ht="25.5">
      <c r="A225" s="159" t="str">
        <f>[3]REPROGRAMAÇÃO!A216</f>
        <v>11.15</v>
      </c>
      <c r="B225" s="160" t="str">
        <f>[3]REPROGRAMAÇÃO!B216</f>
        <v>ADAPTADOR, EM LATAO, ENGATE RAPIDO1 1/2" X ROSCA INTERNA 5 FIOS 2 1/2", PARA INSTALACAO PREDIAL DE COMBATE A INCENDIO</v>
      </c>
      <c r="C225" s="159" t="str">
        <f>[3]REPROGRAMAÇÃO!E216</f>
        <v>UN</v>
      </c>
      <c r="D225" s="94"/>
      <c r="E225" s="94">
        <f>[3]REPROGRAMAÇÃO!J216</f>
        <v>85.15</v>
      </c>
      <c r="F225" s="94">
        <f>[3]REPROGRAMAÇÃO!I216</f>
        <v>4</v>
      </c>
      <c r="G225" s="21"/>
      <c r="H225" s="21">
        <f t="shared" si="52"/>
        <v>0</v>
      </c>
      <c r="I225" s="162">
        <f t="shared" si="53"/>
        <v>340.6</v>
      </c>
      <c r="J225" s="162">
        <f t="shared" si="49"/>
        <v>0</v>
      </c>
      <c r="K225" s="162">
        <f t="shared" si="50"/>
        <v>0</v>
      </c>
      <c r="L225" s="158">
        <f t="shared" si="51"/>
        <v>0</v>
      </c>
    </row>
    <row r="226" spans="1:12" ht="25.5">
      <c r="A226" s="159" t="str">
        <f>[3]REPROGRAMAÇÃO!A217</f>
        <v>11.16</v>
      </c>
      <c r="B226" s="160" t="str">
        <f>[3]REPROGRAMAÇÃO!B217</f>
        <v>TAMPAO COM CORRENTE, EM LATAO, ENGATE RAPIDO 2 1/2", PARA INSTALACAO PREDIAL DE COMBATE A INCENDIO</v>
      </c>
      <c r="C226" s="159" t="str">
        <f>[3]REPROGRAMAÇÃO!E217</f>
        <v>UN</v>
      </c>
      <c r="D226" s="94"/>
      <c r="E226" s="94">
        <f>[3]REPROGRAMAÇÃO!J217</f>
        <v>130.08000000000001</v>
      </c>
      <c r="F226" s="94">
        <f>[3]REPROGRAMAÇÃO!I217</f>
        <v>4</v>
      </c>
      <c r="G226" s="21"/>
      <c r="H226" s="21">
        <f t="shared" si="52"/>
        <v>0</v>
      </c>
      <c r="I226" s="162">
        <f t="shared" si="53"/>
        <v>520.32000000000005</v>
      </c>
      <c r="J226" s="162">
        <f t="shared" si="49"/>
        <v>0</v>
      </c>
      <c r="K226" s="162">
        <f t="shared" si="50"/>
        <v>0</v>
      </c>
      <c r="L226" s="158">
        <f t="shared" si="51"/>
        <v>0</v>
      </c>
    </row>
    <row r="227" spans="1:12">
      <c r="A227" s="159" t="str">
        <f>[3]REPROGRAMAÇÃO!A218</f>
        <v>11.17</v>
      </c>
      <c r="B227" s="160" t="str">
        <f>[3]REPROGRAMAÇÃO!B218</f>
        <v>Conjunto moto-bomba centrífuga, trifasica, motor 7.5 cv, Schneider BC-21 ou similar</v>
      </c>
      <c r="C227" s="159" t="str">
        <f>[3]REPROGRAMAÇÃO!E218</f>
        <v>un</v>
      </c>
      <c r="D227" s="94"/>
      <c r="E227" s="94">
        <f>[3]REPROGRAMAÇÃO!J218</f>
        <v>6966.52</v>
      </c>
      <c r="F227" s="94">
        <f>[3]REPROGRAMAÇÃO!I218</f>
        <v>2</v>
      </c>
      <c r="G227" s="21"/>
      <c r="H227" s="21">
        <f t="shared" si="52"/>
        <v>0</v>
      </c>
      <c r="I227" s="162">
        <f t="shared" si="53"/>
        <v>13933.04</v>
      </c>
      <c r="J227" s="162">
        <f t="shared" si="49"/>
        <v>0</v>
      </c>
      <c r="K227" s="162">
        <f t="shared" si="50"/>
        <v>0</v>
      </c>
      <c r="L227" s="158">
        <f t="shared" si="51"/>
        <v>0</v>
      </c>
    </row>
    <row r="228" spans="1:12">
      <c r="A228" s="159" t="str">
        <f>[3]REPROGRAMAÇÃO!A219</f>
        <v>11.18</v>
      </c>
      <c r="B228" s="160" t="str">
        <f>[3]REPROGRAMAÇÃO!B219</f>
        <v>Painel elétrico p/ bomba, com chave de partida direta (manual/automática), 15 cv, trifásico</v>
      </c>
      <c r="C228" s="159" t="str">
        <f>[3]REPROGRAMAÇÃO!E219</f>
        <v>un</v>
      </c>
      <c r="D228" s="94"/>
      <c r="E228" s="94">
        <f>[3]REPROGRAMAÇÃO!J219</f>
        <v>2393</v>
      </c>
      <c r="F228" s="94">
        <f>[3]REPROGRAMAÇÃO!I219</f>
        <v>1</v>
      </c>
      <c r="G228" s="21"/>
      <c r="H228" s="21">
        <f t="shared" si="52"/>
        <v>0</v>
      </c>
      <c r="I228" s="162">
        <f t="shared" si="53"/>
        <v>2393</v>
      </c>
      <c r="J228" s="162">
        <f t="shared" si="49"/>
        <v>0</v>
      </c>
      <c r="K228" s="162">
        <f t="shared" si="50"/>
        <v>0</v>
      </c>
      <c r="L228" s="158">
        <f t="shared" si="51"/>
        <v>0</v>
      </c>
    </row>
    <row r="229" spans="1:12" ht="25.5">
      <c r="A229" s="159" t="str">
        <f>[3]REPROGRAMAÇÃO!A220</f>
        <v>11.19</v>
      </c>
      <c r="B229" s="160" t="str">
        <f>[3]REPROGRAMAÇÃO!B220</f>
        <v>MANÔMETRO 0 A 200 PSI (0 A 14 KGF/CM2), D = 50MM - FORNECIMENTO E INSTALAÇÃO. AF_10/2020</v>
      </c>
      <c r="C229" s="159" t="str">
        <f>[3]REPROGRAMAÇÃO!E220</f>
        <v>UN</v>
      </c>
      <c r="D229" s="94"/>
      <c r="E229" s="94">
        <f>[3]REPROGRAMAÇÃO!J220</f>
        <v>141.22</v>
      </c>
      <c r="F229" s="94">
        <f>[3]REPROGRAMAÇÃO!I220</f>
        <v>1</v>
      </c>
      <c r="G229" s="21"/>
      <c r="H229" s="21">
        <f t="shared" si="52"/>
        <v>0</v>
      </c>
      <c r="I229" s="162">
        <f t="shared" si="53"/>
        <v>141.22</v>
      </c>
      <c r="J229" s="162">
        <f t="shared" si="49"/>
        <v>0</v>
      </c>
      <c r="K229" s="162">
        <f t="shared" si="50"/>
        <v>0</v>
      </c>
      <c r="L229" s="158">
        <f t="shared" si="51"/>
        <v>0</v>
      </c>
    </row>
    <row r="230" spans="1:12">
      <c r="A230" s="159" t="str">
        <f>[3]REPROGRAMAÇÃO!A221</f>
        <v>11.20</v>
      </c>
      <c r="B230" s="160" t="str">
        <f>[3]REPROGRAMAÇÃO!B221</f>
        <v>TANQUE DE PRESSÃO - 560x167mm 9 LITROS</v>
      </c>
      <c r="C230" s="159" t="str">
        <f>[3]REPROGRAMAÇÃO!E221</f>
        <v>UN</v>
      </c>
      <c r="D230" s="94"/>
      <c r="E230" s="94">
        <f>[3]REPROGRAMAÇÃO!J221</f>
        <v>241.39000000000001</v>
      </c>
      <c r="F230" s="94">
        <f>[3]REPROGRAMAÇÃO!I221</f>
        <v>1</v>
      </c>
      <c r="G230" s="21"/>
      <c r="H230" s="21">
        <f t="shared" si="52"/>
        <v>0</v>
      </c>
      <c r="I230" s="162">
        <f t="shared" si="53"/>
        <v>241.39</v>
      </c>
      <c r="J230" s="162">
        <f t="shared" si="49"/>
        <v>0</v>
      </c>
      <c r="K230" s="162">
        <f t="shared" si="50"/>
        <v>0</v>
      </c>
      <c r="L230" s="158">
        <f t="shared" si="51"/>
        <v>0</v>
      </c>
    </row>
    <row r="231" spans="1:12">
      <c r="A231" s="159" t="str">
        <f>[3]REPROGRAMAÇÃO!A222</f>
        <v>11.21</v>
      </c>
      <c r="B231" s="160" t="str">
        <f>[3]REPROGRAMAÇÃO!B222</f>
        <v>Fornecimento e instalação de pressostato 0 a 10 kgf/cm2</v>
      </c>
      <c r="C231" s="159" t="str">
        <f>[3]REPROGRAMAÇÃO!E222</f>
        <v>un</v>
      </c>
      <c r="D231" s="94"/>
      <c r="E231" s="94">
        <f>[3]REPROGRAMAÇÃO!J222</f>
        <v>209.97</v>
      </c>
      <c r="F231" s="94">
        <f>[3]REPROGRAMAÇÃO!I222</f>
        <v>1</v>
      </c>
      <c r="G231" s="21"/>
      <c r="H231" s="21">
        <f t="shared" si="52"/>
        <v>0</v>
      </c>
      <c r="I231" s="162">
        <f t="shared" si="53"/>
        <v>209.97</v>
      </c>
      <c r="J231" s="162">
        <f t="shared" si="49"/>
        <v>0</v>
      </c>
      <c r="K231" s="162">
        <f t="shared" si="50"/>
        <v>0</v>
      </c>
      <c r="L231" s="158">
        <f t="shared" si="51"/>
        <v>0</v>
      </c>
    </row>
    <row r="232" spans="1:12" ht="25.5">
      <c r="A232" s="159" t="str">
        <f>[3]REPROGRAMAÇÃO!A223</f>
        <v>11.22</v>
      </c>
      <c r="B232" s="160" t="str">
        <f>[3]REPROGRAMAÇÃO!B223</f>
        <v>REGISTRO DE GAVETA BRUTO, LATÃO, ROSCÁVEL, 2 1/2" - FORNECIMENTO E INSTALAÇÃO. AF_08/2021</v>
      </c>
      <c r="C232" s="159" t="str">
        <f>[3]REPROGRAMAÇÃO!E223</f>
        <v>UN</v>
      </c>
      <c r="D232" s="94"/>
      <c r="E232" s="94">
        <f>[3]REPROGRAMAÇÃO!J223</f>
        <v>352.85</v>
      </c>
      <c r="F232" s="94">
        <f>[3]REPROGRAMAÇÃO!I223</f>
        <v>5</v>
      </c>
      <c r="G232" s="21"/>
      <c r="H232" s="21">
        <f t="shared" si="52"/>
        <v>0</v>
      </c>
      <c r="I232" s="162">
        <f t="shared" si="53"/>
        <v>1764.25</v>
      </c>
      <c r="J232" s="162">
        <f t="shared" si="49"/>
        <v>0</v>
      </c>
      <c r="K232" s="162">
        <f t="shared" si="50"/>
        <v>0</v>
      </c>
      <c r="L232" s="158">
        <f t="shared" si="51"/>
        <v>0</v>
      </c>
    </row>
    <row r="233" spans="1:12" ht="25.5">
      <c r="A233" s="159" t="str">
        <f>[3]REPROGRAMAÇÃO!A224</f>
        <v>11.23</v>
      </c>
      <c r="B233" s="160" t="str">
        <f>[3]REPROGRAMAÇÃO!B224</f>
        <v>VALVULA DE RETENCAO VERTICAL, DE BRONZE (PN-16), 2 1/2", 200 PSI, EXTREMIDADES COM ROSCA</v>
      </c>
      <c r="C233" s="159" t="str">
        <f>[3]REPROGRAMAÇÃO!E224</f>
        <v>UN</v>
      </c>
      <c r="D233" s="94"/>
      <c r="E233" s="94">
        <f>[3]REPROGRAMAÇÃO!J224</f>
        <v>329.38</v>
      </c>
      <c r="F233" s="94">
        <f>[3]REPROGRAMAÇÃO!I224</f>
        <v>1</v>
      </c>
      <c r="G233" s="21"/>
      <c r="H233" s="21">
        <f t="shared" si="52"/>
        <v>0</v>
      </c>
      <c r="I233" s="162">
        <f t="shared" si="53"/>
        <v>329.38</v>
      </c>
      <c r="J233" s="162">
        <f t="shared" si="49"/>
        <v>0</v>
      </c>
      <c r="K233" s="162">
        <f t="shared" si="50"/>
        <v>0</v>
      </c>
      <c r="L233" s="158">
        <f t="shared" si="51"/>
        <v>0</v>
      </c>
    </row>
    <row r="234" spans="1:12" ht="25.5">
      <c r="A234" s="159" t="str">
        <f>[3]REPROGRAMAÇÃO!A225</f>
        <v>11.24</v>
      </c>
      <c r="B234" s="160" t="str">
        <f>[3]REPROGRAMAÇÃO!B225</f>
        <v>VALVULA DE RETENCAO HORIZONTAL, DE BRONZE (PN-25), 2 1/2", 400 PSI, TAMPA DE PORCA DE UNIAO, EXTREMIDADES COM ROSCA</v>
      </c>
      <c r="C234" s="159" t="str">
        <f>[3]REPROGRAMAÇÃO!E225</f>
        <v>UN</v>
      </c>
      <c r="D234" s="94"/>
      <c r="E234" s="94">
        <f>[3]REPROGRAMAÇÃO!J225</f>
        <v>530.9</v>
      </c>
      <c r="F234" s="94">
        <f>[3]REPROGRAMAÇÃO!I225</f>
        <v>1</v>
      </c>
      <c r="G234" s="21"/>
      <c r="H234" s="21">
        <f t="shared" si="52"/>
        <v>0</v>
      </c>
      <c r="I234" s="162">
        <f t="shared" si="53"/>
        <v>530.9</v>
      </c>
      <c r="J234" s="162">
        <f t="shared" si="49"/>
        <v>0</v>
      </c>
      <c r="K234" s="162">
        <f t="shared" si="50"/>
        <v>0</v>
      </c>
      <c r="L234" s="158">
        <f t="shared" si="51"/>
        <v>0</v>
      </c>
    </row>
    <row r="235" spans="1:12">
      <c r="A235" s="159" t="str">
        <f>[3]REPROGRAMAÇÃO!A226</f>
        <v>11.25</v>
      </c>
      <c r="B235" s="160" t="str">
        <f>[3]REPROGRAMAÇÃO!B226</f>
        <v>Fornecimento e assentamento de união de ferro galvanizado assento bronze de 2 1/2"</v>
      </c>
      <c r="C235" s="159" t="str">
        <f>[3]REPROGRAMAÇÃO!E226</f>
        <v>un</v>
      </c>
      <c r="D235" s="94"/>
      <c r="E235" s="94">
        <f>[3]REPROGRAMAÇÃO!J226</f>
        <v>326.5</v>
      </c>
      <c r="F235" s="94">
        <f>[3]REPROGRAMAÇÃO!I226</f>
        <v>6</v>
      </c>
      <c r="G235" s="21"/>
      <c r="H235" s="21">
        <f t="shared" si="52"/>
        <v>0</v>
      </c>
      <c r="I235" s="162">
        <f t="shared" si="53"/>
        <v>1959</v>
      </c>
      <c r="J235" s="162">
        <f t="shared" si="49"/>
        <v>0</v>
      </c>
      <c r="K235" s="162">
        <f t="shared" si="50"/>
        <v>0</v>
      </c>
      <c r="L235" s="158">
        <f t="shared" si="51"/>
        <v>0</v>
      </c>
    </row>
    <row r="236" spans="1:12">
      <c r="A236" s="159" t="str">
        <f>[3]REPROGRAMAÇÃO!A227</f>
        <v>11.26</v>
      </c>
      <c r="B236" s="160" t="str">
        <f>[3]REPROGRAMAÇÃO!B227</f>
        <v>COTOVELO 90 GRAUS DE FERRO GALVANIZADO, COM ROSCA BSP MACHO/FEMEA, DE 2 1/2"</v>
      </c>
      <c r="C236" s="159" t="str">
        <f>[3]REPROGRAMAÇÃO!E227</f>
        <v>UN</v>
      </c>
      <c r="D236" s="94"/>
      <c r="E236" s="94">
        <f>[3]REPROGRAMAÇÃO!J227</f>
        <v>142.11000000000001</v>
      </c>
      <c r="F236" s="94">
        <f>[3]REPROGRAMAÇÃO!I227</f>
        <v>22</v>
      </c>
      <c r="G236" s="21"/>
      <c r="H236" s="21">
        <f t="shared" si="52"/>
        <v>0</v>
      </c>
      <c r="I236" s="162">
        <f t="shared" si="53"/>
        <v>3126.42</v>
      </c>
      <c r="J236" s="162">
        <f t="shared" si="49"/>
        <v>0</v>
      </c>
      <c r="K236" s="162">
        <f t="shared" si="50"/>
        <v>0</v>
      </c>
      <c r="L236" s="158">
        <f t="shared" si="51"/>
        <v>0</v>
      </c>
    </row>
    <row r="237" spans="1:12" ht="25.5">
      <c r="A237" s="159" t="str">
        <f>[3]REPROGRAMAÇÃO!A228</f>
        <v>11.27</v>
      </c>
      <c r="B237" s="160" t="str">
        <f>[3]REPROGRAMAÇÃO!B228</f>
        <v>NIPLE, EM FERRO GALVANIZADO, DN 65 (2 1/2"), CONEXÃO ROSQUEADA, INSTALADO EM PRUMADAS - FORNECIMENTO E INSTALAÇÃO. AF_10/2020</v>
      </c>
      <c r="C237" s="159" t="str">
        <f>[3]REPROGRAMAÇÃO!E228</f>
        <v>UN</v>
      </c>
      <c r="D237" s="94"/>
      <c r="E237" s="94">
        <f>[3]REPROGRAMAÇÃO!J228</f>
        <v>91.509999999999991</v>
      </c>
      <c r="F237" s="94">
        <f>[3]REPROGRAMAÇÃO!I228</f>
        <v>16</v>
      </c>
      <c r="G237" s="21"/>
      <c r="H237" s="21">
        <f t="shared" si="52"/>
        <v>0</v>
      </c>
      <c r="I237" s="162">
        <f t="shared" si="53"/>
        <v>1464.16</v>
      </c>
      <c r="J237" s="162">
        <f t="shared" si="49"/>
        <v>0</v>
      </c>
      <c r="K237" s="162">
        <f t="shared" si="50"/>
        <v>0</v>
      </c>
      <c r="L237" s="158">
        <f t="shared" si="51"/>
        <v>0</v>
      </c>
    </row>
    <row r="238" spans="1:12" ht="25.5">
      <c r="A238" s="159" t="str">
        <f>[3]REPROGRAMAÇÃO!A229</f>
        <v>11.28</v>
      </c>
      <c r="B238" s="160" t="str">
        <f>[3]REPROGRAMAÇÃO!B229</f>
        <v>TÊ, EM FERRO GALVANIZADO, DN 65 (2 1/2"), CONEXÃO ROSQUEADA, INSTALADO EM PRUMADAS - FORNECIMENTO E INSTALAÇÃO. AF_10/2020</v>
      </c>
      <c r="C238" s="159" t="str">
        <f>[3]REPROGRAMAÇÃO!E229</f>
        <v>UN</v>
      </c>
      <c r="D238" s="94"/>
      <c r="E238" s="94">
        <f>[3]REPROGRAMAÇÃO!J229</f>
        <v>204.72</v>
      </c>
      <c r="F238" s="94">
        <f>[3]REPROGRAMAÇÃO!I229</f>
        <v>12</v>
      </c>
      <c r="G238" s="21"/>
      <c r="H238" s="21">
        <f t="shared" si="52"/>
        <v>0</v>
      </c>
      <c r="I238" s="162">
        <f t="shared" si="53"/>
        <v>2456.64</v>
      </c>
      <c r="J238" s="162">
        <f t="shared" si="49"/>
        <v>0</v>
      </c>
      <c r="K238" s="162">
        <f t="shared" si="50"/>
        <v>0</v>
      </c>
      <c r="L238" s="158">
        <f t="shared" si="51"/>
        <v>0</v>
      </c>
    </row>
    <row r="239" spans="1:12" ht="38.25">
      <c r="A239" s="159" t="str">
        <f>[3]REPROGRAMAÇÃO!A230</f>
        <v>11.29</v>
      </c>
      <c r="B239" s="160" t="str">
        <f>[3]REPROGRAMAÇÃO!B230</f>
        <v>TUBO DE AÇO GALVANIZADO COM COSTURA, CLASSE MÉDIA, DN 65 (2 1/2"), CONEXÃO ROSQUEADA, INSTALADO EM REDE DE ALIMENTAÇÃO PARA HIDRANTE - FORNECIMENTO E INSTALAÇÃO. AF_10/2020</v>
      </c>
      <c r="C239" s="159" t="str">
        <f>[3]REPROGRAMAÇÃO!E230</f>
        <v>M</v>
      </c>
      <c r="D239" s="94"/>
      <c r="E239" s="94">
        <f>[3]REPROGRAMAÇÃO!J230</f>
        <v>172.32</v>
      </c>
      <c r="F239" s="94">
        <f>[3]REPROGRAMAÇÃO!I230</f>
        <v>150</v>
      </c>
      <c r="G239" s="21"/>
      <c r="H239" s="21">
        <f t="shared" si="52"/>
        <v>0</v>
      </c>
      <c r="I239" s="162">
        <f t="shared" si="53"/>
        <v>25848</v>
      </c>
      <c r="J239" s="162">
        <f t="shared" si="49"/>
        <v>0</v>
      </c>
      <c r="K239" s="162">
        <f t="shared" si="50"/>
        <v>0</v>
      </c>
      <c r="L239" s="158">
        <f t="shared" si="51"/>
        <v>0</v>
      </c>
    </row>
    <row r="240" spans="1:12">
      <c r="A240" s="159" t="str">
        <f>[3]REPROGRAMAÇÃO!A231</f>
        <v>11.30</v>
      </c>
      <c r="B240" s="160" t="str">
        <f>[3]REPROGRAMAÇÃO!B231</f>
        <v>Tampa de ferro fundido 60X40cm</v>
      </c>
      <c r="C240" s="159" t="str">
        <f>[3]REPROGRAMAÇÃO!E231</f>
        <v>un</v>
      </c>
      <c r="D240" s="94"/>
      <c r="E240" s="94">
        <f>[3]REPROGRAMAÇÃO!J231</f>
        <v>563.04999999999995</v>
      </c>
      <c r="F240" s="94">
        <f>[3]REPROGRAMAÇÃO!I231</f>
        <v>1</v>
      </c>
      <c r="G240" s="21"/>
      <c r="H240" s="21">
        <f t="shared" si="52"/>
        <v>0</v>
      </c>
      <c r="I240" s="162">
        <f t="shared" si="53"/>
        <v>563.04999999999995</v>
      </c>
      <c r="J240" s="162">
        <f t="shared" si="49"/>
        <v>0</v>
      </c>
      <c r="K240" s="162">
        <f t="shared" si="50"/>
        <v>0</v>
      </c>
      <c r="L240" s="158">
        <f t="shared" si="51"/>
        <v>0</v>
      </c>
    </row>
    <row r="241" spans="1:12">
      <c r="A241" s="313"/>
      <c r="B241" s="314"/>
      <c r="C241" s="314"/>
      <c r="D241" s="314"/>
      <c r="E241" s="314"/>
      <c r="F241" s="314"/>
      <c r="G241" s="314"/>
      <c r="H241" s="314"/>
      <c r="I241" s="314"/>
      <c r="J241" s="314"/>
      <c r="K241" s="314"/>
      <c r="L241" s="315"/>
    </row>
    <row r="242" spans="1:12">
      <c r="A242" s="153">
        <f>[3]REPROGRAMAÇÃO!A233</f>
        <v>12</v>
      </c>
      <c r="B242" s="154" t="str">
        <f>[3]REPROGRAMAÇÃO!B233</f>
        <v>ESQUADRIAS / VIDROS</v>
      </c>
      <c r="C242" s="313"/>
      <c r="D242" s="314"/>
      <c r="E242" s="314"/>
      <c r="F242" s="314"/>
      <c r="G242" s="314"/>
      <c r="H242" s="315"/>
      <c r="I242" s="155">
        <f>SUM(I243:I252)</f>
        <v>22866.949999999997</v>
      </c>
      <c r="J242" s="155">
        <f t="shared" ref="J242:K242" si="54">SUM(J243:J252)</f>
        <v>4956.5300000000007</v>
      </c>
      <c r="K242" s="155">
        <f t="shared" si="54"/>
        <v>8108.77</v>
      </c>
      <c r="L242" s="163"/>
    </row>
    <row r="243" spans="1:12">
      <c r="A243" s="159" t="str">
        <f>[3]REPROGRAMAÇÃO!A234</f>
        <v>12.1</v>
      </c>
      <c r="B243" s="160" t="str">
        <f>[3]REPROGRAMAÇÃO!B234</f>
        <v>Bandeira fixa em madeira para vidro</v>
      </c>
      <c r="C243" s="159" t="str">
        <f>[3]REPROGRAMAÇÃO!E234</f>
        <v>m2</v>
      </c>
      <c r="D243" s="94"/>
      <c r="E243" s="94">
        <f>[3]REPROGRAMAÇÃO!J234</f>
        <v>576.92999999999995</v>
      </c>
      <c r="F243" s="94">
        <f>[3]REPROGRAMAÇÃO!I234</f>
        <v>2</v>
      </c>
      <c r="G243" s="21"/>
      <c r="H243" s="21">
        <f>G243</f>
        <v>0</v>
      </c>
      <c r="I243" s="162">
        <f t="shared" si="53"/>
        <v>1153.8599999999999</v>
      </c>
      <c r="J243" s="162">
        <f t="shared" ref="J243:J252" si="55">ROUND(E243*G243,2)</f>
        <v>0</v>
      </c>
      <c r="K243" s="162">
        <f t="shared" ref="K243:K252" si="56">ROUND(H243*E243,2)</f>
        <v>0</v>
      </c>
      <c r="L243" s="158">
        <f t="shared" ref="L243:L252" si="57">K243/I243</f>
        <v>0</v>
      </c>
    </row>
    <row r="244" spans="1:12" ht="25.5">
      <c r="A244" s="159" t="str">
        <f>[3]REPROGRAMAÇÃO!A235</f>
        <v>12.2</v>
      </c>
      <c r="B244" s="160" t="str">
        <f>[3]REPROGRAMAÇÃO!B235</f>
        <v>INSTALAÇÃO DE VIDRO LISO INCOLOR, E = 8 MM, EM ESQUADRIA DE MADEIRA, FIXADO COM BAGUETE. AF_01/2021</v>
      </c>
      <c r="C244" s="159" t="str">
        <f>[3]REPROGRAMAÇÃO!E235</f>
        <v>M2</v>
      </c>
      <c r="D244" s="94"/>
      <c r="E244" s="94">
        <f>[3]REPROGRAMAÇÃO!J235</f>
        <v>471.54999999999995</v>
      </c>
      <c r="F244" s="94">
        <f>[3]REPROGRAMAÇÃO!I235</f>
        <v>1.7</v>
      </c>
      <c r="G244" s="21"/>
      <c r="H244" s="21">
        <f t="shared" ref="H244:H252" si="58">G244</f>
        <v>0</v>
      </c>
      <c r="I244" s="162">
        <f t="shared" si="53"/>
        <v>801.64</v>
      </c>
      <c r="J244" s="162">
        <f t="shared" si="55"/>
        <v>0</v>
      </c>
      <c r="K244" s="162">
        <f t="shared" si="56"/>
        <v>0</v>
      </c>
      <c r="L244" s="158">
        <f t="shared" si="57"/>
        <v>0</v>
      </c>
    </row>
    <row r="245" spans="1:12" ht="51">
      <c r="A245" s="159" t="str">
        <f>[3]REPROGRAMAÇÃO!A236</f>
        <v>12.3</v>
      </c>
      <c r="B245" s="160" t="str">
        <f>[3]REPROGRAMAÇÃO!B236</f>
        <v>KIT DE PORTA DE MADEIRA PARA PINTURA, SEMI-OCA (PESADA OU SUPERPESADA), PADRÃO POPULAR, 80X210CM, ESPESSURA DE 3,5CM, ITENS INCLUSOS: DOBRADIÇAS, MONTAGEM E INSTALAÇÃO DO BATENTE, FECHADURA COM EXECUÇÃO DO FURO - FORNECIMENTO E INSTALAÇÃO. AF_12/2019</v>
      </c>
      <c r="C245" s="159" t="str">
        <f>[3]REPROGRAMAÇÃO!E236</f>
        <v>UN</v>
      </c>
      <c r="D245" s="94"/>
      <c r="E245" s="94">
        <f>[3]REPROGRAMAÇÃO!J236</f>
        <v>1028.96</v>
      </c>
      <c r="F245" s="94">
        <f>[3]REPROGRAMAÇÃO!I236</f>
        <v>4</v>
      </c>
      <c r="G245" s="21"/>
      <c r="H245" s="21">
        <v>2</v>
      </c>
      <c r="I245" s="162">
        <f t="shared" si="53"/>
        <v>4115.84</v>
      </c>
      <c r="J245" s="162">
        <f t="shared" si="55"/>
        <v>0</v>
      </c>
      <c r="K245" s="162">
        <f t="shared" si="56"/>
        <v>2057.92</v>
      </c>
      <c r="L245" s="158">
        <f t="shared" si="57"/>
        <v>0.5</v>
      </c>
    </row>
    <row r="246" spans="1:12" ht="51">
      <c r="A246" s="159" t="str">
        <f>[3]REPROGRAMAÇÃO!A237</f>
        <v>12.4</v>
      </c>
      <c r="B246" s="160" t="str">
        <f>[3]REPROGRAMAÇÃO!B237</f>
        <v>KIT DE PORTA DE MADEIRA PARA PINTURA, SEMI-OCA (PESADA OU SUPERPESADA), PADRÃO POPULAR, 90X210CM, ESPESSURA DE 3,5CM, ITENS INCLUSOS: DOBRADIÇAS, MONTAGEM E INSTALAÇÃO DO BATENTE, FECHADURA COM EXECUÇÃO DO FURO - FORNECIMENTO E INSTALAÇÃO. AF_12/2019</v>
      </c>
      <c r="C246" s="159" t="str">
        <f>[3]REPROGRAMAÇÃO!E237</f>
        <v>UN</v>
      </c>
      <c r="D246" s="94"/>
      <c r="E246" s="94">
        <f>[3]REPROGRAMAÇÃO!J237</f>
        <v>1094.32</v>
      </c>
      <c r="F246" s="94">
        <f>[3]REPROGRAMAÇÃO!I237</f>
        <v>2</v>
      </c>
      <c r="G246" s="21"/>
      <c r="H246" s="21">
        <v>1</v>
      </c>
      <c r="I246" s="162">
        <f t="shared" si="53"/>
        <v>2188.64</v>
      </c>
      <c r="J246" s="162">
        <f t="shared" si="55"/>
        <v>0</v>
      </c>
      <c r="K246" s="162">
        <f t="shared" si="56"/>
        <v>1094.32</v>
      </c>
      <c r="L246" s="158">
        <f t="shared" si="57"/>
        <v>0.5</v>
      </c>
    </row>
    <row r="247" spans="1:12">
      <c r="A247" s="159" t="str">
        <f>[3]REPROGRAMAÇÃO!A238</f>
        <v>12.5</v>
      </c>
      <c r="B247" s="160" t="str">
        <f>[3]REPROGRAMAÇÃO!B238</f>
        <v>Batente em madeira de lei l = 0,14 m (caixão), incluindo 02 jogos de alizar</v>
      </c>
      <c r="C247" s="159" t="str">
        <f>[3]REPROGRAMAÇÃO!E238</f>
        <v>m</v>
      </c>
      <c r="D247" s="94"/>
      <c r="E247" s="94">
        <f>[3]REPROGRAMAÇÃO!J238</f>
        <v>80.460000000000008</v>
      </c>
      <c r="F247" s="94">
        <f>[3]REPROGRAMAÇÃO!I238</f>
        <v>6.6</v>
      </c>
      <c r="G247" s="21"/>
      <c r="H247" s="21">
        <f t="shared" si="58"/>
        <v>0</v>
      </c>
      <c r="I247" s="162">
        <f t="shared" si="53"/>
        <v>531.04</v>
      </c>
      <c r="J247" s="162">
        <f t="shared" si="55"/>
        <v>0</v>
      </c>
      <c r="K247" s="162">
        <f t="shared" si="56"/>
        <v>0</v>
      </c>
      <c r="L247" s="158">
        <f t="shared" si="57"/>
        <v>0</v>
      </c>
    </row>
    <row r="248" spans="1:12">
      <c r="A248" s="159" t="str">
        <f>[3]REPROGRAMAÇÃO!A239</f>
        <v>12.6</v>
      </c>
      <c r="B248" s="160" t="str">
        <f>[3]REPROGRAMAÇÃO!B239</f>
        <v>PORTA ACÚSTICA EM MADEIRA 0,80 x 2,50, ESPESSURA 60mm</v>
      </c>
      <c r="C248" s="159" t="str">
        <f>[3]REPROGRAMAÇÃO!E239</f>
        <v>UN</v>
      </c>
      <c r="D248" s="94"/>
      <c r="E248" s="94">
        <f>[3]REPROGRAMAÇÃO!J239</f>
        <v>4243.8599999999997</v>
      </c>
      <c r="F248" s="94">
        <f>[3]REPROGRAMAÇÃO!I239</f>
        <v>2</v>
      </c>
      <c r="G248" s="21"/>
      <c r="H248" s="21">
        <f t="shared" si="58"/>
        <v>0</v>
      </c>
      <c r="I248" s="162">
        <f t="shared" si="53"/>
        <v>8487.7199999999993</v>
      </c>
      <c r="J248" s="162">
        <f t="shared" si="55"/>
        <v>0</v>
      </c>
      <c r="K248" s="162">
        <f t="shared" si="56"/>
        <v>0</v>
      </c>
      <c r="L248" s="158">
        <f t="shared" si="57"/>
        <v>0</v>
      </c>
    </row>
    <row r="249" spans="1:12" ht="25.5">
      <c r="A249" s="159" t="str">
        <f>[3]REPROGRAMAÇÃO!A240</f>
        <v>12.7</v>
      </c>
      <c r="B249" s="160" t="str">
        <f>[3]REPROGRAMAÇÃO!B240</f>
        <v>PORTA EM AÇO DE ABRIR TIPO VENEZIANA SEM GUARNIÇÃO, 87X210CM, FIXAÇÃO COM PARAFUSOS - FORNECIMENTO E INSTALAÇÃO. AF_12/2019</v>
      </c>
      <c r="C249" s="159" t="str">
        <f>[3]REPROGRAMAÇÃO!E240</f>
        <v>UN</v>
      </c>
      <c r="D249" s="94"/>
      <c r="E249" s="94">
        <f>[3]REPROGRAMAÇÃO!J240</f>
        <v>773.70999999999992</v>
      </c>
      <c r="F249" s="94">
        <f>[3]REPROGRAMAÇÃO!I240</f>
        <v>2</v>
      </c>
      <c r="G249" s="21">
        <v>2</v>
      </c>
      <c r="H249" s="21">
        <f t="shared" si="58"/>
        <v>2</v>
      </c>
      <c r="I249" s="162">
        <f t="shared" si="53"/>
        <v>1547.42</v>
      </c>
      <c r="J249" s="162">
        <f t="shared" si="55"/>
        <v>1547.42</v>
      </c>
      <c r="K249" s="162">
        <f t="shared" si="56"/>
        <v>1547.42</v>
      </c>
      <c r="L249" s="158">
        <f t="shared" si="57"/>
        <v>1</v>
      </c>
    </row>
    <row r="250" spans="1:12">
      <c r="A250" s="159" t="str">
        <f>[3]REPROGRAMAÇÃO!A241</f>
        <v>12.8</v>
      </c>
      <c r="B250" s="160" t="str">
        <f>[3]REPROGRAMAÇÃO!B241</f>
        <v>Janela em alumínio, cor N/P/B, tipo moldura-vidro, max-ar, exclusive vidro</v>
      </c>
      <c r="C250" s="159" t="str">
        <f>[3]REPROGRAMAÇÃO!E241</f>
        <v>m2</v>
      </c>
      <c r="D250" s="94"/>
      <c r="E250" s="94">
        <f>[3]REPROGRAMAÇÃO!J241</f>
        <v>369.97999999999996</v>
      </c>
      <c r="F250" s="94">
        <f>[3]REPROGRAMAÇÃO!I241</f>
        <v>1.3300000000009999</v>
      </c>
      <c r="G250" s="21"/>
      <c r="H250" s="21">
        <f t="shared" si="58"/>
        <v>0</v>
      </c>
      <c r="I250" s="162">
        <f t="shared" si="53"/>
        <v>492.07</v>
      </c>
      <c r="J250" s="162">
        <f t="shared" si="55"/>
        <v>0</v>
      </c>
      <c r="K250" s="162">
        <f t="shared" si="56"/>
        <v>0</v>
      </c>
      <c r="L250" s="158">
        <f t="shared" si="57"/>
        <v>0</v>
      </c>
    </row>
    <row r="251" spans="1:12">
      <c r="A251" s="159" t="str">
        <f>[3]REPROGRAMAÇÃO!A242</f>
        <v>12.9</v>
      </c>
      <c r="B251" s="160" t="str">
        <f>[3]REPROGRAMAÇÃO!B242</f>
        <v>INSTALAÇÃO DE VIDRO TEMPERADO REFLETIVO E=8mm</v>
      </c>
      <c r="C251" s="159" t="str">
        <f>[3]REPROGRAMAÇÃO!E242</f>
        <v>M2</v>
      </c>
      <c r="D251" s="94"/>
      <c r="E251" s="94">
        <f>[3]REPROGRAMAÇÃO!J242</f>
        <v>629.27</v>
      </c>
      <c r="F251" s="94">
        <f>[3]REPROGRAMAÇÃO!I242</f>
        <v>1.3300000000009999</v>
      </c>
      <c r="G251" s="21"/>
      <c r="H251" s="21">
        <f t="shared" si="58"/>
        <v>0</v>
      </c>
      <c r="I251" s="162">
        <f t="shared" si="53"/>
        <v>836.93</v>
      </c>
      <c r="J251" s="162">
        <f t="shared" si="55"/>
        <v>0</v>
      </c>
      <c r="K251" s="162">
        <f t="shared" si="56"/>
        <v>0</v>
      </c>
      <c r="L251" s="158">
        <f t="shared" si="57"/>
        <v>0</v>
      </c>
    </row>
    <row r="252" spans="1:12">
      <c r="A252" s="159" t="str">
        <f>[3]REPROGRAMAÇÃO!A243</f>
        <v>12.10</v>
      </c>
      <c r="B252" s="160" t="str">
        <f>[3]REPROGRAMAÇÃO!B243</f>
        <v>Porta em vidro temperado 10mm, na cor verde, inclusive ferragens e instalação, exclusive puxador</v>
      </c>
      <c r="C252" s="159" t="str">
        <f>[3]REPROGRAMAÇÃO!E243</f>
        <v>m2</v>
      </c>
      <c r="D252" s="94"/>
      <c r="E252" s="94">
        <f>[3]REPROGRAMAÇÃO!J243</f>
        <v>645.66450000000009</v>
      </c>
      <c r="F252" s="94">
        <f>[3]REPROGRAMAÇÃO!I243</f>
        <v>4.2</v>
      </c>
      <c r="G252" s="21">
        <f>'[3]Memorial 20'!L67</f>
        <v>5.28</v>
      </c>
      <c r="H252" s="21">
        <f t="shared" si="58"/>
        <v>5.28</v>
      </c>
      <c r="I252" s="162">
        <f t="shared" si="53"/>
        <v>2711.79</v>
      </c>
      <c r="J252" s="162">
        <f t="shared" si="55"/>
        <v>3409.11</v>
      </c>
      <c r="K252" s="162">
        <f t="shared" si="56"/>
        <v>3409.11</v>
      </c>
      <c r="L252" s="158">
        <f t="shared" si="57"/>
        <v>1.2571438053831603</v>
      </c>
    </row>
    <row r="253" spans="1:12">
      <c r="A253" s="313"/>
      <c r="B253" s="314"/>
      <c r="C253" s="314"/>
      <c r="D253" s="314"/>
      <c r="E253" s="314"/>
      <c r="F253" s="314"/>
      <c r="G253" s="314"/>
      <c r="H253" s="314"/>
      <c r="I253" s="314"/>
      <c r="J253" s="314"/>
      <c r="K253" s="314"/>
      <c r="L253" s="315"/>
    </row>
    <row r="254" spans="1:12">
      <c r="A254" s="153">
        <f>[3]REPROGRAMAÇÃO!A245</f>
        <v>13</v>
      </c>
      <c r="B254" s="154" t="str">
        <f>[3]REPROGRAMAÇÃO!B245</f>
        <v>FACHADA</v>
      </c>
      <c r="C254" s="313"/>
      <c r="D254" s="314"/>
      <c r="E254" s="314"/>
      <c r="F254" s="314"/>
      <c r="G254" s="314"/>
      <c r="H254" s="315"/>
      <c r="I254" s="155">
        <f>I255</f>
        <v>142201.57</v>
      </c>
      <c r="J254" s="155">
        <f t="shared" ref="J254:K254" si="59">J255</f>
        <v>20229.810000000001</v>
      </c>
      <c r="K254" s="155">
        <f t="shared" si="59"/>
        <v>118026.37</v>
      </c>
      <c r="L254" s="163"/>
    </row>
    <row r="255" spans="1:12">
      <c r="A255" s="159" t="str">
        <f>[3]REPROGRAMAÇÃO!A246</f>
        <v>13.1</v>
      </c>
      <c r="B255" s="160" t="str">
        <f>[3]REPROGRAMAÇÃO!B246</f>
        <v>Fornecimento e instalação de fachada em pele de vidro, em vidro laminado 3+3 refletivo</v>
      </c>
      <c r="C255" s="159" t="str">
        <f>[3]REPROGRAMAÇÃO!E246</f>
        <v>m2</v>
      </c>
      <c r="D255" s="94"/>
      <c r="E255" s="94">
        <f>[3]REPROGRAMAÇÃO!J246</f>
        <v>1552.08</v>
      </c>
      <c r="F255" s="94">
        <f>[3]REPROGRAMAÇÃO!I246</f>
        <v>91.620000000000999</v>
      </c>
      <c r="G255" s="21">
        <f>'[3]Memorial 20'!L74</f>
        <v>13.033999999999999</v>
      </c>
      <c r="H255" s="161">
        <f>37.55+25.46+G255</f>
        <v>76.043999999999997</v>
      </c>
      <c r="I255" s="162">
        <f t="shared" si="53"/>
        <v>142201.57</v>
      </c>
      <c r="J255" s="162">
        <f t="shared" ref="J255" si="60">ROUND(E255*G255,2)</f>
        <v>20229.810000000001</v>
      </c>
      <c r="K255" s="162">
        <f t="shared" ref="K255" si="61">ROUND(H255*E255,2)</f>
        <v>118026.37</v>
      </c>
      <c r="L255" s="158">
        <f t="shared" ref="L255" si="62">K255/I255</f>
        <v>0.82999343818777804</v>
      </c>
    </row>
    <row r="256" spans="1:12">
      <c r="A256" s="313"/>
      <c r="B256" s="314"/>
      <c r="C256" s="314"/>
      <c r="D256" s="314"/>
      <c r="E256" s="314"/>
      <c r="F256" s="314"/>
      <c r="G256" s="314"/>
      <c r="H256" s="314"/>
      <c r="I256" s="314"/>
      <c r="J256" s="314"/>
      <c r="K256" s="314"/>
      <c r="L256" s="315"/>
    </row>
    <row r="257" spans="1:12">
      <c r="A257" s="153">
        <f>[3]REPROGRAMAÇÃO!A248</f>
        <v>14</v>
      </c>
      <c r="B257" s="154" t="str">
        <f>[3]REPROGRAMAÇÃO!B248</f>
        <v>LOUÇAS E METAIS</v>
      </c>
      <c r="C257" s="313"/>
      <c r="D257" s="314"/>
      <c r="E257" s="314"/>
      <c r="F257" s="314"/>
      <c r="G257" s="314"/>
      <c r="H257" s="315"/>
      <c r="I257" s="155">
        <f>SUM(I258:I272)</f>
        <v>7964.36</v>
      </c>
      <c r="J257" s="155">
        <f t="shared" ref="J257:K257" si="63">SUM(J258:J272)</f>
        <v>593.58000000000004</v>
      </c>
      <c r="K257" s="155">
        <f t="shared" si="63"/>
        <v>4883.6400000000003</v>
      </c>
      <c r="L257" s="163"/>
    </row>
    <row r="258" spans="1:12">
      <c r="A258" s="159" t="str">
        <f>[3]REPROGRAMAÇÃO!A249</f>
        <v>14.1</v>
      </c>
      <c r="B258" s="160" t="str">
        <f>[3]REPROGRAMAÇÃO!B249</f>
        <v>Tampo de balcão em granito preto, e=2cm</v>
      </c>
      <c r="C258" s="159" t="str">
        <f>[3]REPROGRAMAÇÃO!E249</f>
        <v>m2</v>
      </c>
      <c r="D258" s="94"/>
      <c r="E258" s="94">
        <f>[3]REPROGRAMAÇÃO!J249</f>
        <v>580.38</v>
      </c>
      <c r="F258" s="94">
        <f>[3]REPROGRAMAÇÃO!I249</f>
        <v>1.100000000001</v>
      </c>
      <c r="G258" s="21"/>
      <c r="H258" s="21">
        <v>2.4</v>
      </c>
      <c r="I258" s="162">
        <f t="shared" si="53"/>
        <v>638.41999999999996</v>
      </c>
      <c r="J258" s="162">
        <f t="shared" ref="J258:J272" si="64">ROUND(E258*G258,2)</f>
        <v>0</v>
      </c>
      <c r="K258" s="162">
        <f t="shared" ref="K258:K272" si="65">ROUND(H258*E258,2)</f>
        <v>1392.91</v>
      </c>
      <c r="L258" s="158">
        <f t="shared" ref="L258:L272" si="66">K258/I258</f>
        <v>2.1818082140283828</v>
      </c>
    </row>
    <row r="259" spans="1:12" ht="25.5">
      <c r="A259" s="159" t="str">
        <f>[3]REPROGRAMAÇÃO!A250</f>
        <v>14.2</v>
      </c>
      <c r="B259" s="160" t="str">
        <f>[3]REPROGRAMAÇÃO!B250</f>
        <v>ABERTURA PARA ENCAIXE DE CUBA OU LAVATORIO EM BANCADA DE MARMORE/ GRANITO OU OUTRO TIPO DE PEDRA NATURAL</v>
      </c>
      <c r="C259" s="159" t="str">
        <f>[3]REPROGRAMAÇÃO!E250</f>
        <v>UN</v>
      </c>
      <c r="D259" s="94"/>
      <c r="E259" s="94">
        <f>[3]REPROGRAMAÇÃO!J250</f>
        <v>123.55</v>
      </c>
      <c r="F259" s="94">
        <f>[3]REPROGRAMAÇÃO!I250</f>
        <v>3</v>
      </c>
      <c r="G259" s="21"/>
      <c r="H259" s="21">
        <v>1</v>
      </c>
      <c r="I259" s="162">
        <f t="shared" si="53"/>
        <v>370.65</v>
      </c>
      <c r="J259" s="162">
        <f t="shared" si="64"/>
        <v>0</v>
      </c>
      <c r="K259" s="162">
        <f t="shared" si="65"/>
        <v>123.55</v>
      </c>
      <c r="L259" s="158">
        <f t="shared" si="66"/>
        <v>0.33333333333333337</v>
      </c>
    </row>
    <row r="260" spans="1:12" ht="25.5">
      <c r="A260" s="159" t="str">
        <f>[3]REPROGRAMAÇÃO!A251</f>
        <v>14.3</v>
      </c>
      <c r="B260" s="160" t="str">
        <f>[3]REPROGRAMAÇÃO!B251</f>
        <v>CUBA DE EMBUTIR DE AÇO INOXIDÁVEL MÉDIA, INCLUSO VÁLVULA TIPO AMERICANA E SIFÃO TIPO GARRAFA EM METAL CROMADO - FORNECIMENTO E INSTALAÇÃO. AF_01/2020</v>
      </c>
      <c r="C260" s="159" t="str">
        <f>[3]REPROGRAMAÇÃO!E251</f>
        <v>UN</v>
      </c>
      <c r="D260" s="94"/>
      <c r="E260" s="94">
        <f>[3]REPROGRAMAÇÃO!J251</f>
        <v>435.69</v>
      </c>
      <c r="F260" s="94">
        <f>[3]REPROGRAMAÇÃO!I251</f>
        <v>1</v>
      </c>
      <c r="G260" s="21"/>
      <c r="H260" s="21">
        <v>1</v>
      </c>
      <c r="I260" s="162">
        <f t="shared" si="53"/>
        <v>435.69</v>
      </c>
      <c r="J260" s="162">
        <f t="shared" si="64"/>
        <v>0</v>
      </c>
      <c r="K260" s="162">
        <f t="shared" si="65"/>
        <v>435.69</v>
      </c>
      <c r="L260" s="158">
        <f t="shared" si="66"/>
        <v>1</v>
      </c>
    </row>
    <row r="261" spans="1:12" ht="25.5">
      <c r="A261" s="159" t="str">
        <f>[3]REPROGRAMAÇÃO!A252</f>
        <v>14.4</v>
      </c>
      <c r="B261" s="160" t="str">
        <f>[3]REPROGRAMAÇÃO!B252</f>
        <v>Cuba de sobrepor (deca linha carrara ref l34), com sifão cromado (deca ref c1680), engate cromado (deca), torneira de metal (deca ref1190) , válvula cromada (deca ref1600) ou similares</v>
      </c>
      <c r="C261" s="159" t="str">
        <f>[3]REPROGRAMAÇÃO!E252</f>
        <v>un</v>
      </c>
      <c r="D261" s="94"/>
      <c r="E261" s="94">
        <f>[3]REPROGRAMAÇÃO!J252</f>
        <v>760.59</v>
      </c>
      <c r="F261" s="94">
        <f>[3]REPROGRAMAÇÃO!I252</f>
        <v>2</v>
      </c>
      <c r="G261" s="21"/>
      <c r="H261" s="21">
        <f t="shared" ref="H261:H272" si="67">G261</f>
        <v>0</v>
      </c>
      <c r="I261" s="162">
        <f t="shared" si="53"/>
        <v>1521.18</v>
      </c>
      <c r="J261" s="162">
        <f t="shared" si="64"/>
        <v>0</v>
      </c>
      <c r="K261" s="162">
        <f t="shared" si="65"/>
        <v>0</v>
      </c>
      <c r="L261" s="158">
        <f t="shared" si="66"/>
        <v>0</v>
      </c>
    </row>
    <row r="262" spans="1:12" ht="25.5">
      <c r="A262" s="159" t="str">
        <f>[3]REPROGRAMAÇÃO!A253</f>
        <v>14.5</v>
      </c>
      <c r="B262" s="160" t="str">
        <f>[3]REPROGRAMAÇÃO!B253</f>
        <v>TORNEIRA CROMADA TUBO MÓVEL, DE MESA, 1/2? OU 3/4?, PARA PIA DE COZINHA, PADRÃO ALTO - FORNECIMENTO E INSTALAÇÃO. AF_01/2020</v>
      </c>
      <c r="C262" s="159" t="str">
        <f>[3]REPROGRAMAÇÃO!E253</f>
        <v>UN</v>
      </c>
      <c r="D262" s="94"/>
      <c r="E262" s="94">
        <f>[3]REPROGRAMAÇÃO!J253</f>
        <v>144.73000000000002</v>
      </c>
      <c r="F262" s="94">
        <f>[3]REPROGRAMAÇÃO!I253</f>
        <v>1</v>
      </c>
      <c r="G262" s="21"/>
      <c r="H262" s="21">
        <v>1</v>
      </c>
      <c r="I262" s="162">
        <f t="shared" si="53"/>
        <v>144.72999999999999</v>
      </c>
      <c r="J262" s="162">
        <f t="shared" si="64"/>
        <v>0</v>
      </c>
      <c r="K262" s="162">
        <f t="shared" si="65"/>
        <v>144.72999999999999</v>
      </c>
      <c r="L262" s="158">
        <f t="shared" si="66"/>
        <v>1</v>
      </c>
    </row>
    <row r="263" spans="1:12">
      <c r="A263" s="159" t="str">
        <f>[3]REPROGRAMAÇÃO!A254</f>
        <v>14.6</v>
      </c>
      <c r="B263" s="160" t="str">
        <f>[3]REPROGRAMAÇÃO!B254</f>
        <v>ENGATE FLEXÍVEL EM INOX, 1/2 X 30CM - FORNECIMENTO E INSTALAÇÃO. AF_01/2020</v>
      </c>
      <c r="C263" s="159" t="str">
        <f>[3]REPROGRAMAÇÃO!E254</f>
        <v>UN</v>
      </c>
      <c r="D263" s="94"/>
      <c r="E263" s="94">
        <f>[3]REPROGRAMAÇÃO!J254</f>
        <v>40.989999999999995</v>
      </c>
      <c r="F263" s="94">
        <f>[3]REPROGRAMAÇÃO!I254</f>
        <v>1</v>
      </c>
      <c r="G263" s="21"/>
      <c r="H263" s="21">
        <f t="shared" si="67"/>
        <v>0</v>
      </c>
      <c r="I263" s="162">
        <f t="shared" si="53"/>
        <v>40.99</v>
      </c>
      <c r="J263" s="162">
        <f t="shared" si="64"/>
        <v>0</v>
      </c>
      <c r="K263" s="162">
        <f t="shared" si="65"/>
        <v>0</v>
      </c>
      <c r="L263" s="158">
        <f t="shared" si="66"/>
        <v>0</v>
      </c>
    </row>
    <row r="264" spans="1:12">
      <c r="A264" s="159" t="str">
        <f>[3]REPROGRAMAÇÃO!A255</f>
        <v>14.7</v>
      </c>
      <c r="B264" s="160" t="str">
        <f>[3]REPROGRAMAÇÃO!B255</f>
        <v>TORNEIRA PLÁSTICA 3/4? PARA TANQUE - FORNECIMENTO E INSTALAÇÃO. AF_01/2020</v>
      </c>
      <c r="C264" s="159" t="str">
        <f>[3]REPROGRAMAÇÃO!E255</f>
        <v>UN</v>
      </c>
      <c r="D264" s="94"/>
      <c r="E264" s="94">
        <f>[3]REPROGRAMAÇÃO!J255</f>
        <v>29.72</v>
      </c>
      <c r="F264" s="94">
        <f>[3]REPROGRAMAÇÃO!I255</f>
        <v>3</v>
      </c>
      <c r="G264" s="21"/>
      <c r="H264" s="21">
        <f t="shared" si="67"/>
        <v>0</v>
      </c>
      <c r="I264" s="162">
        <f t="shared" si="53"/>
        <v>89.16</v>
      </c>
      <c r="J264" s="162">
        <f t="shared" si="64"/>
        <v>0</v>
      </c>
      <c r="K264" s="162">
        <f t="shared" si="65"/>
        <v>0</v>
      </c>
      <c r="L264" s="158">
        <f t="shared" si="66"/>
        <v>0</v>
      </c>
    </row>
    <row r="265" spans="1:12" ht="25.5">
      <c r="A265" s="159" t="str">
        <f>[3]REPROGRAMAÇÃO!A256</f>
        <v>14.8</v>
      </c>
      <c r="B265" s="160" t="str">
        <f>[3]REPROGRAMAÇÃO!B256</f>
        <v>VASO SANITÁRIO SIFONADO COM CAIXA ACOPLADA LOUÇA BRANCA, INCLUSO ENGATE FLEXÍVEL EM PLÁSTICO BRANCO, 1/2 X 40CM - FORNECIMENTO E INSTALAÇÃO. AF_01/2020</v>
      </c>
      <c r="C265" s="159" t="str">
        <f>[3]REPROGRAMAÇÃO!E256</f>
        <v>UN</v>
      </c>
      <c r="D265" s="94"/>
      <c r="E265" s="94">
        <f>[3]REPROGRAMAÇÃO!J256</f>
        <v>493.63</v>
      </c>
      <c r="F265" s="94">
        <f>[3]REPROGRAMAÇÃO!I256</f>
        <v>2</v>
      </c>
      <c r="G265" s="21"/>
      <c r="H265" s="21">
        <v>2</v>
      </c>
      <c r="I265" s="162">
        <f t="shared" si="53"/>
        <v>987.26</v>
      </c>
      <c r="J265" s="162">
        <f t="shared" si="64"/>
        <v>0</v>
      </c>
      <c r="K265" s="162">
        <f t="shared" si="65"/>
        <v>987.26</v>
      </c>
      <c r="L265" s="158">
        <f t="shared" si="66"/>
        <v>1</v>
      </c>
    </row>
    <row r="266" spans="1:12" ht="25.5">
      <c r="A266" s="159" t="str">
        <f>[3]REPROGRAMAÇÃO!A257</f>
        <v>14.9</v>
      </c>
      <c r="B266" s="160" t="str">
        <f>[3]REPROGRAMAÇÃO!B257</f>
        <v>Assento Sanitário Elevado com Tampa 7,5 Cm, indicado para Pós-cirúrgicos, Deficientes físicos e Idosos, da Mebuki ou similar</v>
      </c>
      <c r="C266" s="159" t="str">
        <f>[3]REPROGRAMAÇÃO!E257</f>
        <v>un</v>
      </c>
      <c r="D266" s="94"/>
      <c r="E266" s="94">
        <f>[3]REPROGRAMAÇÃO!J257</f>
        <v>189.71</v>
      </c>
      <c r="F266" s="94">
        <f>[3]REPROGRAMAÇÃO!I257</f>
        <v>2</v>
      </c>
      <c r="G266" s="21"/>
      <c r="H266" s="21">
        <v>2</v>
      </c>
      <c r="I266" s="162">
        <f t="shared" si="53"/>
        <v>379.42</v>
      </c>
      <c r="J266" s="162">
        <f t="shared" si="64"/>
        <v>0</v>
      </c>
      <c r="K266" s="162">
        <f t="shared" si="65"/>
        <v>379.42</v>
      </c>
      <c r="L266" s="158">
        <f t="shared" si="66"/>
        <v>1</v>
      </c>
    </row>
    <row r="267" spans="1:12" ht="25.5">
      <c r="A267" s="159" t="str">
        <f>[3]REPROGRAMAÇÃO!A258</f>
        <v>14.10</v>
      </c>
      <c r="B267" s="160" t="str">
        <f>[3]REPROGRAMAÇÃO!B258</f>
        <v>BARRA DE APOIO RETA, EM ACO INOX POLIDO, COMPRIMENTO 80 CM, FIXADA NA PAREDE - FORNECIMENTO E INSTALAÇÃO. AF_01/2020</v>
      </c>
      <c r="C267" s="159" t="str">
        <f>[3]REPROGRAMAÇÃO!E258</f>
        <v>UN</v>
      </c>
      <c r="D267" s="94"/>
      <c r="E267" s="94">
        <f>[3]REPROGRAMAÇÃO!J258</f>
        <v>296.79000000000002</v>
      </c>
      <c r="F267" s="94">
        <f>[3]REPROGRAMAÇÃO!I258</f>
        <v>4</v>
      </c>
      <c r="G267" s="21">
        <v>2</v>
      </c>
      <c r="H267" s="21">
        <v>4</v>
      </c>
      <c r="I267" s="162">
        <f t="shared" si="53"/>
        <v>1187.1600000000001</v>
      </c>
      <c r="J267" s="162">
        <f t="shared" si="64"/>
        <v>593.58000000000004</v>
      </c>
      <c r="K267" s="162">
        <f t="shared" si="65"/>
        <v>1187.1600000000001</v>
      </c>
      <c r="L267" s="158">
        <f t="shared" si="66"/>
        <v>1</v>
      </c>
    </row>
    <row r="268" spans="1:12">
      <c r="A268" s="159" t="str">
        <f>[3]REPROGRAMAÇÃO!A259</f>
        <v>14.11</v>
      </c>
      <c r="B268" s="160" t="str">
        <f>[3]REPROGRAMAÇÃO!B259</f>
        <v>PUXADOR PARA PCD, FIXADO NA PORTA - FORNECIMENTO E INSTALAÇÃO. AF_01/2020</v>
      </c>
      <c r="C268" s="159" t="str">
        <f>[3]REPROGRAMAÇÃO!E259</f>
        <v>UN</v>
      </c>
      <c r="D268" s="94"/>
      <c r="E268" s="94">
        <f>[3]REPROGRAMAÇÃO!J259</f>
        <v>263.49</v>
      </c>
      <c r="F268" s="94">
        <f>[3]REPROGRAMAÇÃO!I259</f>
        <v>2</v>
      </c>
      <c r="G268" s="21"/>
      <c r="H268" s="21">
        <f t="shared" si="67"/>
        <v>0</v>
      </c>
      <c r="I268" s="162">
        <f t="shared" si="53"/>
        <v>526.98</v>
      </c>
      <c r="J268" s="162">
        <f t="shared" si="64"/>
        <v>0</v>
      </c>
      <c r="K268" s="162">
        <f t="shared" si="65"/>
        <v>0</v>
      </c>
      <c r="L268" s="158">
        <f t="shared" si="66"/>
        <v>0</v>
      </c>
    </row>
    <row r="269" spans="1:12">
      <c r="A269" s="159" t="str">
        <f>[3]REPROGRAMAÇÃO!A260</f>
        <v>14.12</v>
      </c>
      <c r="B269" s="160" t="str">
        <f>[3]REPROGRAMAÇÃO!B260</f>
        <v>TOALHEIRO PLASTICO TIPO DISPENSER PARA PAPEL TOALHA INTERFOLHADO</v>
      </c>
      <c r="C269" s="159" t="str">
        <f>[3]REPROGRAMAÇÃO!E260</f>
        <v>UN</v>
      </c>
      <c r="D269" s="94"/>
      <c r="E269" s="94">
        <f>[3]REPROGRAMAÇÃO!J260</f>
        <v>112.47999999999999</v>
      </c>
      <c r="F269" s="94">
        <f>[3]REPROGRAMAÇÃO!I260</f>
        <v>2</v>
      </c>
      <c r="G269" s="21"/>
      <c r="H269" s="21">
        <f t="shared" si="67"/>
        <v>0</v>
      </c>
      <c r="I269" s="162">
        <f t="shared" si="53"/>
        <v>224.96</v>
      </c>
      <c r="J269" s="162">
        <f t="shared" si="64"/>
        <v>0</v>
      </c>
      <c r="K269" s="162">
        <f t="shared" si="65"/>
        <v>0</v>
      </c>
      <c r="L269" s="158">
        <f t="shared" si="66"/>
        <v>0</v>
      </c>
    </row>
    <row r="270" spans="1:12" ht="25.5">
      <c r="A270" s="159" t="str">
        <f>[3]REPROGRAMAÇÃO!A261</f>
        <v>14.13</v>
      </c>
      <c r="B270" s="160" t="str">
        <f>[3]REPROGRAMAÇÃO!B261</f>
        <v>SABONETEIRA PLASTICA TIPO DISPENSER PARA SABONETE LIQUIDO COM RESERVATORIO 800 A 1500 ML, INCLUSO FIXAÇÃO. AF_01/2020</v>
      </c>
      <c r="C270" s="159" t="str">
        <f>[3]REPROGRAMAÇÃO!E261</f>
        <v>UN</v>
      </c>
      <c r="D270" s="94"/>
      <c r="E270" s="94">
        <f>[3]REPROGRAMAÇÃO!J261</f>
        <v>116.46000000000001</v>
      </c>
      <c r="F270" s="94">
        <f>[3]REPROGRAMAÇÃO!I261</f>
        <v>2</v>
      </c>
      <c r="G270" s="21"/>
      <c r="H270" s="21">
        <v>2</v>
      </c>
      <c r="I270" s="162">
        <f t="shared" si="53"/>
        <v>232.92</v>
      </c>
      <c r="J270" s="162">
        <f t="shared" si="64"/>
        <v>0</v>
      </c>
      <c r="K270" s="162">
        <f t="shared" si="65"/>
        <v>232.92</v>
      </c>
      <c r="L270" s="158">
        <f t="shared" si="66"/>
        <v>1</v>
      </c>
    </row>
    <row r="271" spans="1:12">
      <c r="A271" s="159" t="str">
        <f>[3]REPROGRAMAÇÃO!A262</f>
        <v>14.14</v>
      </c>
      <c r="B271" s="160" t="str">
        <f>[3]REPROGRAMAÇÃO!B262</f>
        <v>PAPELEIRA DE PAREDE EM METAL CROMADO SEM TAMPA, INCLUSO FIXAÇÃO. AF_01/2020</v>
      </c>
      <c r="C271" s="159" t="str">
        <f>[3]REPROGRAMAÇÃO!E262</f>
        <v>UN</v>
      </c>
      <c r="D271" s="94"/>
      <c r="E271" s="94">
        <f>[3]REPROGRAMAÇÃO!J262</f>
        <v>31.61</v>
      </c>
      <c r="F271" s="94">
        <f>[3]REPROGRAMAÇÃO!I262</f>
        <v>2</v>
      </c>
      <c r="G271" s="21"/>
      <c r="H271" s="21">
        <f t="shared" si="67"/>
        <v>0</v>
      </c>
      <c r="I271" s="162">
        <f t="shared" si="53"/>
        <v>63.22</v>
      </c>
      <c r="J271" s="162">
        <f t="shared" si="64"/>
        <v>0</v>
      </c>
      <c r="K271" s="162">
        <f t="shared" si="65"/>
        <v>0</v>
      </c>
      <c r="L271" s="158">
        <f t="shared" si="66"/>
        <v>0</v>
      </c>
    </row>
    <row r="272" spans="1:12">
      <c r="A272" s="159" t="str">
        <f>[3]REPROGRAMAÇÃO!A263</f>
        <v>14.15</v>
      </c>
      <c r="B272" s="160" t="str">
        <f>[3]REPROGRAMAÇÃO!B263</f>
        <v>BARRA ANTIPANICO DUPLA, CEGA EM LADO OPOSTO, COR CINZA</v>
      </c>
      <c r="C272" s="159" t="str">
        <f>[3]REPROGRAMAÇÃO!E263</f>
        <v>PAR</v>
      </c>
      <c r="D272" s="94"/>
      <c r="E272" s="94">
        <f>[3]REPROGRAMAÇÃO!J263</f>
        <v>1121.6199999999999</v>
      </c>
      <c r="F272" s="94">
        <f>[3]REPROGRAMAÇÃO!I263</f>
        <v>1</v>
      </c>
      <c r="G272" s="21"/>
      <c r="H272" s="21">
        <f t="shared" si="67"/>
        <v>0</v>
      </c>
      <c r="I272" s="162">
        <f t="shared" si="53"/>
        <v>1121.6199999999999</v>
      </c>
      <c r="J272" s="162">
        <f t="shared" si="64"/>
        <v>0</v>
      </c>
      <c r="K272" s="162">
        <f t="shared" si="65"/>
        <v>0</v>
      </c>
      <c r="L272" s="158">
        <f t="shared" si="66"/>
        <v>0</v>
      </c>
    </row>
    <row r="273" spans="1:12">
      <c r="A273" s="313"/>
      <c r="B273" s="314"/>
      <c r="C273" s="314"/>
      <c r="D273" s="314"/>
      <c r="E273" s="314"/>
      <c r="F273" s="314"/>
      <c r="G273" s="314"/>
      <c r="H273" s="314"/>
      <c r="I273" s="314"/>
      <c r="J273" s="314"/>
      <c r="K273" s="314"/>
      <c r="L273" s="315"/>
    </row>
    <row r="274" spans="1:12">
      <c r="A274" s="153">
        <f>[3]REPROGRAMAÇÃO!A265</f>
        <v>15</v>
      </c>
      <c r="B274" s="154" t="str">
        <f>[3]REPROGRAMAÇÃO!B265</f>
        <v>SERVIÇOS FINAIS</v>
      </c>
      <c r="C274" s="313"/>
      <c r="D274" s="314"/>
      <c r="E274" s="314"/>
      <c r="F274" s="314"/>
      <c r="G274" s="314"/>
      <c r="H274" s="315"/>
      <c r="I274" s="155">
        <f>SUM(I275:I282)</f>
        <v>28102.219999999998</v>
      </c>
      <c r="J274" s="155">
        <f t="shared" ref="J274:K274" si="68">SUM(J275:J282)</f>
        <v>0</v>
      </c>
      <c r="K274" s="155">
        <f t="shared" si="68"/>
        <v>11392.7</v>
      </c>
      <c r="L274" s="163"/>
    </row>
    <row r="275" spans="1:12">
      <c r="A275" s="159" t="str">
        <f>[3]REPROGRAMAÇÃO!A266</f>
        <v>15.1</v>
      </c>
      <c r="B275" s="160" t="str">
        <f>[3]REPROGRAMAÇÃO!B266</f>
        <v>Fornecimento e plantio de palmeira mini imperial, média</v>
      </c>
      <c r="C275" s="159" t="str">
        <f>[3]REPROGRAMAÇÃO!E266</f>
        <v>un</v>
      </c>
      <c r="D275" s="94"/>
      <c r="E275" s="94">
        <f>[3]REPROGRAMAÇÃO!J266</f>
        <v>109.27</v>
      </c>
      <c r="F275" s="94">
        <f>[3]REPROGRAMAÇÃO!I266</f>
        <v>13</v>
      </c>
      <c r="G275" s="21"/>
      <c r="H275" s="161">
        <v>11</v>
      </c>
      <c r="I275" s="162">
        <f t="shared" si="53"/>
        <v>1420.51</v>
      </c>
      <c r="J275" s="162">
        <f t="shared" ref="J275:J282" si="69">ROUND(E275*G275,2)</f>
        <v>0</v>
      </c>
      <c r="K275" s="162">
        <f t="shared" ref="K275:K282" si="70">ROUND(H275*E275,2)</f>
        <v>1201.97</v>
      </c>
      <c r="L275" s="158">
        <f t="shared" ref="L275:L282" si="71">K275/I275</f>
        <v>0.84615384615384615</v>
      </c>
    </row>
    <row r="276" spans="1:12">
      <c r="A276" s="159" t="str">
        <f>[3]REPROGRAMAÇÃO!A267</f>
        <v>15.2</v>
      </c>
      <c r="B276" s="160" t="str">
        <f>[3]REPROGRAMAÇÃO!B267</f>
        <v>Planta - Moreia (Dietes bicolor), fornecimento e plantio</v>
      </c>
      <c r="C276" s="159" t="str">
        <f>[3]REPROGRAMAÇÃO!E267</f>
        <v>un</v>
      </c>
      <c r="D276" s="94"/>
      <c r="E276" s="94">
        <f>[3]REPROGRAMAÇÃO!J267</f>
        <v>43.489999999999995</v>
      </c>
      <c r="F276" s="94">
        <f>[3]REPROGRAMAÇÃO!I267</f>
        <v>57</v>
      </c>
      <c r="G276" s="21"/>
      <c r="H276" s="161">
        <v>57</v>
      </c>
      <c r="I276" s="162">
        <f t="shared" si="53"/>
        <v>2478.9299999999998</v>
      </c>
      <c r="J276" s="162">
        <f t="shared" si="69"/>
        <v>0</v>
      </c>
      <c r="K276" s="162">
        <f t="shared" si="70"/>
        <v>2478.9299999999998</v>
      </c>
      <c r="L276" s="158">
        <f t="shared" si="71"/>
        <v>1</v>
      </c>
    </row>
    <row r="277" spans="1:12" ht="21" customHeight="1">
      <c r="A277" s="159" t="str">
        <f>[3]REPROGRAMAÇÃO!A268</f>
        <v>15.3</v>
      </c>
      <c r="B277" s="160" t="str">
        <f>[3]REPROGRAMAÇÃO!B268</f>
        <v>CERCA EM MADEIRA MACIÇA DE LEI, ALTURA LIVRE DE 2M, CRAVADOS MIN 0,50m</v>
      </c>
      <c r="C277" s="159" t="str">
        <f>[3]REPROGRAMAÇÃO!E268</f>
        <v>M</v>
      </c>
      <c r="D277" s="94"/>
      <c r="E277" s="94">
        <f>[3]REPROGRAMAÇÃO!J268</f>
        <v>566.02</v>
      </c>
      <c r="F277" s="94">
        <f>[3]REPROGRAMAÇÃO!I268</f>
        <v>16.559999999999999</v>
      </c>
      <c r="G277" s="21"/>
      <c r="H277" s="161">
        <v>10.5</v>
      </c>
      <c r="I277" s="162">
        <f t="shared" si="53"/>
        <v>9373.2900000000009</v>
      </c>
      <c r="J277" s="162">
        <f t="shared" si="69"/>
        <v>0</v>
      </c>
      <c r="K277" s="162">
        <f t="shared" si="70"/>
        <v>5943.21</v>
      </c>
      <c r="L277" s="158">
        <f t="shared" si="71"/>
        <v>0.63405805218871913</v>
      </c>
    </row>
    <row r="278" spans="1:12" ht="25.5">
      <c r="A278" s="159" t="str">
        <f>[3]REPROGRAMAÇÃO!A269</f>
        <v>15.4</v>
      </c>
      <c r="B278" s="160" t="str">
        <f>[3]REPROGRAMAÇÃO!B269</f>
        <v>Fornecimento e instalação de brise metálico de alumínio, ref. B57, branco nieve 7000, da Hunter Douglas ou similar</v>
      </c>
      <c r="C278" s="159" t="str">
        <f>[3]REPROGRAMAÇÃO!E269</f>
        <v>m2</v>
      </c>
      <c r="D278" s="94"/>
      <c r="E278" s="94">
        <f>[3]REPROGRAMAÇÃO!J269</f>
        <v>558.75</v>
      </c>
      <c r="F278" s="94">
        <f>[3]REPROGRAMAÇÃO!I269</f>
        <v>16.559999999999999</v>
      </c>
      <c r="G278" s="21"/>
      <c r="H278" s="161">
        <v>0</v>
      </c>
      <c r="I278" s="162">
        <f t="shared" si="53"/>
        <v>9252.9</v>
      </c>
      <c r="J278" s="162">
        <f t="shared" si="69"/>
        <v>0</v>
      </c>
      <c r="K278" s="162">
        <f t="shared" si="70"/>
        <v>0</v>
      </c>
      <c r="L278" s="158">
        <f t="shared" si="71"/>
        <v>0</v>
      </c>
    </row>
    <row r="279" spans="1:12">
      <c r="A279" s="159" t="str">
        <f>[3]REPROGRAMAÇÃO!A270</f>
        <v>15.5</v>
      </c>
      <c r="B279" s="160" t="str">
        <f>[3]REPROGRAMAÇÃO!B270</f>
        <v>PLACA EM ACM</v>
      </c>
      <c r="C279" s="159" t="str">
        <f>[3]REPROGRAMAÇÃO!E270</f>
        <v>m2</v>
      </c>
      <c r="D279" s="94"/>
      <c r="E279" s="94">
        <f>[3]REPROGRAMAÇÃO!J270</f>
        <v>293.29000000000002</v>
      </c>
      <c r="F279" s="94">
        <f>[3]REPROGRAMAÇÃO!I270</f>
        <v>5.14</v>
      </c>
      <c r="G279" s="21"/>
      <c r="H279" s="161">
        <v>5.4</v>
      </c>
      <c r="I279" s="162">
        <f t="shared" si="53"/>
        <v>1507.51</v>
      </c>
      <c r="J279" s="162">
        <f t="shared" si="69"/>
        <v>0</v>
      </c>
      <c r="K279" s="162">
        <f t="shared" si="70"/>
        <v>1583.77</v>
      </c>
      <c r="L279" s="158">
        <f t="shared" si="71"/>
        <v>1.0505867291095914</v>
      </c>
    </row>
    <row r="280" spans="1:12">
      <c r="A280" s="159" t="str">
        <f>[3]REPROGRAMAÇÃO!A271</f>
        <v>15.6</v>
      </c>
      <c r="B280" s="160" t="str">
        <f>[3]REPROGRAMAÇÃO!B271</f>
        <v>Mangueira 2F LED BR 13MM 127V G-Light ou similar</v>
      </c>
      <c r="C280" s="159" t="str">
        <f>[3]REPROGRAMAÇÃO!E271</f>
        <v>m</v>
      </c>
      <c r="D280" s="94"/>
      <c r="E280" s="94">
        <f>[3]REPROGRAMAÇÃO!J271</f>
        <v>26.12</v>
      </c>
      <c r="F280" s="94">
        <f>[3]REPROGRAMAÇÃO!I271</f>
        <v>111.8</v>
      </c>
      <c r="G280" s="21"/>
      <c r="H280" s="161">
        <v>0</v>
      </c>
      <c r="I280" s="162">
        <f t="shared" ref="I280:I282" si="72">ROUND(E280*F280,2)</f>
        <v>2920.22</v>
      </c>
      <c r="J280" s="162">
        <f t="shared" si="69"/>
        <v>0</v>
      </c>
      <c r="K280" s="162">
        <f t="shared" si="70"/>
        <v>0</v>
      </c>
      <c r="L280" s="158">
        <f t="shared" si="71"/>
        <v>0</v>
      </c>
    </row>
    <row r="281" spans="1:12">
      <c r="A281" s="159" t="str">
        <f>[3]REPROGRAMAÇÃO!A272</f>
        <v>15.7</v>
      </c>
      <c r="B281" s="160" t="str">
        <f>[3]REPROGRAMAÇÃO!B272</f>
        <v>Fornecimento e instalação de fonte de alimentação 12V / 10A (ou similar)</v>
      </c>
      <c r="C281" s="159" t="str">
        <f>[3]REPROGRAMAÇÃO!E272</f>
        <v>un</v>
      </c>
      <c r="D281" s="94"/>
      <c r="E281" s="94">
        <f>[3]REPROGRAMAÇÃO!J272</f>
        <v>92.41</v>
      </c>
      <c r="F281" s="94">
        <f>[3]REPROGRAMAÇÃO!I272</f>
        <v>2</v>
      </c>
      <c r="G281" s="21"/>
      <c r="H281" s="161">
        <v>2</v>
      </c>
      <c r="I281" s="162">
        <f t="shared" si="72"/>
        <v>184.82</v>
      </c>
      <c r="J281" s="162">
        <f t="shared" si="69"/>
        <v>0</v>
      </c>
      <c r="K281" s="162">
        <f t="shared" si="70"/>
        <v>184.82</v>
      </c>
      <c r="L281" s="158">
        <f t="shared" si="71"/>
        <v>1</v>
      </c>
    </row>
    <row r="282" spans="1:12">
      <c r="A282" s="159" t="str">
        <f>[3]REPROGRAMAÇÃO!A273</f>
        <v>15.8</v>
      </c>
      <c r="B282" s="160" t="str">
        <f>[3]REPROGRAMAÇÃO!B273</f>
        <v>Limpeza geral</v>
      </c>
      <c r="C282" s="159" t="str">
        <f>[3]REPROGRAMAÇÃO!E273</f>
        <v>m2</v>
      </c>
      <c r="D282" s="94"/>
      <c r="E282" s="94">
        <f>[3]REPROGRAMAÇÃO!J273</f>
        <v>2.5099999999999998</v>
      </c>
      <c r="F282" s="94">
        <f>[3]REPROGRAMAÇÃO!I273</f>
        <v>384.08</v>
      </c>
      <c r="G282" s="21"/>
      <c r="H282" s="161">
        <v>0</v>
      </c>
      <c r="I282" s="162">
        <f t="shared" si="72"/>
        <v>964.04</v>
      </c>
      <c r="J282" s="162">
        <f t="shared" si="69"/>
        <v>0</v>
      </c>
      <c r="K282" s="162">
        <f t="shared" si="70"/>
        <v>0</v>
      </c>
      <c r="L282" s="158">
        <f t="shared" si="71"/>
        <v>0</v>
      </c>
    </row>
    <row r="283" spans="1:12" ht="13.5" thickBot="1"/>
    <row r="284" spans="1:12" ht="17.25" thickBot="1">
      <c r="A284" s="324" t="s">
        <v>541</v>
      </c>
      <c r="B284" s="325"/>
      <c r="C284" s="325"/>
      <c r="D284" s="325"/>
      <c r="E284" s="325"/>
      <c r="F284" s="325"/>
      <c r="G284" s="325"/>
      <c r="H284" s="325"/>
      <c r="I284" s="167">
        <f>SUM(I19+I32+I44+I63+I67+I86+I112+I122+I136+I169+I210+I242+I254+I257+I274)</f>
        <v>1301927.2400000002</v>
      </c>
      <c r="J284" s="167">
        <f>SUM(J19+J32+J44+J63+J67+J86+J112+J122+J136+J169+J210+J242+J254+J257+J274)</f>
        <v>39633.11</v>
      </c>
      <c r="K284" s="167">
        <f>[3]Plan2!B27</f>
        <v>1013072.2700000003</v>
      </c>
      <c r="L284" s="168"/>
    </row>
    <row r="285" spans="1:12">
      <c r="I285" s="169"/>
    </row>
    <row r="286" spans="1:12">
      <c r="A286" s="322" t="s">
        <v>542</v>
      </c>
      <c r="B286" s="322"/>
      <c r="C286" s="322"/>
      <c r="D286" s="322"/>
      <c r="E286" s="322"/>
      <c r="F286" s="322"/>
      <c r="G286" s="322"/>
      <c r="H286" s="322"/>
      <c r="I286" s="322"/>
      <c r="J286" s="322"/>
      <c r="K286" s="322"/>
      <c r="L286" s="322"/>
    </row>
    <row r="290" spans="6:8" ht="15" customHeight="1"/>
    <row r="291" spans="6:8" ht="15" customHeight="1">
      <c r="F291" s="323" t="s">
        <v>503</v>
      </c>
      <c r="G291" s="323"/>
      <c r="H291" s="323"/>
    </row>
    <row r="292" spans="6:8">
      <c r="F292" s="323" t="s">
        <v>504</v>
      </c>
      <c r="G292" s="323"/>
      <c r="H292" s="323"/>
    </row>
  </sheetData>
  <mergeCells count="64">
    <mergeCell ref="A286:L286"/>
    <mergeCell ref="F291:H291"/>
    <mergeCell ref="F292:H292"/>
    <mergeCell ref="C254:H254"/>
    <mergeCell ref="A256:L256"/>
    <mergeCell ref="C257:H257"/>
    <mergeCell ref="A273:L273"/>
    <mergeCell ref="C274:H274"/>
    <mergeCell ref="A284:H284"/>
    <mergeCell ref="A253:L253"/>
    <mergeCell ref="A111:L111"/>
    <mergeCell ref="C112:H112"/>
    <mergeCell ref="A121:L121"/>
    <mergeCell ref="C122:H122"/>
    <mergeCell ref="A135:L135"/>
    <mergeCell ref="C136:H136"/>
    <mergeCell ref="A168:L168"/>
    <mergeCell ref="A209:L209"/>
    <mergeCell ref="C210:H210"/>
    <mergeCell ref="A241:L241"/>
    <mergeCell ref="C242:H242"/>
    <mergeCell ref="C86:H86"/>
    <mergeCell ref="A18:L18"/>
    <mergeCell ref="C19:H19"/>
    <mergeCell ref="A31:L31"/>
    <mergeCell ref="C32:H32"/>
    <mergeCell ref="A43:L43"/>
    <mergeCell ref="C44:H44"/>
    <mergeCell ref="A62:L62"/>
    <mergeCell ref="C63:H63"/>
    <mergeCell ref="A66:L66"/>
    <mergeCell ref="C67:H67"/>
    <mergeCell ref="A85:L85"/>
    <mergeCell ref="A15:L15"/>
    <mergeCell ref="A16:A17"/>
    <mergeCell ref="B16:B17"/>
    <mergeCell ref="C16:C17"/>
    <mergeCell ref="D16:D17"/>
    <mergeCell ref="F16:H16"/>
    <mergeCell ref="I16:K16"/>
    <mergeCell ref="L16:L17"/>
    <mergeCell ref="A12:B12"/>
    <mergeCell ref="C12:F12"/>
    <mergeCell ref="G12:H12"/>
    <mergeCell ref="I12:J12"/>
    <mergeCell ref="K12:L12"/>
    <mergeCell ref="A13:B14"/>
    <mergeCell ref="C13:F14"/>
    <mergeCell ref="G13:H14"/>
    <mergeCell ref="I13:J14"/>
    <mergeCell ref="K13:L14"/>
    <mergeCell ref="L10:L11"/>
    <mergeCell ref="C1:L5"/>
    <mergeCell ref="A6:F6"/>
    <mergeCell ref="G6:J6"/>
    <mergeCell ref="A7:F8"/>
    <mergeCell ref="G7:J8"/>
    <mergeCell ref="K7:K8"/>
    <mergeCell ref="L7:L8"/>
    <mergeCell ref="A9:F9"/>
    <mergeCell ref="G9:J9"/>
    <mergeCell ref="A10:F11"/>
    <mergeCell ref="G10:J11"/>
    <mergeCell ref="K10:K11"/>
  </mergeCells>
  <printOptions horizontalCentered="1"/>
  <pageMargins left="0.31496062992125984" right="0.31496062992125984" top="1.1811023622047245" bottom="0.78740157480314965" header="0.31496062992125984" footer="0.31496062992125984"/>
  <pageSetup paperSize="9" scale="68" fitToHeight="0" orientation="landscape" horizontalDpi="360" verticalDpi="360" r:id="rId1"/>
  <headerFooter>
    <oddFooter>Página &amp;P de &amp;N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309"/>
  <sheetViews>
    <sheetView showGridLines="0" tabSelected="1" view="pageBreakPreview" topLeftCell="A280" zoomScale="80" zoomScaleNormal="85" zoomScaleSheetLayoutView="80" workbookViewId="0">
      <selection activeCell="C1" sqref="A1:K300"/>
    </sheetView>
  </sheetViews>
  <sheetFormatPr defaultColWidth="9.125" defaultRowHeight="12.75"/>
  <cols>
    <col min="1" max="1" width="7.875" style="127" customWidth="1"/>
    <col min="2" max="2" width="65.125" style="128" customWidth="1"/>
    <col min="3" max="4" width="10.625" style="129" customWidth="1"/>
    <col min="5" max="5" width="13.875" style="129" customWidth="1"/>
    <col min="6" max="7" width="13" style="111" customWidth="1"/>
    <col min="8" max="8" width="15" style="14" bestFit="1" customWidth="1"/>
    <col min="9" max="9" width="14" style="14" bestFit="1" customWidth="1"/>
    <col min="10" max="10" width="15.75" style="14" customWidth="1"/>
    <col min="11" max="11" width="14.625" style="139" customWidth="1"/>
    <col min="12" max="16384" width="9.125" style="14"/>
  </cols>
  <sheetData>
    <row r="1" spans="1:12" ht="12.75" customHeight="1">
      <c r="A1" s="131"/>
      <c r="B1" s="132"/>
      <c r="C1" s="281" t="s">
        <v>505</v>
      </c>
      <c r="D1" s="281"/>
      <c r="E1" s="281"/>
      <c r="F1" s="281"/>
      <c r="G1" s="281"/>
      <c r="H1" s="281"/>
      <c r="I1" s="281"/>
      <c r="J1" s="281"/>
      <c r="K1" s="282"/>
    </row>
    <row r="2" spans="1:12" ht="12.75" customHeight="1">
      <c r="A2" s="131"/>
      <c r="B2" s="132"/>
      <c r="C2" s="281"/>
      <c r="D2" s="281"/>
      <c r="E2" s="281"/>
      <c r="F2" s="281"/>
      <c r="G2" s="281"/>
      <c r="H2" s="281"/>
      <c r="I2" s="281"/>
      <c r="J2" s="281"/>
      <c r="K2" s="282"/>
    </row>
    <row r="3" spans="1:12" ht="12.75" customHeight="1">
      <c r="A3" s="131"/>
      <c r="B3" s="133"/>
      <c r="C3" s="281"/>
      <c r="D3" s="281"/>
      <c r="E3" s="281"/>
      <c r="F3" s="281"/>
      <c r="G3" s="281"/>
      <c r="H3" s="281"/>
      <c r="I3" s="281"/>
      <c r="J3" s="281"/>
      <c r="K3" s="282"/>
    </row>
    <row r="4" spans="1:12" ht="12.75" customHeight="1">
      <c r="A4" s="131"/>
      <c r="B4" s="134" t="s">
        <v>0</v>
      </c>
      <c r="C4" s="281"/>
      <c r="D4" s="281"/>
      <c r="E4" s="281"/>
      <c r="F4" s="281"/>
      <c r="G4" s="281"/>
      <c r="H4" s="281"/>
      <c r="I4" s="281"/>
      <c r="J4" s="281"/>
      <c r="K4" s="282"/>
    </row>
    <row r="5" spans="1:12" ht="12.75" customHeight="1">
      <c r="A5" s="135"/>
      <c r="B5" s="134" t="s">
        <v>506</v>
      </c>
      <c r="C5" s="283"/>
      <c r="D5" s="283"/>
      <c r="E5" s="283"/>
      <c r="F5" s="283"/>
      <c r="G5" s="283"/>
      <c r="H5" s="283"/>
      <c r="I5" s="283"/>
      <c r="J5" s="283"/>
      <c r="K5" s="284"/>
    </row>
    <row r="6" spans="1:12">
      <c r="A6" s="148" t="s">
        <v>507</v>
      </c>
      <c r="B6" s="149"/>
      <c r="C6" s="149"/>
      <c r="D6" s="149"/>
      <c r="E6" s="150"/>
      <c r="F6" s="288" t="s">
        <v>508</v>
      </c>
      <c r="G6" s="289"/>
      <c r="H6" s="289"/>
      <c r="I6" s="290"/>
      <c r="J6" s="136" t="s">
        <v>509</v>
      </c>
      <c r="K6" s="136" t="s">
        <v>510</v>
      </c>
    </row>
    <row r="7" spans="1:12" ht="12.75" customHeight="1">
      <c r="A7" s="291" t="s">
        <v>1</v>
      </c>
      <c r="B7" s="292"/>
      <c r="C7" s="292"/>
      <c r="D7" s="292"/>
      <c r="E7" s="293"/>
      <c r="F7" s="291" t="s">
        <v>506</v>
      </c>
      <c r="G7" s="292"/>
      <c r="H7" s="292"/>
      <c r="I7" s="293"/>
      <c r="J7" s="280">
        <v>45369</v>
      </c>
      <c r="K7" s="297" t="s">
        <v>511</v>
      </c>
    </row>
    <row r="8" spans="1:12">
      <c r="A8" s="294"/>
      <c r="B8" s="295"/>
      <c r="C8" s="295"/>
      <c r="D8" s="295"/>
      <c r="E8" s="296"/>
      <c r="F8" s="294"/>
      <c r="G8" s="295"/>
      <c r="H8" s="295"/>
      <c r="I8" s="296"/>
      <c r="J8" s="280"/>
      <c r="K8" s="298"/>
    </row>
    <row r="9" spans="1:12" ht="25.5" customHeight="1">
      <c r="A9" s="285" t="s">
        <v>512</v>
      </c>
      <c r="B9" s="286"/>
      <c r="C9" s="286"/>
      <c r="D9" s="286"/>
      <c r="E9" s="287"/>
      <c r="F9" s="299" t="s">
        <v>513</v>
      </c>
      <c r="G9" s="299"/>
      <c r="H9" s="299"/>
      <c r="I9" s="299"/>
      <c r="J9" s="137" t="s">
        <v>514</v>
      </c>
      <c r="K9" s="138" t="s">
        <v>515</v>
      </c>
    </row>
    <row r="10" spans="1:12" ht="12.75" customHeight="1">
      <c r="A10" s="291" t="s">
        <v>516</v>
      </c>
      <c r="B10" s="292"/>
      <c r="C10" s="292"/>
      <c r="D10" s="292"/>
      <c r="E10" s="293"/>
      <c r="F10" s="300" t="s">
        <v>517</v>
      </c>
      <c r="G10" s="300"/>
      <c r="H10" s="300"/>
      <c r="I10" s="300"/>
      <c r="J10" s="280">
        <v>44748</v>
      </c>
      <c r="K10" s="280">
        <v>45266</v>
      </c>
    </row>
    <row r="11" spans="1:12" s="1" customFormat="1" ht="12.75" customHeight="1">
      <c r="A11" s="294"/>
      <c r="B11" s="295"/>
      <c r="C11" s="295"/>
      <c r="D11" s="295"/>
      <c r="E11" s="296"/>
      <c r="F11" s="300"/>
      <c r="G11" s="300"/>
      <c r="H11" s="300"/>
      <c r="I11" s="300"/>
      <c r="J11" s="280"/>
      <c r="K11" s="280"/>
    </row>
    <row r="12" spans="1:12" s="1" customFormat="1" ht="12.75" customHeight="1">
      <c r="A12" s="285" t="s">
        <v>518</v>
      </c>
      <c r="B12" s="287"/>
      <c r="C12" s="335" t="s">
        <v>519</v>
      </c>
      <c r="D12" s="336"/>
      <c r="E12" s="337"/>
      <c r="F12" s="299" t="s">
        <v>520</v>
      </c>
      <c r="G12" s="299"/>
      <c r="H12" s="306" t="s">
        <v>521</v>
      </c>
      <c r="I12" s="306"/>
      <c r="J12" s="307" t="s">
        <v>522</v>
      </c>
      <c r="K12" s="307"/>
    </row>
    <row r="13" spans="1:12" s="1" customFormat="1" ht="12.75" customHeight="1">
      <c r="A13" s="291" t="s">
        <v>523</v>
      </c>
      <c r="B13" s="293"/>
      <c r="C13" s="338" t="s">
        <v>524</v>
      </c>
      <c r="D13" s="339"/>
      <c r="E13" s="340"/>
      <c r="F13" s="301">
        <v>1188434.56</v>
      </c>
      <c r="G13" s="302"/>
      <c r="H13" s="305">
        <f>I300</f>
        <v>84058.0069143125</v>
      </c>
      <c r="I13" s="305"/>
      <c r="J13" s="300" t="s">
        <v>580</v>
      </c>
      <c r="K13" s="300"/>
    </row>
    <row r="14" spans="1:12" s="1" customFormat="1" ht="12.75" customHeight="1">
      <c r="A14" s="294"/>
      <c r="B14" s="296"/>
      <c r="C14" s="341"/>
      <c r="D14" s="342"/>
      <c r="E14" s="343"/>
      <c r="F14" s="303"/>
      <c r="G14" s="304"/>
      <c r="H14" s="305"/>
      <c r="I14" s="305"/>
      <c r="J14" s="300"/>
      <c r="K14" s="300"/>
    </row>
    <row r="15" spans="1:12" s="1" customFormat="1" ht="12.75" customHeight="1">
      <c r="A15" s="3"/>
      <c r="B15" s="4"/>
      <c r="C15" s="4"/>
      <c r="D15" s="4"/>
      <c r="E15" s="4"/>
      <c r="F15" s="4"/>
      <c r="G15" s="4"/>
      <c r="H15" s="4"/>
      <c r="I15" s="4"/>
      <c r="J15" s="4"/>
      <c r="K15" s="140"/>
      <c r="L15" s="2"/>
    </row>
    <row r="16" spans="1:12" s="1" customFormat="1" ht="12.75" customHeight="1">
      <c r="A16" s="332" t="s">
        <v>2</v>
      </c>
      <c r="B16" s="328" t="s">
        <v>3</v>
      </c>
      <c r="C16" s="328" t="s">
        <v>4</v>
      </c>
      <c r="D16" s="328" t="s">
        <v>6</v>
      </c>
      <c r="E16" s="326" t="s">
        <v>5</v>
      </c>
      <c r="F16" s="327"/>
      <c r="G16" s="327"/>
      <c r="H16" s="326" t="s">
        <v>7</v>
      </c>
      <c r="I16" s="327"/>
      <c r="J16" s="327"/>
      <c r="K16" s="334"/>
      <c r="L16" s="2"/>
    </row>
    <row r="17" spans="1:12" s="1" customFormat="1" ht="27.75" customHeight="1">
      <c r="A17" s="333"/>
      <c r="B17" s="329"/>
      <c r="C17" s="329"/>
      <c r="D17" s="329"/>
      <c r="E17" s="146" t="s">
        <v>525</v>
      </c>
      <c r="F17" s="146" t="s">
        <v>526</v>
      </c>
      <c r="G17" s="146" t="s">
        <v>527</v>
      </c>
      <c r="H17" s="146" t="s">
        <v>528</v>
      </c>
      <c r="I17" s="146" t="s">
        <v>526</v>
      </c>
      <c r="J17" s="146" t="s">
        <v>527</v>
      </c>
      <c r="K17" s="147" t="s">
        <v>529</v>
      </c>
      <c r="L17" s="2"/>
    </row>
    <row r="18" spans="1:12" s="1" customFormat="1" ht="12.75" customHeight="1">
      <c r="A18" s="5"/>
      <c r="B18" s="6"/>
      <c r="C18" s="7"/>
      <c r="D18" s="7"/>
      <c r="E18" s="8"/>
      <c r="F18" s="8"/>
      <c r="G18" s="8"/>
      <c r="H18" s="8"/>
      <c r="I18" s="8"/>
      <c r="J18" s="8"/>
      <c r="K18" s="141"/>
      <c r="L18" s="2"/>
    </row>
    <row r="19" spans="1:12" ht="12.75" customHeight="1">
      <c r="A19" s="9">
        <v>1</v>
      </c>
      <c r="B19" s="10" t="s">
        <v>8</v>
      </c>
      <c r="C19" s="11"/>
      <c r="D19" s="12"/>
      <c r="E19" s="11"/>
      <c r="F19" s="11"/>
      <c r="G19" s="11"/>
      <c r="H19" s="13">
        <f>SUM(H20:H30)</f>
        <v>19433.310000000001</v>
      </c>
      <c r="I19" s="13">
        <f t="shared" ref="I19:J19" si="0">SUM(I20:I30)</f>
        <v>0</v>
      </c>
      <c r="J19" s="13">
        <f t="shared" si="0"/>
        <v>17801.637227500003</v>
      </c>
      <c r="K19" s="142"/>
    </row>
    <row r="20" spans="1:12">
      <c r="A20" s="15" t="s">
        <v>9</v>
      </c>
      <c r="B20" s="16" t="s">
        <v>10</v>
      </c>
      <c r="C20" s="15" t="s">
        <v>11</v>
      </c>
      <c r="D20" s="19">
        <v>110.74</v>
      </c>
      <c r="E20" s="17">
        <v>3</v>
      </c>
      <c r="F20" s="17"/>
      <c r="G20" s="17">
        <f>F20+'BM20'!H20</f>
        <v>3</v>
      </c>
      <c r="H20" s="20">
        <f t="shared" ref="H20:H30" si="1">ROUND(D20*E20,2)</f>
        <v>332.22</v>
      </c>
      <c r="I20" s="21">
        <f t="shared" ref="I20:I30" si="2">F20*D20</f>
        <v>0</v>
      </c>
      <c r="J20" s="21">
        <f t="shared" ref="J20:J30" si="3">G20*D20</f>
        <v>332.21999999999997</v>
      </c>
      <c r="K20" s="143">
        <f>J20/H20</f>
        <v>0.99999999999999978</v>
      </c>
    </row>
    <row r="21" spans="1:12" ht="12.75" customHeight="1">
      <c r="A21" s="15" t="s">
        <v>12</v>
      </c>
      <c r="B21" s="22" t="s">
        <v>13</v>
      </c>
      <c r="C21" s="15" t="s">
        <v>14</v>
      </c>
      <c r="D21" s="19">
        <v>2.9</v>
      </c>
      <c r="E21" s="17">
        <v>88.39</v>
      </c>
      <c r="F21" s="17"/>
      <c r="G21" s="17">
        <f>F21+'BM20'!H21</f>
        <v>88.39</v>
      </c>
      <c r="H21" s="20">
        <f t="shared" si="1"/>
        <v>256.33</v>
      </c>
      <c r="I21" s="21">
        <f t="shared" si="2"/>
        <v>0</v>
      </c>
      <c r="J21" s="21">
        <f t="shared" si="3"/>
        <v>256.33100000000002</v>
      </c>
      <c r="K21" s="143">
        <f t="shared" ref="K21:K84" si="4">J21/H21</f>
        <v>1.0000039012210824</v>
      </c>
      <c r="L21" s="23"/>
    </row>
    <row r="22" spans="1:12" ht="12.75" customHeight="1">
      <c r="A22" s="15" t="s">
        <v>15</v>
      </c>
      <c r="B22" s="22" t="s">
        <v>16</v>
      </c>
      <c r="C22" s="15" t="s">
        <v>14</v>
      </c>
      <c r="D22" s="19">
        <v>6.2299999999999995</v>
      </c>
      <c r="E22" s="17">
        <v>88.39</v>
      </c>
      <c r="F22" s="17"/>
      <c r="G22" s="17">
        <f>F22+'BM20'!H22</f>
        <v>88.39</v>
      </c>
      <c r="H22" s="20">
        <f t="shared" si="1"/>
        <v>550.66999999999996</v>
      </c>
      <c r="I22" s="21">
        <f t="shared" si="2"/>
        <v>0</v>
      </c>
      <c r="J22" s="21">
        <f t="shared" si="3"/>
        <v>550.66969999999992</v>
      </c>
      <c r="K22" s="143">
        <f t="shared" si="4"/>
        <v>0.99999945520910882</v>
      </c>
      <c r="L22" s="23"/>
    </row>
    <row r="23" spans="1:12" ht="12.75" customHeight="1">
      <c r="A23" s="15" t="s">
        <v>17</v>
      </c>
      <c r="B23" s="22" t="s">
        <v>18</v>
      </c>
      <c r="C23" s="15" t="s">
        <v>19</v>
      </c>
      <c r="D23" s="19">
        <v>69.149999999999991</v>
      </c>
      <c r="E23" s="17">
        <v>3</v>
      </c>
      <c r="F23" s="17"/>
      <c r="G23" s="17">
        <f>F23+'BM20'!H23</f>
        <v>3</v>
      </c>
      <c r="H23" s="20">
        <f t="shared" si="1"/>
        <v>207.45</v>
      </c>
      <c r="I23" s="21">
        <f t="shared" si="2"/>
        <v>0</v>
      </c>
      <c r="J23" s="21">
        <f t="shared" si="3"/>
        <v>207.45</v>
      </c>
      <c r="K23" s="143">
        <f t="shared" si="4"/>
        <v>1</v>
      </c>
      <c r="L23" s="23"/>
    </row>
    <row r="24" spans="1:12" ht="25.5">
      <c r="A24" s="15" t="s">
        <v>20</v>
      </c>
      <c r="B24" s="22" t="s">
        <v>21</v>
      </c>
      <c r="C24" s="15" t="s">
        <v>22</v>
      </c>
      <c r="D24" s="19">
        <v>52.25</v>
      </c>
      <c r="E24" s="17">
        <v>16.11</v>
      </c>
      <c r="F24" s="17"/>
      <c r="G24" s="17">
        <f>F24+'BM20'!H24</f>
        <v>16.11</v>
      </c>
      <c r="H24" s="20">
        <f t="shared" si="1"/>
        <v>841.75</v>
      </c>
      <c r="I24" s="21">
        <f t="shared" si="2"/>
        <v>0</v>
      </c>
      <c r="J24" s="21">
        <f t="shared" si="3"/>
        <v>841.74749999999995</v>
      </c>
      <c r="K24" s="143">
        <f t="shared" si="4"/>
        <v>0.99999702999702988</v>
      </c>
      <c r="L24" s="23"/>
    </row>
    <row r="25" spans="1:12" ht="25.5">
      <c r="A25" s="15" t="s">
        <v>23</v>
      </c>
      <c r="B25" s="22" t="s">
        <v>24</v>
      </c>
      <c r="C25" s="15" t="s">
        <v>22</v>
      </c>
      <c r="D25" s="19">
        <v>230.25</v>
      </c>
      <c r="E25" s="17">
        <v>13.59</v>
      </c>
      <c r="F25" s="17"/>
      <c r="G25" s="17">
        <f>F25+'BM20'!H25</f>
        <v>6.5041900000000004</v>
      </c>
      <c r="H25" s="20">
        <f t="shared" si="1"/>
        <v>3129.1</v>
      </c>
      <c r="I25" s="21">
        <f t="shared" si="2"/>
        <v>0</v>
      </c>
      <c r="J25" s="21">
        <f t="shared" si="3"/>
        <v>1497.5897475000002</v>
      </c>
      <c r="K25" s="143">
        <f t="shared" si="4"/>
        <v>0.47860079495701646</v>
      </c>
      <c r="L25" s="23"/>
    </row>
    <row r="26" spans="1:12" ht="25.5">
      <c r="A26" s="15" t="s">
        <v>25</v>
      </c>
      <c r="B26" s="22" t="s">
        <v>26</v>
      </c>
      <c r="C26" s="15" t="s">
        <v>22</v>
      </c>
      <c r="D26" s="19">
        <v>97.97</v>
      </c>
      <c r="E26" s="17">
        <v>9.76</v>
      </c>
      <c r="F26" s="17"/>
      <c r="G26" s="17">
        <f>F26+'BM20'!H26</f>
        <v>9.76</v>
      </c>
      <c r="H26" s="20">
        <f t="shared" si="1"/>
        <v>956.19</v>
      </c>
      <c r="I26" s="21">
        <f t="shared" si="2"/>
        <v>0</v>
      </c>
      <c r="J26" s="21">
        <f t="shared" si="3"/>
        <v>956.18719999999996</v>
      </c>
      <c r="K26" s="143">
        <f t="shared" si="4"/>
        <v>0.99999707171168906</v>
      </c>
      <c r="L26" s="23"/>
    </row>
    <row r="27" spans="1:12">
      <c r="A27" s="15" t="s">
        <v>27</v>
      </c>
      <c r="B27" s="22" t="s">
        <v>28</v>
      </c>
      <c r="C27" s="15" t="s">
        <v>29</v>
      </c>
      <c r="D27" s="19">
        <v>10.49</v>
      </c>
      <c r="E27" s="17">
        <v>564.30999999999995</v>
      </c>
      <c r="F27" s="17"/>
      <c r="G27" s="17">
        <f>F27+'BM20'!H27</f>
        <v>564.30999999999995</v>
      </c>
      <c r="H27" s="20">
        <f t="shared" si="1"/>
        <v>5919.61</v>
      </c>
      <c r="I27" s="21">
        <f t="shared" si="2"/>
        <v>0</v>
      </c>
      <c r="J27" s="21">
        <f t="shared" si="3"/>
        <v>5919.6118999999999</v>
      </c>
      <c r="K27" s="143">
        <f t="shared" si="4"/>
        <v>1.0000003209670907</v>
      </c>
      <c r="L27" s="23"/>
    </row>
    <row r="28" spans="1:12" ht="18" customHeight="1">
      <c r="A28" s="15" t="s">
        <v>30</v>
      </c>
      <c r="B28" s="22" t="s">
        <v>31</v>
      </c>
      <c r="C28" s="15" t="s">
        <v>22</v>
      </c>
      <c r="D28" s="19">
        <v>79.61</v>
      </c>
      <c r="E28" s="17">
        <v>6.5400000000010001</v>
      </c>
      <c r="F28" s="17"/>
      <c r="G28" s="17">
        <f>F28+'BM20'!H28</f>
        <v>6.5380000000000003</v>
      </c>
      <c r="H28" s="20">
        <f t="shared" si="1"/>
        <v>520.65</v>
      </c>
      <c r="I28" s="21">
        <f t="shared" si="2"/>
        <v>0</v>
      </c>
      <c r="J28" s="21">
        <f t="shared" si="3"/>
        <v>520.49018000000001</v>
      </c>
      <c r="K28" s="143">
        <f t="shared" si="4"/>
        <v>0.99969303754921734</v>
      </c>
      <c r="L28" s="23"/>
    </row>
    <row r="29" spans="1:12" ht="24.75" customHeight="1">
      <c r="A29" s="15" t="s">
        <v>32</v>
      </c>
      <c r="B29" s="22" t="s">
        <v>33</v>
      </c>
      <c r="C29" s="15" t="s">
        <v>14</v>
      </c>
      <c r="D29" s="19">
        <v>7.5600000000000005</v>
      </c>
      <c r="E29" s="17">
        <v>549</v>
      </c>
      <c r="F29" s="17"/>
      <c r="G29" s="17">
        <f>F29+'BM20'!H29</f>
        <v>549</v>
      </c>
      <c r="H29" s="20">
        <f t="shared" si="1"/>
        <v>4150.4399999999996</v>
      </c>
      <c r="I29" s="21">
        <f t="shared" si="2"/>
        <v>0</v>
      </c>
      <c r="J29" s="21">
        <f t="shared" si="3"/>
        <v>4150.4400000000005</v>
      </c>
      <c r="K29" s="143">
        <f t="shared" si="4"/>
        <v>1.0000000000000002</v>
      </c>
      <c r="L29" s="23"/>
    </row>
    <row r="30" spans="1:12" ht="24" customHeight="1">
      <c r="A30" s="15" t="s">
        <v>34</v>
      </c>
      <c r="B30" s="22" t="s">
        <v>35</v>
      </c>
      <c r="C30" s="15" t="s">
        <v>29</v>
      </c>
      <c r="D30" s="19">
        <v>428.15</v>
      </c>
      <c r="E30" s="17">
        <v>6</v>
      </c>
      <c r="F30" s="17"/>
      <c r="G30" s="17">
        <f>F30+'BM20'!H30</f>
        <v>6</v>
      </c>
      <c r="H30" s="20">
        <f t="shared" si="1"/>
        <v>2568.9</v>
      </c>
      <c r="I30" s="21">
        <f t="shared" si="2"/>
        <v>0</v>
      </c>
      <c r="J30" s="21">
        <f t="shared" si="3"/>
        <v>2568.8999999999996</v>
      </c>
      <c r="K30" s="143">
        <f t="shared" si="4"/>
        <v>0.99999999999999978</v>
      </c>
      <c r="L30" s="23"/>
    </row>
    <row r="31" spans="1:12">
      <c r="A31" s="24"/>
      <c r="B31" s="25"/>
      <c r="C31" s="26"/>
      <c r="D31" s="29"/>
      <c r="E31" s="27"/>
      <c r="F31" s="27"/>
      <c r="G31" s="27"/>
      <c r="H31" s="30"/>
      <c r="I31" s="31"/>
      <c r="J31" s="31"/>
      <c r="K31" s="143"/>
      <c r="L31" s="23"/>
    </row>
    <row r="32" spans="1:12">
      <c r="A32" s="32">
        <v>2</v>
      </c>
      <c r="B32" s="33" t="s">
        <v>36</v>
      </c>
      <c r="C32" s="34"/>
      <c r="D32" s="35"/>
      <c r="E32" s="34"/>
      <c r="F32" s="34"/>
      <c r="G32" s="34"/>
      <c r="H32" s="36">
        <f>SUM(H33:H42)</f>
        <v>93551.27</v>
      </c>
      <c r="I32" s="36">
        <f t="shared" ref="I32:J32" si="5">SUM(I33:I42)</f>
        <v>0</v>
      </c>
      <c r="J32" s="36">
        <f t="shared" si="5"/>
        <v>93340.373400000011</v>
      </c>
      <c r="K32" s="143">
        <f t="shared" si="4"/>
        <v>0.99774565754158129</v>
      </c>
      <c r="L32" s="23"/>
    </row>
    <row r="33" spans="1:12" ht="25.5">
      <c r="A33" s="37" t="s">
        <v>37</v>
      </c>
      <c r="B33" s="38" t="s">
        <v>38</v>
      </c>
      <c r="C33" s="39" t="s">
        <v>22</v>
      </c>
      <c r="D33" s="19">
        <v>40.650000000000006</v>
      </c>
      <c r="E33" s="17">
        <v>116.67</v>
      </c>
      <c r="F33" s="17"/>
      <c r="G33" s="17">
        <f>F33+'BM20'!H33</f>
        <v>116.66999999999999</v>
      </c>
      <c r="H33" s="21">
        <f t="shared" ref="H33:H42" si="6">ROUND(D33*E33,2)</f>
        <v>4742.6400000000003</v>
      </c>
      <c r="I33" s="21">
        <f t="shared" ref="I33:I42" si="7">F33*D33</f>
        <v>0</v>
      </c>
      <c r="J33" s="21">
        <f t="shared" ref="J33:J42" si="8">G33*D33</f>
        <v>4742.6355000000003</v>
      </c>
      <c r="K33" s="143">
        <f t="shared" si="4"/>
        <v>0.99999905116137844</v>
      </c>
      <c r="L33" s="23"/>
    </row>
    <row r="34" spans="1:12" ht="25.5">
      <c r="A34" s="37" t="s">
        <v>39</v>
      </c>
      <c r="B34" s="37" t="s">
        <v>40</v>
      </c>
      <c r="C34" s="40" t="s">
        <v>22</v>
      </c>
      <c r="D34" s="19">
        <v>78.789999999999992</v>
      </c>
      <c r="E34" s="17">
        <v>93.140000000000029</v>
      </c>
      <c r="F34" s="17"/>
      <c r="G34" s="17">
        <f>F34+'BM20'!H34</f>
        <v>93.14</v>
      </c>
      <c r="H34" s="21">
        <f t="shared" si="6"/>
        <v>7338.5</v>
      </c>
      <c r="I34" s="21">
        <f t="shared" si="7"/>
        <v>0</v>
      </c>
      <c r="J34" s="21">
        <f t="shared" si="8"/>
        <v>7338.5005999999994</v>
      </c>
      <c r="K34" s="143">
        <f t="shared" si="4"/>
        <v>1.0000000817605776</v>
      </c>
      <c r="L34" s="23"/>
    </row>
    <row r="35" spans="1:12" ht="23.25" customHeight="1">
      <c r="A35" s="37" t="s">
        <v>41</v>
      </c>
      <c r="B35" s="37" t="s">
        <v>42</v>
      </c>
      <c r="C35" s="40" t="s">
        <v>22</v>
      </c>
      <c r="D35" s="19">
        <v>25.67</v>
      </c>
      <c r="E35" s="17">
        <v>22.250000000000004</v>
      </c>
      <c r="F35" s="17"/>
      <c r="G35" s="17">
        <f>F35+'BM20'!H35</f>
        <v>21.47</v>
      </c>
      <c r="H35" s="21">
        <f t="shared" si="6"/>
        <v>571.16</v>
      </c>
      <c r="I35" s="21">
        <f t="shared" si="7"/>
        <v>0</v>
      </c>
      <c r="J35" s="21">
        <f t="shared" si="8"/>
        <v>551.13490000000002</v>
      </c>
      <c r="K35" s="143">
        <f t="shared" si="4"/>
        <v>0.96493959661040696</v>
      </c>
      <c r="L35" s="23"/>
    </row>
    <row r="36" spans="1:12" ht="25.5">
      <c r="A36" s="37" t="s">
        <v>43</v>
      </c>
      <c r="B36" s="37" t="s">
        <v>44</v>
      </c>
      <c r="C36" s="40" t="s">
        <v>14</v>
      </c>
      <c r="D36" s="19">
        <v>27.130000000000003</v>
      </c>
      <c r="E36" s="17">
        <v>51.07</v>
      </c>
      <c r="F36" s="17"/>
      <c r="G36" s="17">
        <f>F36+'BM20'!H36</f>
        <v>51.57</v>
      </c>
      <c r="H36" s="21">
        <f t="shared" si="6"/>
        <v>1385.53</v>
      </c>
      <c r="I36" s="21">
        <f t="shared" si="7"/>
        <v>0</v>
      </c>
      <c r="J36" s="21">
        <f t="shared" si="8"/>
        <v>1399.0941000000003</v>
      </c>
      <c r="K36" s="143">
        <f t="shared" si="4"/>
        <v>1.0097898277193567</v>
      </c>
      <c r="L36" s="23"/>
    </row>
    <row r="37" spans="1:12" ht="25.5">
      <c r="A37" s="37" t="s">
        <v>45</v>
      </c>
      <c r="B37" s="37" t="s">
        <v>46</v>
      </c>
      <c r="C37" s="40" t="s">
        <v>22</v>
      </c>
      <c r="D37" s="19">
        <v>759.90000000000009</v>
      </c>
      <c r="E37" s="17">
        <v>25.459999999999997</v>
      </c>
      <c r="F37" s="17"/>
      <c r="G37" s="17">
        <f>F37+'BM20'!H37</f>
        <v>25.46</v>
      </c>
      <c r="H37" s="21">
        <f t="shared" si="6"/>
        <v>19347.05</v>
      </c>
      <c r="I37" s="21">
        <f t="shared" si="7"/>
        <v>0</v>
      </c>
      <c r="J37" s="21">
        <f t="shared" si="8"/>
        <v>19347.054000000004</v>
      </c>
      <c r="K37" s="143">
        <f t="shared" si="4"/>
        <v>1.0000002067498666</v>
      </c>
      <c r="L37" s="23"/>
    </row>
    <row r="38" spans="1:12" ht="26.25" customHeight="1">
      <c r="A38" s="37" t="s">
        <v>47</v>
      </c>
      <c r="B38" s="37" t="s">
        <v>48</v>
      </c>
      <c r="C38" s="40" t="s">
        <v>29</v>
      </c>
      <c r="D38" s="19">
        <v>82.64</v>
      </c>
      <c r="E38" s="17">
        <v>75.430000000000035</v>
      </c>
      <c r="F38" s="17"/>
      <c r="G38" s="17">
        <f>F38+'BM20'!H38</f>
        <v>75.430000000000007</v>
      </c>
      <c r="H38" s="21">
        <f t="shared" si="6"/>
        <v>6233.54</v>
      </c>
      <c r="I38" s="21">
        <f t="shared" si="7"/>
        <v>0</v>
      </c>
      <c r="J38" s="21">
        <f t="shared" si="8"/>
        <v>6233.5352000000003</v>
      </c>
      <c r="K38" s="143">
        <f t="shared" si="4"/>
        <v>0.99999922997205448</v>
      </c>
      <c r="L38" s="23"/>
    </row>
    <row r="39" spans="1:12" ht="25.5">
      <c r="A39" s="37" t="s">
        <v>49</v>
      </c>
      <c r="B39" s="37" t="s">
        <v>50</v>
      </c>
      <c r="C39" s="40" t="s">
        <v>51</v>
      </c>
      <c r="D39" s="19">
        <v>20.03</v>
      </c>
      <c r="E39" s="17">
        <v>1675.9100000000003</v>
      </c>
      <c r="F39" s="17"/>
      <c r="G39" s="17">
        <f>F39+'BM20'!H39</f>
        <v>1675.91</v>
      </c>
      <c r="H39" s="21">
        <f t="shared" si="6"/>
        <v>33568.480000000003</v>
      </c>
      <c r="I39" s="21">
        <f t="shared" si="7"/>
        <v>0</v>
      </c>
      <c r="J39" s="21">
        <f t="shared" si="8"/>
        <v>33568.477300000006</v>
      </c>
      <c r="K39" s="143">
        <f t="shared" si="4"/>
        <v>0.99999991956740375</v>
      </c>
      <c r="L39" s="23"/>
    </row>
    <row r="40" spans="1:12" ht="25.5">
      <c r="A40" s="37" t="s">
        <v>52</v>
      </c>
      <c r="B40" s="37" t="s">
        <v>53</v>
      </c>
      <c r="C40" s="40" t="s">
        <v>22</v>
      </c>
      <c r="D40" s="19">
        <v>444.59000000000003</v>
      </c>
      <c r="E40" s="17">
        <v>27.25</v>
      </c>
      <c r="F40" s="17"/>
      <c r="G40" s="17">
        <f>F40+'BM20'!H40</f>
        <v>27.25</v>
      </c>
      <c r="H40" s="21">
        <f t="shared" si="6"/>
        <v>12115.08</v>
      </c>
      <c r="I40" s="21">
        <f t="shared" si="7"/>
        <v>0</v>
      </c>
      <c r="J40" s="21">
        <f t="shared" si="8"/>
        <v>12115.077500000001</v>
      </c>
      <c r="K40" s="143">
        <f t="shared" si="4"/>
        <v>0.99999979364560543</v>
      </c>
      <c r="L40" s="23"/>
    </row>
    <row r="41" spans="1:12" ht="25.5">
      <c r="A41" s="37" t="s">
        <v>54</v>
      </c>
      <c r="B41" s="37" t="s">
        <v>55</v>
      </c>
      <c r="C41" s="40" t="s">
        <v>22</v>
      </c>
      <c r="D41" s="19">
        <v>177.76000000000002</v>
      </c>
      <c r="E41" s="17">
        <v>27.25</v>
      </c>
      <c r="F41" s="17"/>
      <c r="G41" s="17">
        <f>F41+'BM20'!H41</f>
        <v>26.1</v>
      </c>
      <c r="H41" s="21">
        <f t="shared" si="6"/>
        <v>4843.96</v>
      </c>
      <c r="I41" s="21">
        <f t="shared" si="7"/>
        <v>0</v>
      </c>
      <c r="J41" s="21">
        <f t="shared" si="8"/>
        <v>4639.536000000001</v>
      </c>
      <c r="K41" s="143">
        <f t="shared" si="4"/>
        <v>0.95779816513761484</v>
      </c>
      <c r="L41" s="23"/>
    </row>
    <row r="42" spans="1:12" ht="25.5">
      <c r="A42" s="37" t="s">
        <v>56</v>
      </c>
      <c r="B42" s="38" t="s">
        <v>57</v>
      </c>
      <c r="C42" s="39" t="s">
        <v>29</v>
      </c>
      <c r="D42" s="19">
        <v>26.990000000000002</v>
      </c>
      <c r="E42" s="17">
        <v>126.17000000000002</v>
      </c>
      <c r="F42" s="17"/>
      <c r="G42" s="17">
        <f>F42+'BM20'!H42</f>
        <v>126.17</v>
      </c>
      <c r="H42" s="21">
        <f t="shared" si="6"/>
        <v>3405.33</v>
      </c>
      <c r="I42" s="21">
        <f t="shared" si="7"/>
        <v>0</v>
      </c>
      <c r="J42" s="21">
        <f t="shared" si="8"/>
        <v>3405.3283000000001</v>
      </c>
      <c r="K42" s="143">
        <f t="shared" si="4"/>
        <v>0.99999950078259681</v>
      </c>
      <c r="L42" s="23"/>
    </row>
    <row r="43" spans="1:12">
      <c r="A43" s="41"/>
      <c r="B43" s="41"/>
      <c r="C43" s="42"/>
      <c r="D43" s="45"/>
      <c r="E43" s="43"/>
      <c r="F43" s="43"/>
      <c r="G43" s="43"/>
      <c r="H43" s="21"/>
      <c r="I43" s="46"/>
      <c r="J43" s="46"/>
      <c r="K43" s="143"/>
      <c r="L43" s="23"/>
    </row>
    <row r="44" spans="1:12" ht="15.75">
      <c r="A44" s="9">
        <v>3</v>
      </c>
      <c r="B44" s="10" t="s">
        <v>58</v>
      </c>
      <c r="C44" s="11"/>
      <c r="D44" s="48"/>
      <c r="E44" s="11"/>
      <c r="F44" s="47"/>
      <c r="G44" s="47"/>
      <c r="H44" s="49">
        <f>SUM(H46:H61)</f>
        <v>228332.07000000004</v>
      </c>
      <c r="I44" s="49">
        <f t="shared" ref="I44:J44" si="9">SUM(I46:I61)</f>
        <v>0</v>
      </c>
      <c r="J44" s="49">
        <f t="shared" si="9"/>
        <v>227411.45871300003</v>
      </c>
      <c r="K44" s="143">
        <f t="shared" si="4"/>
        <v>0.99596810344249931</v>
      </c>
      <c r="L44" s="23"/>
    </row>
    <row r="45" spans="1:12" ht="15.75">
      <c r="A45" s="9" t="s">
        <v>59</v>
      </c>
      <c r="B45" s="10" t="s">
        <v>60</v>
      </c>
      <c r="C45" s="11"/>
      <c r="D45" s="48"/>
      <c r="E45" s="11"/>
      <c r="F45" s="47"/>
      <c r="G45" s="47"/>
      <c r="H45" s="21"/>
      <c r="I45" s="11"/>
      <c r="J45" s="11"/>
      <c r="K45" s="143"/>
      <c r="L45" s="23"/>
    </row>
    <row r="46" spans="1:12" ht="38.25">
      <c r="A46" s="37" t="s">
        <v>61</v>
      </c>
      <c r="B46" s="50" t="s">
        <v>62</v>
      </c>
      <c r="C46" s="51" t="s">
        <v>51</v>
      </c>
      <c r="D46" s="19">
        <v>23.39</v>
      </c>
      <c r="E46" s="17">
        <v>1624.6407000000002</v>
      </c>
      <c r="F46" s="18"/>
      <c r="G46" s="17">
        <f>F46+'BM20'!H46</f>
        <v>1624.6407000000002</v>
      </c>
      <c r="H46" s="21">
        <f t="shared" ref="H46:H52" si="10">ROUND(D46*E46,2)</f>
        <v>38000.35</v>
      </c>
      <c r="I46" s="21">
        <f t="shared" ref="I46:I52" si="11">F46*D46</f>
        <v>0</v>
      </c>
      <c r="J46" s="21">
        <f t="shared" ref="J46:J52" si="12">G46*D46</f>
        <v>38000.345973000003</v>
      </c>
      <c r="K46" s="143">
        <f t="shared" si="4"/>
        <v>0.99999989402729195</v>
      </c>
      <c r="L46" s="23"/>
    </row>
    <row r="47" spans="1:12" ht="38.25">
      <c r="A47" s="37" t="s">
        <v>63</v>
      </c>
      <c r="B47" s="37" t="s">
        <v>64</v>
      </c>
      <c r="C47" s="40" t="s">
        <v>51</v>
      </c>
      <c r="D47" s="19">
        <v>22.94</v>
      </c>
      <c r="E47" s="17">
        <v>323.702</v>
      </c>
      <c r="F47" s="18"/>
      <c r="G47" s="17">
        <f>F47+'BM20'!H47</f>
        <v>323.702</v>
      </c>
      <c r="H47" s="21">
        <f t="shared" si="10"/>
        <v>7425.72</v>
      </c>
      <c r="I47" s="21">
        <f t="shared" si="11"/>
        <v>0</v>
      </c>
      <c r="J47" s="21">
        <f t="shared" si="12"/>
        <v>7425.7238800000005</v>
      </c>
      <c r="K47" s="143">
        <f t="shared" si="4"/>
        <v>1.0000005225082551</v>
      </c>
      <c r="L47" s="23"/>
    </row>
    <row r="48" spans="1:12" ht="38.25">
      <c r="A48" s="37" t="s">
        <v>65</v>
      </c>
      <c r="B48" s="37" t="s">
        <v>66</v>
      </c>
      <c r="C48" s="40" t="s">
        <v>51</v>
      </c>
      <c r="D48" s="19">
        <v>19.98</v>
      </c>
      <c r="E48" s="17">
        <v>3227.1619999999998</v>
      </c>
      <c r="F48" s="18"/>
      <c r="G48" s="17">
        <f>F48+'BM20'!H48</f>
        <v>3227.1619999999998</v>
      </c>
      <c r="H48" s="21">
        <f t="shared" si="10"/>
        <v>64478.7</v>
      </c>
      <c r="I48" s="21">
        <f t="shared" si="11"/>
        <v>0</v>
      </c>
      <c r="J48" s="21">
        <f t="shared" si="12"/>
        <v>64478.696759999999</v>
      </c>
      <c r="K48" s="143">
        <f t="shared" si="4"/>
        <v>0.99999994975084794</v>
      </c>
      <c r="L48" s="23"/>
    </row>
    <row r="49" spans="1:12" ht="38.25">
      <c r="A49" s="37" t="s">
        <v>67</v>
      </c>
      <c r="B49" s="37" t="s">
        <v>68</v>
      </c>
      <c r="C49" s="40" t="s">
        <v>51</v>
      </c>
      <c r="D49" s="19">
        <v>16.989999999999998</v>
      </c>
      <c r="E49" s="17">
        <v>749.97</v>
      </c>
      <c r="F49" s="18"/>
      <c r="G49" s="17">
        <f>F49+'BM20'!H49</f>
        <v>749.97</v>
      </c>
      <c r="H49" s="21">
        <f t="shared" si="10"/>
        <v>12741.99</v>
      </c>
      <c r="I49" s="21">
        <f t="shared" si="11"/>
        <v>0</v>
      </c>
      <c r="J49" s="21">
        <f t="shared" si="12"/>
        <v>12741.990299999999</v>
      </c>
      <c r="K49" s="143">
        <f t="shared" si="4"/>
        <v>1.000000023544203</v>
      </c>
      <c r="L49" s="23"/>
    </row>
    <row r="50" spans="1:12" ht="25.5">
      <c r="A50" s="37" t="s">
        <v>69</v>
      </c>
      <c r="B50" s="37" t="s">
        <v>70</v>
      </c>
      <c r="C50" s="40" t="s">
        <v>29</v>
      </c>
      <c r="D50" s="19">
        <v>48.69</v>
      </c>
      <c r="E50" s="17">
        <v>863.21</v>
      </c>
      <c r="F50" s="18"/>
      <c r="G50" s="17">
        <f>F50+'BM20'!H50</f>
        <v>863.21</v>
      </c>
      <c r="H50" s="21">
        <f t="shared" si="10"/>
        <v>42029.69</v>
      </c>
      <c r="I50" s="21">
        <f t="shared" si="11"/>
        <v>0</v>
      </c>
      <c r="J50" s="21">
        <f t="shared" si="12"/>
        <v>42029.694900000002</v>
      </c>
      <c r="K50" s="143">
        <f t="shared" si="4"/>
        <v>1.0000001165842527</v>
      </c>
      <c r="L50" s="23"/>
    </row>
    <row r="51" spans="1:12" ht="25.5">
      <c r="A51" s="37" t="s">
        <v>71</v>
      </c>
      <c r="B51" s="37" t="s">
        <v>53</v>
      </c>
      <c r="C51" s="40" t="s">
        <v>22</v>
      </c>
      <c r="D51" s="19">
        <v>444.59000000000003</v>
      </c>
      <c r="E51" s="17">
        <v>66.45</v>
      </c>
      <c r="F51" s="18"/>
      <c r="G51" s="17">
        <f>F51+'BM20'!H51</f>
        <v>66.45</v>
      </c>
      <c r="H51" s="21">
        <f t="shared" si="10"/>
        <v>29543.01</v>
      </c>
      <c r="I51" s="21">
        <f t="shared" si="11"/>
        <v>0</v>
      </c>
      <c r="J51" s="21">
        <f t="shared" si="12"/>
        <v>29543.005500000003</v>
      </c>
      <c r="K51" s="143">
        <f t="shared" si="4"/>
        <v>0.99999984767970507</v>
      </c>
      <c r="L51" s="23"/>
    </row>
    <row r="52" spans="1:12" ht="25.5">
      <c r="A52" s="37" t="s">
        <v>72</v>
      </c>
      <c r="B52" s="52" t="s">
        <v>55</v>
      </c>
      <c r="C52" s="53" t="s">
        <v>22</v>
      </c>
      <c r="D52" s="19">
        <v>177.76000000000002</v>
      </c>
      <c r="E52" s="17">
        <v>66.45</v>
      </c>
      <c r="F52" s="18"/>
      <c r="G52" s="17">
        <f>F52+'BM20'!H52</f>
        <v>66.45</v>
      </c>
      <c r="H52" s="21">
        <f t="shared" si="10"/>
        <v>11812.15</v>
      </c>
      <c r="I52" s="21">
        <f t="shared" si="11"/>
        <v>0</v>
      </c>
      <c r="J52" s="21">
        <f t="shared" si="12"/>
        <v>11812.152000000002</v>
      </c>
      <c r="K52" s="143">
        <f t="shared" si="4"/>
        <v>1.0000001693171863</v>
      </c>
      <c r="L52" s="23"/>
    </row>
    <row r="53" spans="1:12">
      <c r="A53" s="9" t="s">
        <v>73</v>
      </c>
      <c r="B53" s="10" t="s">
        <v>74</v>
      </c>
      <c r="C53" s="11"/>
      <c r="D53" s="48"/>
      <c r="E53" s="11"/>
      <c r="F53" s="54"/>
      <c r="G53" s="54"/>
      <c r="H53" s="21"/>
      <c r="I53" s="11"/>
      <c r="J53" s="11"/>
      <c r="K53" s="143" t="e">
        <f t="shared" si="4"/>
        <v>#DIV/0!</v>
      </c>
      <c r="L53" s="23"/>
    </row>
    <row r="54" spans="1:12" ht="25.5">
      <c r="A54" s="55" t="s">
        <v>75</v>
      </c>
      <c r="B54" s="56" t="s">
        <v>76</v>
      </c>
      <c r="C54" s="15" t="s">
        <v>77</v>
      </c>
      <c r="D54" s="57">
        <v>190.06</v>
      </c>
      <c r="E54" s="57">
        <v>112.49</v>
      </c>
      <c r="F54" s="18"/>
      <c r="G54" s="17">
        <f>F54+'BM20'!H54</f>
        <v>112.49</v>
      </c>
      <c r="H54" s="21">
        <f>ROUND(D54*E54,2)</f>
        <v>21379.85</v>
      </c>
      <c r="I54" s="21">
        <f>F54*D54</f>
        <v>0</v>
      </c>
      <c r="J54" s="21">
        <f>G54*D54</f>
        <v>21379.849399999999</v>
      </c>
      <c r="K54" s="143">
        <f t="shared" si="4"/>
        <v>0.99999997193619228</v>
      </c>
      <c r="L54" s="23"/>
    </row>
    <row r="55" spans="1:12">
      <c r="A55" s="9" t="s">
        <v>78</v>
      </c>
      <c r="B55" s="10" t="s">
        <v>79</v>
      </c>
      <c r="C55" s="11"/>
      <c r="D55" s="48"/>
      <c r="E55" s="11"/>
      <c r="F55" s="54"/>
      <c r="G55" s="54"/>
      <c r="H55" s="21"/>
      <c r="I55" s="11"/>
      <c r="J55" s="11"/>
      <c r="K55" s="143" t="e">
        <f t="shared" si="4"/>
        <v>#DIV/0!</v>
      </c>
      <c r="L55" s="23"/>
    </row>
    <row r="56" spans="1:12">
      <c r="A56" s="55" t="s">
        <v>80</v>
      </c>
      <c r="B56" s="55" t="s">
        <v>81</v>
      </c>
      <c r="C56" s="58" t="s">
        <v>82</v>
      </c>
      <c r="D56" s="59">
        <v>37.349999999999994</v>
      </c>
      <c r="E56" s="17">
        <v>10</v>
      </c>
      <c r="F56" s="18"/>
      <c r="G56" s="17">
        <f>F56+'BM20'!H56</f>
        <v>0</v>
      </c>
      <c r="H56" s="21">
        <f t="shared" ref="H56:H61" si="13">ROUND(D56*E56,2)</f>
        <v>373.5</v>
      </c>
      <c r="I56" s="21">
        <f t="shared" ref="I56:I61" si="14">F56*D56</f>
        <v>0</v>
      </c>
      <c r="J56" s="21">
        <f t="shared" ref="J56:J61" si="15">G56*D56</f>
        <v>0</v>
      </c>
      <c r="K56" s="143">
        <f t="shared" si="4"/>
        <v>0</v>
      </c>
      <c r="L56" s="23"/>
    </row>
    <row r="57" spans="1:12">
      <c r="A57" s="55" t="s">
        <v>83</v>
      </c>
      <c r="B57" s="55" t="s">
        <v>84</v>
      </c>
      <c r="C57" s="58" t="s">
        <v>82</v>
      </c>
      <c r="D57" s="59">
        <v>65.989999999999995</v>
      </c>
      <c r="E57" s="17">
        <v>2</v>
      </c>
      <c r="F57" s="18"/>
      <c r="G57" s="17">
        <f>F57+'BM20'!H57</f>
        <v>0</v>
      </c>
      <c r="H57" s="21">
        <f t="shared" si="13"/>
        <v>131.97999999999999</v>
      </c>
      <c r="I57" s="21">
        <f t="shared" si="14"/>
        <v>0</v>
      </c>
      <c r="J57" s="21">
        <f t="shared" si="15"/>
        <v>0</v>
      </c>
      <c r="K57" s="143">
        <f t="shared" si="4"/>
        <v>0</v>
      </c>
      <c r="L57" s="23"/>
    </row>
    <row r="58" spans="1:12">
      <c r="A58" s="55" t="s">
        <v>85</v>
      </c>
      <c r="B58" s="55" t="s">
        <v>86</v>
      </c>
      <c r="C58" s="58" t="s">
        <v>82</v>
      </c>
      <c r="D58" s="59">
        <v>51.26</v>
      </c>
      <c r="E58" s="17">
        <v>0.95</v>
      </c>
      <c r="F58" s="18"/>
      <c r="G58" s="17">
        <f>F58+'BM20'!H58</f>
        <v>0</v>
      </c>
      <c r="H58" s="21">
        <f t="shared" si="13"/>
        <v>48.7</v>
      </c>
      <c r="I58" s="21">
        <f t="shared" si="14"/>
        <v>0</v>
      </c>
      <c r="J58" s="21">
        <f t="shared" si="15"/>
        <v>0</v>
      </c>
      <c r="K58" s="143">
        <f t="shared" si="4"/>
        <v>0</v>
      </c>
      <c r="L58" s="23"/>
    </row>
    <row r="59" spans="1:12">
      <c r="A59" s="55" t="s">
        <v>87</v>
      </c>
      <c r="B59" s="55" t="s">
        <v>88</v>
      </c>
      <c r="C59" s="58" t="s">
        <v>82</v>
      </c>
      <c r="D59" s="59">
        <v>66.86</v>
      </c>
      <c r="E59" s="17">
        <v>2.5</v>
      </c>
      <c r="F59" s="18"/>
      <c r="G59" s="17">
        <f>F59+'BM20'!H59</f>
        <v>0</v>
      </c>
      <c r="H59" s="21">
        <f t="shared" si="13"/>
        <v>167.15</v>
      </c>
      <c r="I59" s="21">
        <f t="shared" si="14"/>
        <v>0</v>
      </c>
      <c r="J59" s="21">
        <f t="shared" si="15"/>
        <v>0</v>
      </c>
      <c r="K59" s="143">
        <f t="shared" si="4"/>
        <v>0</v>
      </c>
      <c r="L59" s="23"/>
    </row>
    <row r="60" spans="1:12">
      <c r="A60" s="55" t="s">
        <v>89</v>
      </c>
      <c r="B60" s="55" t="s">
        <v>90</v>
      </c>
      <c r="C60" s="58" t="s">
        <v>82</v>
      </c>
      <c r="D60" s="59">
        <v>50.24</v>
      </c>
      <c r="E60" s="17">
        <v>0.95</v>
      </c>
      <c r="F60" s="18"/>
      <c r="G60" s="17">
        <f>F60+'BM20'!H60</f>
        <v>0</v>
      </c>
      <c r="H60" s="21">
        <f t="shared" si="13"/>
        <v>47.73</v>
      </c>
      <c r="I60" s="21">
        <f t="shared" si="14"/>
        <v>0</v>
      </c>
      <c r="J60" s="21">
        <f t="shared" si="15"/>
        <v>0</v>
      </c>
      <c r="K60" s="143">
        <f t="shared" si="4"/>
        <v>0</v>
      </c>
      <c r="L60" s="23"/>
    </row>
    <row r="61" spans="1:12">
      <c r="A61" s="55" t="s">
        <v>91</v>
      </c>
      <c r="B61" s="60" t="s">
        <v>92</v>
      </c>
      <c r="C61" s="61" t="s">
        <v>82</v>
      </c>
      <c r="D61" s="59">
        <v>60.620000000000005</v>
      </c>
      <c r="E61" s="17">
        <v>2.5</v>
      </c>
      <c r="F61" s="18"/>
      <c r="G61" s="17">
        <f>F61+'BM20'!H61</f>
        <v>0</v>
      </c>
      <c r="H61" s="21">
        <f t="shared" si="13"/>
        <v>151.55000000000001</v>
      </c>
      <c r="I61" s="21">
        <f t="shared" si="14"/>
        <v>0</v>
      </c>
      <c r="J61" s="21">
        <f t="shared" si="15"/>
        <v>0</v>
      </c>
      <c r="K61" s="143">
        <f t="shared" si="4"/>
        <v>0</v>
      </c>
      <c r="L61" s="23"/>
    </row>
    <row r="62" spans="1:12">
      <c r="A62" s="62"/>
      <c r="B62" s="62"/>
      <c r="C62" s="63"/>
      <c r="D62" s="64"/>
      <c r="E62" s="43"/>
      <c r="F62" s="44"/>
      <c r="G62" s="44"/>
      <c r="H62" s="21"/>
      <c r="I62" s="46"/>
      <c r="J62" s="46"/>
      <c r="K62" s="143"/>
      <c r="L62" s="23"/>
    </row>
    <row r="63" spans="1:12">
      <c r="A63" s="9">
        <v>4</v>
      </c>
      <c r="B63" s="10" t="s">
        <v>93</v>
      </c>
      <c r="C63" s="11"/>
      <c r="D63" s="48"/>
      <c r="E63" s="11"/>
      <c r="F63" s="54"/>
      <c r="G63" s="54"/>
      <c r="H63" s="49">
        <f>SUM(H64:H65)</f>
        <v>35376.71</v>
      </c>
      <c r="I63" s="49">
        <f t="shared" ref="I63:J63" si="16">SUM(I64:I65)</f>
        <v>0</v>
      </c>
      <c r="J63" s="49">
        <f t="shared" si="16"/>
        <v>35376.7137</v>
      </c>
      <c r="K63" s="143">
        <f t="shared" si="4"/>
        <v>1.0000001045885838</v>
      </c>
      <c r="L63" s="23"/>
    </row>
    <row r="64" spans="1:12" ht="38.25">
      <c r="A64" s="55" t="s">
        <v>94</v>
      </c>
      <c r="B64" s="60" t="s">
        <v>95</v>
      </c>
      <c r="C64" s="61" t="s">
        <v>14</v>
      </c>
      <c r="D64" s="57">
        <v>70.34</v>
      </c>
      <c r="E64" s="65">
        <v>435.57</v>
      </c>
      <c r="F64" s="18"/>
      <c r="G64" s="17">
        <f>F64+'BM20'!H64</f>
        <v>435.57</v>
      </c>
      <c r="H64" s="21">
        <f>ROUND(D64*E64,2)</f>
        <v>30637.99</v>
      </c>
      <c r="I64" s="21">
        <f>F64*D64</f>
        <v>0</v>
      </c>
      <c r="J64" s="21">
        <f>G64*D64</f>
        <v>30637.9938</v>
      </c>
      <c r="K64" s="143">
        <f t="shared" si="4"/>
        <v>1.0000001240290242</v>
      </c>
      <c r="L64" s="23"/>
    </row>
    <row r="65" spans="1:12" ht="25.5">
      <c r="A65" s="55" t="s">
        <v>96</v>
      </c>
      <c r="B65" s="60" t="s">
        <v>97</v>
      </c>
      <c r="C65" s="61" t="s">
        <v>14</v>
      </c>
      <c r="D65" s="57">
        <v>89.97</v>
      </c>
      <c r="E65" s="65">
        <v>52.67</v>
      </c>
      <c r="F65" s="18"/>
      <c r="G65" s="17">
        <f>F65+'BM20'!H65</f>
        <v>52.67</v>
      </c>
      <c r="H65" s="21">
        <f>ROUND(D65*E65,2)</f>
        <v>4738.72</v>
      </c>
      <c r="I65" s="21">
        <f>F65*D65</f>
        <v>0</v>
      </c>
      <c r="J65" s="21">
        <f>G65*D65</f>
        <v>4738.7199000000001</v>
      </c>
      <c r="K65" s="143">
        <f t="shared" si="4"/>
        <v>0.99999997889725489</v>
      </c>
      <c r="L65" s="23"/>
    </row>
    <row r="66" spans="1:12">
      <c r="A66" s="62"/>
      <c r="B66" s="62"/>
      <c r="C66" s="63"/>
      <c r="D66" s="66"/>
      <c r="E66" s="66"/>
      <c r="F66" s="44"/>
      <c r="G66" s="44"/>
      <c r="H66" s="21"/>
      <c r="I66" s="46"/>
      <c r="J66" s="46"/>
      <c r="K66" s="143"/>
      <c r="L66" s="23"/>
    </row>
    <row r="67" spans="1:12">
      <c r="A67" s="9">
        <v>5</v>
      </c>
      <c r="B67" s="10" t="s">
        <v>98</v>
      </c>
      <c r="C67" s="11"/>
      <c r="D67" s="48"/>
      <c r="E67" s="11"/>
      <c r="F67" s="54"/>
      <c r="G67" s="54"/>
      <c r="H67" s="49">
        <f>SUM(H68:H84)</f>
        <v>181089.39</v>
      </c>
      <c r="I67" s="49">
        <f t="shared" ref="I67:J67" si="17">SUM(I68:I84)</f>
        <v>973.91442599999971</v>
      </c>
      <c r="J67" s="49">
        <f t="shared" si="17"/>
        <v>177683.96852599995</v>
      </c>
      <c r="K67" s="143">
        <f t="shared" si="4"/>
        <v>0.98119480399155323</v>
      </c>
      <c r="L67" s="23"/>
    </row>
    <row r="68" spans="1:12">
      <c r="A68" s="55" t="s">
        <v>99</v>
      </c>
      <c r="B68" s="60" t="s">
        <v>100</v>
      </c>
      <c r="C68" s="61" t="s">
        <v>14</v>
      </c>
      <c r="D68" s="57">
        <v>143.84</v>
      </c>
      <c r="E68" s="65">
        <v>0</v>
      </c>
      <c r="F68" s="18"/>
      <c r="G68" s="17">
        <f>F68+'BM20'!H68</f>
        <v>0</v>
      </c>
      <c r="H68" s="21">
        <f t="shared" ref="H68:H84" si="18">ROUND(D68*E68,2)</f>
        <v>0</v>
      </c>
      <c r="I68" s="21">
        <f t="shared" ref="I68:I84" si="19">F68*D68</f>
        <v>0</v>
      </c>
      <c r="J68" s="21">
        <f t="shared" ref="J68:J84" si="20">G68*D68</f>
        <v>0</v>
      </c>
      <c r="K68" s="143" t="e">
        <f t="shared" si="4"/>
        <v>#DIV/0!</v>
      </c>
      <c r="L68" s="23"/>
    </row>
    <row r="69" spans="1:12">
      <c r="A69" s="55" t="s">
        <v>101</v>
      </c>
      <c r="B69" s="55" t="s">
        <v>102</v>
      </c>
      <c r="C69" s="58" t="s">
        <v>14</v>
      </c>
      <c r="D69" s="57">
        <v>161.29000000000002</v>
      </c>
      <c r="E69" s="65">
        <v>167.97000000000003</v>
      </c>
      <c r="F69" s="18"/>
      <c r="G69" s="17">
        <f>F69+'BM20'!H69</f>
        <v>167.97</v>
      </c>
      <c r="H69" s="21">
        <f t="shared" si="18"/>
        <v>27091.88</v>
      </c>
      <c r="I69" s="21">
        <f t="shared" si="19"/>
        <v>0</v>
      </c>
      <c r="J69" s="21">
        <f t="shared" si="20"/>
        <v>27091.881300000005</v>
      </c>
      <c r="K69" s="143">
        <f t="shared" si="4"/>
        <v>1.0000000479848576</v>
      </c>
      <c r="L69" s="23"/>
    </row>
    <row r="70" spans="1:12" ht="25.5">
      <c r="A70" s="55" t="s">
        <v>103</v>
      </c>
      <c r="B70" s="55" t="s">
        <v>104</v>
      </c>
      <c r="C70" s="58" t="s">
        <v>14</v>
      </c>
      <c r="D70" s="57">
        <v>75.849999999999994</v>
      </c>
      <c r="E70" s="65">
        <v>308.33999999999997</v>
      </c>
      <c r="F70" s="18"/>
      <c r="G70" s="17">
        <f>F70+'BM20'!H70</f>
        <v>308.33999999999997</v>
      </c>
      <c r="H70" s="21">
        <f t="shared" si="18"/>
        <v>23387.59</v>
      </c>
      <c r="I70" s="21">
        <f t="shared" si="19"/>
        <v>0</v>
      </c>
      <c r="J70" s="21">
        <f t="shared" si="20"/>
        <v>23387.588999999996</v>
      </c>
      <c r="K70" s="143">
        <f t="shared" si="4"/>
        <v>0.99999995724228086</v>
      </c>
      <c r="L70" s="23"/>
    </row>
    <row r="71" spans="1:12" ht="25.5">
      <c r="A71" s="55" t="s">
        <v>105</v>
      </c>
      <c r="B71" s="55" t="s">
        <v>106</v>
      </c>
      <c r="C71" s="58" t="s">
        <v>14</v>
      </c>
      <c r="D71" s="57">
        <v>36.22</v>
      </c>
      <c r="E71" s="65">
        <v>28.5</v>
      </c>
      <c r="F71" s="18"/>
      <c r="G71" s="17">
        <f>F71+'BM20'!H71</f>
        <v>28.5</v>
      </c>
      <c r="H71" s="21">
        <f t="shared" si="18"/>
        <v>1032.27</v>
      </c>
      <c r="I71" s="21">
        <f t="shared" si="19"/>
        <v>0</v>
      </c>
      <c r="J71" s="21">
        <f t="shared" si="20"/>
        <v>1032.27</v>
      </c>
      <c r="K71" s="143">
        <f t="shared" si="4"/>
        <v>1</v>
      </c>
      <c r="L71" s="23"/>
    </row>
    <row r="72" spans="1:12">
      <c r="A72" s="55" t="s">
        <v>107</v>
      </c>
      <c r="B72" s="55" t="s">
        <v>108</v>
      </c>
      <c r="C72" s="58" t="s">
        <v>109</v>
      </c>
      <c r="D72" s="57">
        <v>110</v>
      </c>
      <c r="E72" s="65">
        <v>27</v>
      </c>
      <c r="F72" s="18"/>
      <c r="G72" s="17">
        <f>F72+'BM20'!H72</f>
        <v>27</v>
      </c>
      <c r="H72" s="21">
        <f t="shared" si="18"/>
        <v>2970</v>
      </c>
      <c r="I72" s="21">
        <f t="shared" si="19"/>
        <v>0</v>
      </c>
      <c r="J72" s="21">
        <f t="shared" si="20"/>
        <v>2970</v>
      </c>
      <c r="K72" s="143">
        <f t="shared" si="4"/>
        <v>1</v>
      </c>
      <c r="L72" s="23"/>
    </row>
    <row r="73" spans="1:12">
      <c r="A73" s="55" t="s">
        <v>110</v>
      </c>
      <c r="B73" s="55" t="s">
        <v>111</v>
      </c>
      <c r="C73" s="58" t="s">
        <v>82</v>
      </c>
      <c r="D73" s="57">
        <v>76.19</v>
      </c>
      <c r="E73" s="65">
        <v>24</v>
      </c>
      <c r="F73" s="18"/>
      <c r="G73" s="17">
        <f>F73+'BM20'!H73</f>
        <v>24</v>
      </c>
      <c r="H73" s="21">
        <f t="shared" si="18"/>
        <v>1828.56</v>
      </c>
      <c r="I73" s="21">
        <f t="shared" si="19"/>
        <v>0</v>
      </c>
      <c r="J73" s="21">
        <f t="shared" si="20"/>
        <v>1828.56</v>
      </c>
      <c r="K73" s="143">
        <f t="shared" si="4"/>
        <v>1</v>
      </c>
      <c r="L73" s="23"/>
    </row>
    <row r="74" spans="1:12">
      <c r="A74" s="55" t="s">
        <v>112</v>
      </c>
      <c r="B74" s="55" t="s">
        <v>113</v>
      </c>
      <c r="C74" s="58" t="s">
        <v>109</v>
      </c>
      <c r="D74" s="57">
        <v>44.650000000000006</v>
      </c>
      <c r="E74" s="65">
        <v>0</v>
      </c>
      <c r="F74" s="18"/>
      <c r="G74" s="17">
        <f>F74+'BM20'!H74</f>
        <v>0</v>
      </c>
      <c r="H74" s="21">
        <f t="shared" si="18"/>
        <v>0</v>
      </c>
      <c r="I74" s="21">
        <f t="shared" si="19"/>
        <v>0</v>
      </c>
      <c r="J74" s="21">
        <f t="shared" si="20"/>
        <v>0</v>
      </c>
      <c r="K74" s="143" t="e">
        <f t="shared" si="4"/>
        <v>#DIV/0!</v>
      </c>
      <c r="L74" s="23"/>
    </row>
    <row r="75" spans="1:12" ht="25.5">
      <c r="A75" s="55" t="s">
        <v>114</v>
      </c>
      <c r="B75" s="55" t="s">
        <v>115</v>
      </c>
      <c r="C75" s="58" t="s">
        <v>82</v>
      </c>
      <c r="D75" s="57">
        <v>69.760000000000005</v>
      </c>
      <c r="E75" s="65">
        <v>52.8</v>
      </c>
      <c r="F75" s="18"/>
      <c r="G75" s="17">
        <f>F75+'BM20'!H75</f>
        <v>52.8</v>
      </c>
      <c r="H75" s="21">
        <f t="shared" si="18"/>
        <v>3683.33</v>
      </c>
      <c r="I75" s="21">
        <f t="shared" si="19"/>
        <v>0</v>
      </c>
      <c r="J75" s="21">
        <f t="shared" si="20"/>
        <v>3683.328</v>
      </c>
      <c r="K75" s="143">
        <f t="shared" si="4"/>
        <v>0.99999945701308324</v>
      </c>
      <c r="L75" s="23"/>
    </row>
    <row r="76" spans="1:12" ht="25.5">
      <c r="A76" s="55" t="s">
        <v>116</v>
      </c>
      <c r="B76" s="55" t="s">
        <v>117</v>
      </c>
      <c r="C76" s="58" t="s">
        <v>82</v>
      </c>
      <c r="D76" s="57">
        <v>201.91000000000003</v>
      </c>
      <c r="E76" s="65">
        <v>0</v>
      </c>
      <c r="F76" s="18"/>
      <c r="G76" s="17">
        <f>F76+'BM20'!H76</f>
        <v>0</v>
      </c>
      <c r="H76" s="21">
        <f t="shared" si="18"/>
        <v>0</v>
      </c>
      <c r="I76" s="21">
        <f t="shared" si="19"/>
        <v>0</v>
      </c>
      <c r="J76" s="21">
        <f t="shared" si="20"/>
        <v>0</v>
      </c>
      <c r="K76" s="143" t="e">
        <f t="shared" si="4"/>
        <v>#DIV/0!</v>
      </c>
      <c r="L76" s="23"/>
    </row>
    <row r="77" spans="1:12" ht="25.5">
      <c r="A77" s="55" t="s">
        <v>118</v>
      </c>
      <c r="B77" s="55" t="s">
        <v>119</v>
      </c>
      <c r="C77" s="58" t="s">
        <v>14</v>
      </c>
      <c r="D77" s="57">
        <v>88.25</v>
      </c>
      <c r="E77" s="65">
        <v>151.4375</v>
      </c>
      <c r="F77" s="18"/>
      <c r="G77" s="17">
        <f>F77+'BM20'!H77</f>
        <v>151.44</v>
      </c>
      <c r="H77" s="21">
        <f t="shared" si="18"/>
        <v>13364.36</v>
      </c>
      <c r="I77" s="21">
        <f t="shared" si="19"/>
        <v>0</v>
      </c>
      <c r="J77" s="21">
        <f t="shared" si="20"/>
        <v>13364.58</v>
      </c>
      <c r="K77" s="143">
        <f t="shared" si="4"/>
        <v>1.0000164616936389</v>
      </c>
      <c r="L77" s="23"/>
    </row>
    <row r="78" spans="1:12" ht="25.5">
      <c r="A78" s="67" t="s">
        <v>120</v>
      </c>
      <c r="B78" s="67" t="s">
        <v>121</v>
      </c>
      <c r="C78" s="68" t="s">
        <v>14</v>
      </c>
      <c r="D78" s="71">
        <v>172.1</v>
      </c>
      <c r="E78" s="69">
        <v>0</v>
      </c>
      <c r="F78" s="70"/>
      <c r="G78" s="17">
        <f>F78+'BM20'!H78</f>
        <v>0</v>
      </c>
      <c r="H78" s="21">
        <f t="shared" si="18"/>
        <v>0</v>
      </c>
      <c r="I78" s="21">
        <f t="shared" si="19"/>
        <v>0</v>
      </c>
      <c r="J78" s="21">
        <f t="shared" si="20"/>
        <v>0</v>
      </c>
      <c r="K78" s="143" t="e">
        <f t="shared" si="4"/>
        <v>#DIV/0!</v>
      </c>
      <c r="L78" s="23"/>
    </row>
    <row r="79" spans="1:12" ht="25.5">
      <c r="A79" s="67" t="s">
        <v>122</v>
      </c>
      <c r="B79" s="72" t="s">
        <v>123</v>
      </c>
      <c r="C79" s="74" t="s">
        <v>14</v>
      </c>
      <c r="D79" s="59">
        <v>77.97</v>
      </c>
      <c r="E79" s="75">
        <v>0</v>
      </c>
      <c r="F79" s="18"/>
      <c r="G79" s="17">
        <f>F79+'BM20'!H79</f>
        <v>0</v>
      </c>
      <c r="H79" s="21">
        <f t="shared" si="18"/>
        <v>0</v>
      </c>
      <c r="I79" s="21">
        <f t="shared" si="19"/>
        <v>0</v>
      </c>
      <c r="J79" s="21">
        <f t="shared" si="20"/>
        <v>0</v>
      </c>
      <c r="K79" s="143" t="e">
        <f t="shared" si="4"/>
        <v>#DIV/0!</v>
      </c>
      <c r="L79" s="23"/>
    </row>
    <row r="80" spans="1:12">
      <c r="A80" s="67" t="s">
        <v>124</v>
      </c>
      <c r="B80" s="76" t="s">
        <v>125</v>
      </c>
      <c r="C80" s="74" t="s">
        <v>14</v>
      </c>
      <c r="D80" s="59">
        <v>119.18</v>
      </c>
      <c r="E80" s="75">
        <v>515.55999999999995</v>
      </c>
      <c r="F80" s="18"/>
      <c r="G80" s="17">
        <f>F80+'BM20'!H80</f>
        <v>515.55999999999995</v>
      </c>
      <c r="H80" s="21">
        <f t="shared" si="18"/>
        <v>61444.44</v>
      </c>
      <c r="I80" s="21">
        <f t="shared" si="19"/>
        <v>0</v>
      </c>
      <c r="J80" s="21">
        <f t="shared" si="20"/>
        <v>61444.440799999997</v>
      </c>
      <c r="K80" s="143">
        <f t="shared" si="4"/>
        <v>1.0000000130198923</v>
      </c>
      <c r="L80" s="23"/>
    </row>
    <row r="81" spans="1:12">
      <c r="A81" s="67" t="s">
        <v>126</v>
      </c>
      <c r="B81" s="77" t="s">
        <v>127</v>
      </c>
      <c r="C81" s="74" t="s">
        <v>14</v>
      </c>
      <c r="D81" s="79">
        <v>10.43</v>
      </c>
      <c r="E81" s="75">
        <v>129.4</v>
      </c>
      <c r="F81" s="78"/>
      <c r="G81" s="17">
        <f>F81+'BM20'!H81</f>
        <v>129.405</v>
      </c>
      <c r="H81" s="21">
        <f t="shared" si="18"/>
        <v>1349.64</v>
      </c>
      <c r="I81" s="21">
        <f t="shared" si="19"/>
        <v>0</v>
      </c>
      <c r="J81" s="21">
        <f t="shared" si="20"/>
        <v>1349.69415</v>
      </c>
      <c r="K81" s="143">
        <f t="shared" si="4"/>
        <v>1.0000401218102604</v>
      </c>
      <c r="L81" s="23"/>
    </row>
    <row r="82" spans="1:12" ht="36.75" customHeight="1">
      <c r="A82" s="67" t="s">
        <v>128</v>
      </c>
      <c r="B82" s="77" t="s">
        <v>129</v>
      </c>
      <c r="C82" s="74" t="s">
        <v>14</v>
      </c>
      <c r="D82" s="79">
        <v>20.05</v>
      </c>
      <c r="E82" s="75">
        <v>150.46</v>
      </c>
      <c r="F82" s="78"/>
      <c r="G82" s="17">
        <f>F82+'BM20'!H82</f>
        <v>129.405</v>
      </c>
      <c r="H82" s="21">
        <f t="shared" si="18"/>
        <v>3016.72</v>
      </c>
      <c r="I82" s="21">
        <f t="shared" si="19"/>
        <v>0</v>
      </c>
      <c r="J82" s="21">
        <f t="shared" si="20"/>
        <v>2594.5702500000002</v>
      </c>
      <c r="K82" s="143">
        <f t="shared" si="4"/>
        <v>0.86006333037205984</v>
      </c>
      <c r="L82" s="23"/>
    </row>
    <row r="83" spans="1:12" ht="25.5">
      <c r="A83" s="80" t="s">
        <v>130</v>
      </c>
      <c r="B83" s="81" t="s">
        <v>131</v>
      </c>
      <c r="C83" s="82" t="s">
        <v>82</v>
      </c>
      <c r="D83" s="79">
        <v>196.44</v>
      </c>
      <c r="E83" s="59">
        <v>171.5</v>
      </c>
      <c r="F83" s="78"/>
      <c r="G83" s="17">
        <f>F83+'BM20'!H83</f>
        <v>156.5</v>
      </c>
      <c r="H83" s="21">
        <f t="shared" si="18"/>
        <v>33689.46</v>
      </c>
      <c r="I83" s="21">
        <f t="shared" si="19"/>
        <v>0</v>
      </c>
      <c r="J83" s="21">
        <f t="shared" si="20"/>
        <v>30742.86</v>
      </c>
      <c r="K83" s="143">
        <f t="shared" si="4"/>
        <v>0.91253644314868809</v>
      </c>
      <c r="L83" s="23"/>
    </row>
    <row r="84" spans="1:12" ht="27" customHeight="1">
      <c r="A84" s="83" t="s">
        <v>132</v>
      </c>
      <c r="B84" s="84" t="s">
        <v>133</v>
      </c>
      <c r="C84" s="85" t="s">
        <v>14</v>
      </c>
      <c r="D84" s="87">
        <v>37.86</v>
      </c>
      <c r="E84" s="86">
        <v>217.41000000000003</v>
      </c>
      <c r="F84" s="234">
        <f>Memorial!L15</f>
        <v>25.724099999999993</v>
      </c>
      <c r="G84" s="17">
        <f>F84+'BM20'!H84</f>
        <v>216.43409999999997</v>
      </c>
      <c r="H84" s="21">
        <f t="shared" si="18"/>
        <v>8231.14</v>
      </c>
      <c r="I84" s="21">
        <f t="shared" si="19"/>
        <v>973.91442599999971</v>
      </c>
      <c r="J84" s="21">
        <f t="shared" si="20"/>
        <v>8194.1950259999994</v>
      </c>
      <c r="K84" s="143">
        <f t="shared" si="4"/>
        <v>0.99551156048858358</v>
      </c>
      <c r="L84" s="23"/>
    </row>
    <row r="85" spans="1:12" ht="14.25">
      <c r="A85" s="88"/>
      <c r="B85" s="89"/>
      <c r="C85" s="82"/>
      <c r="D85" s="79"/>
      <c r="E85" s="59"/>
      <c r="F85" s="78"/>
      <c r="G85" s="78"/>
      <c r="H85" s="21"/>
      <c r="I85" s="30"/>
      <c r="J85" s="21"/>
      <c r="K85" s="143" t="e">
        <f t="shared" ref="K85:K148" si="21">J85/H85</f>
        <v>#DIV/0!</v>
      </c>
      <c r="L85" s="23"/>
    </row>
    <row r="86" spans="1:12">
      <c r="A86" s="90">
        <v>6</v>
      </c>
      <c r="B86" s="91" t="s">
        <v>134</v>
      </c>
      <c r="C86" s="24"/>
      <c r="D86" s="92"/>
      <c r="E86" s="59"/>
      <c r="F86" s="78"/>
      <c r="G86" s="78"/>
      <c r="H86" s="49">
        <f>SUM(H87:H110)</f>
        <v>138623.29999999999</v>
      </c>
      <c r="I86" s="49">
        <f t="shared" ref="I86:J86" si="22">SUM(I87:I110)</f>
        <v>8167.5941200000034</v>
      </c>
      <c r="J86" s="49">
        <f t="shared" si="22"/>
        <v>146300.14492000005</v>
      </c>
      <c r="K86" s="143">
        <f t="shared" si="21"/>
        <v>1.0553791817104343</v>
      </c>
      <c r="L86" s="23"/>
    </row>
    <row r="87" spans="1:12">
      <c r="A87" s="90" t="s">
        <v>135</v>
      </c>
      <c r="B87" s="10" t="s">
        <v>136</v>
      </c>
      <c r="C87" s="11"/>
      <c r="D87" s="48"/>
      <c r="E87" s="11"/>
      <c r="F87" s="54"/>
      <c r="G87" s="54"/>
      <c r="H87" s="21"/>
      <c r="I87" s="11"/>
      <c r="J87" s="11"/>
      <c r="K87" s="143" t="e">
        <f t="shared" si="21"/>
        <v>#DIV/0!</v>
      </c>
      <c r="L87" s="23"/>
    </row>
    <row r="88" spans="1:12" ht="25.5">
      <c r="A88" s="55" t="s">
        <v>137</v>
      </c>
      <c r="B88" s="55" t="s">
        <v>138</v>
      </c>
      <c r="C88" s="58" t="s">
        <v>14</v>
      </c>
      <c r="D88" s="57">
        <v>56.470000000000006</v>
      </c>
      <c r="E88" s="65">
        <v>62.705399999999997</v>
      </c>
      <c r="F88" s="18"/>
      <c r="G88" s="17">
        <f>F88+'BM20'!H88</f>
        <v>62.71</v>
      </c>
      <c r="H88" s="21">
        <f t="shared" ref="H88:H99" si="23">ROUND(D88*E88,2)</f>
        <v>3540.97</v>
      </c>
      <c r="I88" s="21">
        <f t="shared" ref="I88:I99" si="24">F88*D88</f>
        <v>0</v>
      </c>
      <c r="J88" s="21">
        <f t="shared" ref="J88:J99" si="25">G88*D88</f>
        <v>3541.2337000000002</v>
      </c>
      <c r="K88" s="143">
        <f t="shared" si="21"/>
        <v>1.0000744711194955</v>
      </c>
      <c r="L88" s="23"/>
    </row>
    <row r="89" spans="1:12" ht="25.5">
      <c r="A89" s="55" t="s">
        <v>139</v>
      </c>
      <c r="B89" s="55" t="s">
        <v>140</v>
      </c>
      <c r="C89" s="58" t="s">
        <v>14</v>
      </c>
      <c r="D89" s="57">
        <v>50.55</v>
      </c>
      <c r="E89" s="65">
        <v>63.055000000000007</v>
      </c>
      <c r="F89" s="18"/>
      <c r="G89" s="17">
        <f>F89+'BM20'!H89</f>
        <v>63.05</v>
      </c>
      <c r="H89" s="21">
        <f t="shared" si="23"/>
        <v>3187.43</v>
      </c>
      <c r="I89" s="21">
        <f t="shared" si="24"/>
        <v>0</v>
      </c>
      <c r="J89" s="21">
        <f t="shared" si="25"/>
        <v>3187.1774999999998</v>
      </c>
      <c r="K89" s="143">
        <f t="shared" si="21"/>
        <v>0.99992078257404871</v>
      </c>
      <c r="L89" s="23"/>
    </row>
    <row r="90" spans="1:12" ht="25.5">
      <c r="A90" s="55" t="s">
        <v>141</v>
      </c>
      <c r="B90" s="55" t="s">
        <v>142</v>
      </c>
      <c r="C90" s="58" t="s">
        <v>14</v>
      </c>
      <c r="D90" s="57">
        <v>62.58</v>
      </c>
      <c r="E90" s="65">
        <v>0</v>
      </c>
      <c r="F90" s="18"/>
      <c r="G90" s="17">
        <f>F90+'BM20'!H90</f>
        <v>0</v>
      </c>
      <c r="H90" s="21">
        <f t="shared" si="23"/>
        <v>0</v>
      </c>
      <c r="I90" s="21">
        <f t="shared" si="24"/>
        <v>0</v>
      </c>
      <c r="J90" s="21">
        <f t="shared" si="25"/>
        <v>0</v>
      </c>
      <c r="K90" s="143" t="e">
        <f t="shared" si="21"/>
        <v>#DIV/0!</v>
      </c>
      <c r="L90" s="23"/>
    </row>
    <row r="91" spans="1:12" ht="25.5">
      <c r="A91" s="55" t="s">
        <v>143</v>
      </c>
      <c r="B91" s="55" t="s">
        <v>144</v>
      </c>
      <c r="C91" s="58" t="s">
        <v>29</v>
      </c>
      <c r="D91" s="57">
        <v>176.98999999999998</v>
      </c>
      <c r="E91" s="65">
        <v>104.890000000001</v>
      </c>
      <c r="F91" s="18"/>
      <c r="G91" s="17">
        <f>F91+'BM20'!H91</f>
        <v>104.89</v>
      </c>
      <c r="H91" s="21">
        <f t="shared" si="23"/>
        <v>18564.48</v>
      </c>
      <c r="I91" s="21">
        <f t="shared" si="24"/>
        <v>0</v>
      </c>
      <c r="J91" s="21">
        <f t="shared" si="25"/>
        <v>18564.481099999997</v>
      </c>
      <c r="K91" s="143">
        <f t="shared" si="21"/>
        <v>1.0000000592529388</v>
      </c>
      <c r="L91" s="23"/>
    </row>
    <row r="92" spans="1:12">
      <c r="A92" s="55" t="s">
        <v>145</v>
      </c>
      <c r="B92" s="55" t="s">
        <v>146</v>
      </c>
      <c r="C92" s="58" t="s">
        <v>14</v>
      </c>
      <c r="D92" s="57">
        <v>15.5</v>
      </c>
      <c r="E92" s="65">
        <v>9.9475983006414026E-13</v>
      </c>
      <c r="F92" s="18"/>
      <c r="G92" s="17">
        <f>F92+'BM20'!H92</f>
        <v>0</v>
      </c>
      <c r="H92" s="21">
        <f t="shared" si="23"/>
        <v>0</v>
      </c>
      <c r="I92" s="21">
        <f t="shared" si="24"/>
        <v>0</v>
      </c>
      <c r="J92" s="21">
        <f t="shared" si="25"/>
        <v>0</v>
      </c>
      <c r="K92" s="143" t="e">
        <f t="shared" si="21"/>
        <v>#DIV/0!</v>
      </c>
      <c r="L92" s="23"/>
    </row>
    <row r="93" spans="1:12" ht="25.5">
      <c r="A93" s="55" t="s">
        <v>147</v>
      </c>
      <c r="B93" s="55" t="s">
        <v>148</v>
      </c>
      <c r="C93" s="58" t="s">
        <v>29</v>
      </c>
      <c r="D93" s="57">
        <v>102.24000000000001</v>
      </c>
      <c r="E93" s="65">
        <v>44.39</v>
      </c>
      <c r="F93" s="18"/>
      <c r="G93" s="17">
        <f>F93+'BM20'!H93</f>
        <v>44.39</v>
      </c>
      <c r="H93" s="21">
        <f t="shared" si="23"/>
        <v>4538.43</v>
      </c>
      <c r="I93" s="21">
        <f t="shared" si="24"/>
        <v>0</v>
      </c>
      <c r="J93" s="21">
        <f t="shared" si="25"/>
        <v>4538.4336000000003</v>
      </c>
      <c r="K93" s="143">
        <f t="shared" si="21"/>
        <v>1.0000007932258512</v>
      </c>
      <c r="L93" s="23"/>
    </row>
    <row r="94" spans="1:12" ht="33.75" customHeight="1">
      <c r="A94" s="55" t="s">
        <v>149</v>
      </c>
      <c r="B94" s="55" t="s">
        <v>150</v>
      </c>
      <c r="C94" s="58" t="s">
        <v>11</v>
      </c>
      <c r="D94" s="57">
        <v>463.96</v>
      </c>
      <c r="E94" s="65">
        <v>3</v>
      </c>
      <c r="F94" s="18"/>
      <c r="G94" s="17">
        <f>F94+'BM20'!H94</f>
        <v>3</v>
      </c>
      <c r="H94" s="21">
        <f t="shared" si="23"/>
        <v>1391.88</v>
      </c>
      <c r="I94" s="21">
        <f t="shared" si="24"/>
        <v>0</v>
      </c>
      <c r="J94" s="21">
        <f t="shared" si="25"/>
        <v>1391.8799999999999</v>
      </c>
      <c r="K94" s="143">
        <f t="shared" si="21"/>
        <v>0.99999999999999989</v>
      </c>
      <c r="L94" s="23"/>
    </row>
    <row r="95" spans="1:12" ht="38.25">
      <c r="A95" s="55" t="s">
        <v>151</v>
      </c>
      <c r="B95" s="55" t="s">
        <v>152</v>
      </c>
      <c r="C95" s="58" t="s">
        <v>82</v>
      </c>
      <c r="D95" s="57">
        <v>58.480000000000004</v>
      </c>
      <c r="E95" s="65">
        <v>199.29999999999998</v>
      </c>
      <c r="F95" s="18"/>
      <c r="G95" s="17">
        <f>F95+'BM20'!H95</f>
        <v>199.3</v>
      </c>
      <c r="H95" s="21">
        <f t="shared" si="23"/>
        <v>11655.06</v>
      </c>
      <c r="I95" s="21">
        <f t="shared" si="24"/>
        <v>0</v>
      </c>
      <c r="J95" s="21">
        <f t="shared" si="25"/>
        <v>11655.064000000002</v>
      </c>
      <c r="K95" s="143">
        <f t="shared" si="21"/>
        <v>1.0000003431985767</v>
      </c>
      <c r="L95" s="23"/>
    </row>
    <row r="96" spans="1:12" ht="25.5">
      <c r="A96" s="55" t="s">
        <v>153</v>
      </c>
      <c r="B96" s="55" t="s">
        <v>154</v>
      </c>
      <c r="C96" s="58" t="s">
        <v>22</v>
      </c>
      <c r="D96" s="57">
        <v>717.24</v>
      </c>
      <c r="E96" s="65">
        <v>9.0304000000000002</v>
      </c>
      <c r="F96" s="18"/>
      <c r="G96" s="17">
        <f>F96+'BM20'!H96</f>
        <v>9.0299999999999994</v>
      </c>
      <c r="H96" s="21">
        <f t="shared" si="23"/>
        <v>6476.96</v>
      </c>
      <c r="I96" s="21">
        <f t="shared" si="24"/>
        <v>0</v>
      </c>
      <c r="J96" s="21">
        <f t="shared" si="25"/>
        <v>6476.6771999999992</v>
      </c>
      <c r="K96" s="143">
        <f t="shared" si="21"/>
        <v>0.9999563375410685</v>
      </c>
      <c r="L96" s="23"/>
    </row>
    <row r="97" spans="1:12" ht="31.5" customHeight="1">
      <c r="A97" s="55" t="s">
        <v>155</v>
      </c>
      <c r="B97" s="55" t="s">
        <v>44</v>
      </c>
      <c r="C97" s="58" t="s">
        <v>14</v>
      </c>
      <c r="D97" s="57">
        <v>27.130000000000003</v>
      </c>
      <c r="E97" s="65">
        <v>157.1919</v>
      </c>
      <c r="F97" s="18"/>
      <c r="G97" s="17">
        <f>F97+'BM20'!H97</f>
        <v>157.19</v>
      </c>
      <c r="H97" s="21">
        <f t="shared" si="23"/>
        <v>4264.62</v>
      </c>
      <c r="I97" s="21">
        <f t="shared" si="24"/>
        <v>0</v>
      </c>
      <c r="J97" s="21">
        <f t="shared" si="25"/>
        <v>4264.5646999999999</v>
      </c>
      <c r="K97" s="143">
        <f t="shared" si="21"/>
        <v>0.9999870328423166</v>
      </c>
      <c r="L97" s="23"/>
    </row>
    <row r="98" spans="1:12" ht="33" customHeight="1">
      <c r="A98" s="55" t="s">
        <v>156</v>
      </c>
      <c r="B98" s="67" t="s">
        <v>157</v>
      </c>
      <c r="C98" s="68" t="s">
        <v>29</v>
      </c>
      <c r="D98" s="71">
        <v>44.04</v>
      </c>
      <c r="E98" s="69">
        <v>96.800000000000011</v>
      </c>
      <c r="F98" s="70"/>
      <c r="G98" s="17">
        <f>F98+'BM20'!H98</f>
        <v>85.67</v>
      </c>
      <c r="H98" s="21">
        <f t="shared" si="23"/>
        <v>4263.07</v>
      </c>
      <c r="I98" s="21">
        <f t="shared" si="24"/>
        <v>0</v>
      </c>
      <c r="J98" s="21">
        <f t="shared" si="25"/>
        <v>3772.9068000000002</v>
      </c>
      <c r="K98" s="143">
        <f t="shared" si="21"/>
        <v>0.88502107636046334</v>
      </c>
      <c r="L98" s="23"/>
    </row>
    <row r="99" spans="1:12" ht="28.9" customHeight="1">
      <c r="A99" s="55" t="s">
        <v>158</v>
      </c>
      <c r="B99" s="88" t="s">
        <v>159</v>
      </c>
      <c r="C99" s="74" t="s">
        <v>29</v>
      </c>
      <c r="D99" s="59">
        <v>64.33</v>
      </c>
      <c r="E99" s="75">
        <v>572.85900000000004</v>
      </c>
      <c r="F99" s="219">
        <f>Memorial!L36</f>
        <v>126.96400000000006</v>
      </c>
      <c r="G99" s="17">
        <f>F99+'BM20'!H99</f>
        <v>699.82400000000007</v>
      </c>
      <c r="H99" s="21">
        <f t="shared" si="23"/>
        <v>36852.019999999997</v>
      </c>
      <c r="I99" s="21">
        <f t="shared" si="24"/>
        <v>8167.5941200000034</v>
      </c>
      <c r="J99" s="21">
        <f t="shared" si="25"/>
        <v>45019.677920000002</v>
      </c>
      <c r="K99" s="143">
        <f t="shared" si="21"/>
        <v>1.2216339272582617</v>
      </c>
      <c r="L99" s="23"/>
    </row>
    <row r="100" spans="1:12">
      <c r="A100" s="74"/>
      <c r="B100" s="93"/>
      <c r="C100" s="63"/>
      <c r="D100" s="64"/>
      <c r="E100" s="64"/>
      <c r="F100" s="43"/>
      <c r="G100" s="43"/>
      <c r="H100" s="94"/>
      <c r="I100" s="95"/>
      <c r="J100" s="95"/>
      <c r="K100" s="143" t="e">
        <f t="shared" si="21"/>
        <v>#DIV/0!</v>
      </c>
      <c r="L100" s="23"/>
    </row>
    <row r="101" spans="1:12">
      <c r="A101" s="9" t="s">
        <v>160</v>
      </c>
      <c r="B101" s="10" t="s">
        <v>161</v>
      </c>
      <c r="C101" s="11"/>
      <c r="D101" s="48"/>
      <c r="E101" s="11"/>
      <c r="F101" s="54"/>
      <c r="G101" s="54"/>
      <c r="H101" s="21"/>
      <c r="I101" s="11"/>
      <c r="J101" s="11"/>
      <c r="K101" s="143" t="e">
        <f t="shared" si="21"/>
        <v>#DIV/0!</v>
      </c>
      <c r="L101" s="23"/>
    </row>
    <row r="102" spans="1:12" ht="25.5">
      <c r="A102" s="55" t="s">
        <v>162</v>
      </c>
      <c r="B102" s="55" t="s">
        <v>163</v>
      </c>
      <c r="C102" s="58" t="s">
        <v>14</v>
      </c>
      <c r="D102" s="57">
        <v>2.83</v>
      </c>
      <c r="E102" s="65">
        <v>204.98750000000001</v>
      </c>
      <c r="F102" s="18"/>
      <c r="G102" s="17">
        <f>F102+'BM20'!H102</f>
        <v>204.99</v>
      </c>
      <c r="H102" s="21">
        <f t="shared" ref="H102:H110" si="26">ROUND(D102*E102,2)</f>
        <v>580.11</v>
      </c>
      <c r="I102" s="21">
        <f t="shared" ref="I102:I110" si="27">F102*D102</f>
        <v>0</v>
      </c>
      <c r="J102" s="21">
        <f t="shared" ref="J102:J110" si="28">G102*D102</f>
        <v>580.12170000000003</v>
      </c>
      <c r="K102" s="143">
        <f t="shared" si="21"/>
        <v>1.000020168588716</v>
      </c>
      <c r="L102" s="23"/>
    </row>
    <row r="103" spans="1:12" ht="25.5">
      <c r="A103" s="55" t="s">
        <v>164</v>
      </c>
      <c r="B103" s="55" t="s">
        <v>44</v>
      </c>
      <c r="C103" s="58" t="s">
        <v>14</v>
      </c>
      <c r="D103" s="57">
        <v>27.130000000000003</v>
      </c>
      <c r="E103" s="65">
        <v>306.61989999999992</v>
      </c>
      <c r="F103" s="18"/>
      <c r="G103" s="17">
        <f>F103+'BM20'!H103</f>
        <v>306.62</v>
      </c>
      <c r="H103" s="21">
        <f t="shared" si="26"/>
        <v>8318.6</v>
      </c>
      <c r="I103" s="21">
        <f t="shared" si="27"/>
        <v>0</v>
      </c>
      <c r="J103" s="21">
        <f t="shared" si="28"/>
        <v>8318.6006000000016</v>
      </c>
      <c r="K103" s="143">
        <f t="shared" si="21"/>
        <v>1.0000000721275215</v>
      </c>
      <c r="L103" s="23"/>
    </row>
    <row r="104" spans="1:12" ht="25.5">
      <c r="A104" s="55" t="s">
        <v>165</v>
      </c>
      <c r="B104" s="55" t="s">
        <v>157</v>
      </c>
      <c r="C104" s="58" t="s">
        <v>29</v>
      </c>
      <c r="D104" s="57">
        <v>44.04</v>
      </c>
      <c r="E104" s="65">
        <v>204.98750000000001</v>
      </c>
      <c r="F104" s="18"/>
      <c r="G104" s="17">
        <f>F104+'BM20'!H104</f>
        <v>204.99</v>
      </c>
      <c r="H104" s="21">
        <f t="shared" si="26"/>
        <v>9027.65</v>
      </c>
      <c r="I104" s="21">
        <f t="shared" si="27"/>
        <v>0</v>
      </c>
      <c r="J104" s="21">
        <f t="shared" si="28"/>
        <v>9027.7595999999994</v>
      </c>
      <c r="K104" s="143">
        <f t="shared" si="21"/>
        <v>1.0000121404795268</v>
      </c>
      <c r="L104" s="23"/>
    </row>
    <row r="105" spans="1:12" ht="38.25">
      <c r="A105" s="55" t="s">
        <v>166</v>
      </c>
      <c r="B105" s="55" t="s">
        <v>167</v>
      </c>
      <c r="C105" s="58" t="s">
        <v>14</v>
      </c>
      <c r="D105" s="57">
        <v>33.369999999999997</v>
      </c>
      <c r="E105" s="65">
        <v>425.17239999999993</v>
      </c>
      <c r="F105" s="18"/>
      <c r="G105" s="17">
        <f>F105+'BM20'!H105</f>
        <v>425.17</v>
      </c>
      <c r="H105" s="21">
        <f t="shared" si="26"/>
        <v>14188</v>
      </c>
      <c r="I105" s="21">
        <f t="shared" si="27"/>
        <v>0</v>
      </c>
      <c r="J105" s="21">
        <f t="shared" si="28"/>
        <v>14187.9229</v>
      </c>
      <c r="K105" s="143">
        <f t="shared" si="21"/>
        <v>0.99999456583027913</v>
      </c>
      <c r="L105" s="23"/>
    </row>
    <row r="106" spans="1:12" ht="25.5">
      <c r="A106" s="55" t="s">
        <v>168</v>
      </c>
      <c r="B106" s="55" t="s">
        <v>169</v>
      </c>
      <c r="C106" s="58" t="s">
        <v>14</v>
      </c>
      <c r="D106" s="57">
        <v>76.56</v>
      </c>
      <c r="E106" s="65">
        <v>46.614999999999988</v>
      </c>
      <c r="F106" s="18"/>
      <c r="G106" s="17">
        <f>F106+'BM20'!H106</f>
        <v>46.61</v>
      </c>
      <c r="H106" s="21">
        <f t="shared" si="26"/>
        <v>3568.84</v>
      </c>
      <c r="I106" s="21">
        <f t="shared" si="27"/>
        <v>0</v>
      </c>
      <c r="J106" s="21">
        <f t="shared" si="28"/>
        <v>3568.4616000000001</v>
      </c>
      <c r="K106" s="143">
        <f t="shared" si="21"/>
        <v>0.99989397115028966</v>
      </c>
      <c r="L106" s="23"/>
    </row>
    <row r="107" spans="1:12" ht="25.5">
      <c r="A107" s="55" t="s">
        <v>170</v>
      </c>
      <c r="B107" s="55" t="s">
        <v>171</v>
      </c>
      <c r="C107" s="58" t="s">
        <v>82</v>
      </c>
      <c r="D107" s="57">
        <v>20.3</v>
      </c>
      <c r="E107" s="65">
        <v>39.78</v>
      </c>
      <c r="F107" s="18"/>
      <c r="G107" s="17">
        <f>F107+'BM20'!H107</f>
        <v>39.78</v>
      </c>
      <c r="H107" s="21">
        <f t="shared" si="26"/>
        <v>807.53</v>
      </c>
      <c r="I107" s="21">
        <f t="shared" si="27"/>
        <v>0</v>
      </c>
      <c r="J107" s="21">
        <f t="shared" si="28"/>
        <v>807.53400000000011</v>
      </c>
      <c r="K107" s="143">
        <f t="shared" si="21"/>
        <v>1.0000049533763453</v>
      </c>
      <c r="L107" s="23"/>
    </row>
    <row r="108" spans="1:12">
      <c r="A108" s="55" t="s">
        <v>172</v>
      </c>
      <c r="B108" s="55" t="s">
        <v>173</v>
      </c>
      <c r="C108" s="58" t="s">
        <v>82</v>
      </c>
      <c r="D108" s="57">
        <v>92.240000000000009</v>
      </c>
      <c r="E108" s="65">
        <v>80.2</v>
      </c>
      <c r="F108" s="18"/>
      <c r="G108" s="17">
        <f>F108+'BM20'!H108</f>
        <v>80.2</v>
      </c>
      <c r="H108" s="21">
        <f t="shared" si="26"/>
        <v>7397.65</v>
      </c>
      <c r="I108" s="21">
        <f t="shared" si="27"/>
        <v>0</v>
      </c>
      <c r="J108" s="21">
        <f t="shared" si="28"/>
        <v>7397.648000000001</v>
      </c>
      <c r="K108" s="143">
        <f t="shared" si="21"/>
        <v>0.99999972964387362</v>
      </c>
      <c r="L108" s="23"/>
    </row>
    <row r="109" spans="1:12">
      <c r="A109" s="55" t="s">
        <v>174</v>
      </c>
      <c r="B109" s="55" t="s">
        <v>175</v>
      </c>
      <c r="C109" s="58" t="s">
        <v>14</v>
      </c>
      <c r="D109" s="57">
        <v>365.47</v>
      </c>
      <c r="E109" s="65">
        <v>1.000088900582341E-12</v>
      </c>
      <c r="F109" s="18"/>
      <c r="G109" s="17">
        <f>F109+'BM20'!H109</f>
        <v>0</v>
      </c>
      <c r="H109" s="21">
        <f t="shared" si="26"/>
        <v>0</v>
      </c>
      <c r="I109" s="21">
        <f t="shared" si="27"/>
        <v>0</v>
      </c>
      <c r="J109" s="21">
        <f t="shared" si="28"/>
        <v>0</v>
      </c>
      <c r="K109" s="143" t="e">
        <f t="shared" si="21"/>
        <v>#DIV/0!</v>
      </c>
      <c r="L109" s="23"/>
    </row>
    <row r="110" spans="1:12">
      <c r="A110" s="55" t="s">
        <v>176</v>
      </c>
      <c r="B110" s="96" t="s">
        <v>177</v>
      </c>
      <c r="C110" s="97" t="s">
        <v>14</v>
      </c>
      <c r="D110" s="57">
        <v>155.20999999999998</v>
      </c>
      <c r="E110" s="69">
        <v>0</v>
      </c>
      <c r="F110" s="18"/>
      <c r="G110" s="17">
        <f>F110+'BM20'!H110</f>
        <v>0</v>
      </c>
      <c r="H110" s="21">
        <f t="shared" si="26"/>
        <v>0</v>
      </c>
      <c r="I110" s="21">
        <f t="shared" si="27"/>
        <v>0</v>
      </c>
      <c r="J110" s="21">
        <f t="shared" si="28"/>
        <v>0</v>
      </c>
      <c r="K110" s="143" t="e">
        <f t="shared" si="21"/>
        <v>#DIV/0!</v>
      </c>
      <c r="L110" s="23"/>
    </row>
    <row r="111" spans="1:12">
      <c r="A111" s="62"/>
      <c r="B111" s="88"/>
      <c r="C111" s="74"/>
      <c r="D111" s="66"/>
      <c r="E111" s="59"/>
      <c r="F111" s="44"/>
      <c r="G111" s="44"/>
      <c r="H111" s="21"/>
      <c r="I111" s="21"/>
      <c r="J111" s="21"/>
      <c r="K111" s="143" t="e">
        <f t="shared" si="21"/>
        <v>#DIV/0!</v>
      </c>
      <c r="L111" s="23"/>
    </row>
    <row r="112" spans="1:12">
      <c r="A112" s="9">
        <v>7</v>
      </c>
      <c r="B112" s="33" t="s">
        <v>178</v>
      </c>
      <c r="C112" s="34"/>
      <c r="D112" s="48"/>
      <c r="E112" s="34"/>
      <c r="F112" s="54"/>
      <c r="G112" s="54"/>
      <c r="H112" s="49">
        <f>SUM(H113:H120)</f>
        <v>91180.86</v>
      </c>
      <c r="I112" s="49">
        <f t="shared" ref="I112:J112" si="29">SUM(I113:I120)</f>
        <v>0</v>
      </c>
      <c r="J112" s="49">
        <f t="shared" si="29"/>
        <v>91068.482117711246</v>
      </c>
      <c r="K112" s="143">
        <f t="shared" si="21"/>
        <v>0.99876752772140165</v>
      </c>
      <c r="L112" s="23"/>
    </row>
    <row r="113" spans="1:12" ht="38.25">
      <c r="A113" s="55" t="s">
        <v>179</v>
      </c>
      <c r="B113" s="60" t="s">
        <v>180</v>
      </c>
      <c r="C113" s="61" t="s">
        <v>14</v>
      </c>
      <c r="D113" s="57">
        <v>3.58</v>
      </c>
      <c r="E113" s="65">
        <v>817.54</v>
      </c>
      <c r="F113" s="18"/>
      <c r="G113" s="17">
        <f>F113+'BM20'!H113</f>
        <v>817.54</v>
      </c>
      <c r="H113" s="21">
        <f t="shared" ref="H113:H120" si="30">ROUND(D113*E113,2)</f>
        <v>2926.79</v>
      </c>
      <c r="I113" s="21">
        <f t="shared" ref="I113:I120" si="31">F113*D113</f>
        <v>0</v>
      </c>
      <c r="J113" s="21">
        <f t="shared" ref="J113:J120" si="32">G113*D113</f>
        <v>2926.7932000000001</v>
      </c>
      <c r="K113" s="143">
        <f t="shared" si="21"/>
        <v>1.0000010933480024</v>
      </c>
      <c r="L113" s="23"/>
    </row>
    <row r="114" spans="1:12" ht="38.25">
      <c r="A114" s="55" t="s">
        <v>181</v>
      </c>
      <c r="B114" s="55" t="s">
        <v>182</v>
      </c>
      <c r="C114" s="58" t="s">
        <v>14</v>
      </c>
      <c r="D114" s="57">
        <v>30.02</v>
      </c>
      <c r="E114" s="65">
        <v>838.13</v>
      </c>
      <c r="F114" s="18"/>
      <c r="G114" s="17">
        <f>F114+'BM20'!H114</f>
        <v>838.13</v>
      </c>
      <c r="H114" s="21">
        <f t="shared" si="30"/>
        <v>25160.66</v>
      </c>
      <c r="I114" s="21">
        <f t="shared" si="31"/>
        <v>0</v>
      </c>
      <c r="J114" s="21">
        <f t="shared" si="32"/>
        <v>25160.6626</v>
      </c>
      <c r="K114" s="143">
        <f t="shared" si="21"/>
        <v>1.000000103335922</v>
      </c>
      <c r="L114" s="23"/>
    </row>
    <row r="115" spans="1:12" ht="45" customHeight="1">
      <c r="A115" s="55" t="s">
        <v>183</v>
      </c>
      <c r="B115" s="55" t="s">
        <v>184</v>
      </c>
      <c r="C115" s="58" t="s">
        <v>14</v>
      </c>
      <c r="D115" s="57">
        <v>54.81</v>
      </c>
      <c r="E115" s="65">
        <v>42.540000000000006</v>
      </c>
      <c r="F115" s="18"/>
      <c r="G115" s="17">
        <f>F115+'BM20'!H115</f>
        <v>42.54</v>
      </c>
      <c r="H115" s="21">
        <f t="shared" si="30"/>
        <v>2331.62</v>
      </c>
      <c r="I115" s="21">
        <f t="shared" si="31"/>
        <v>0</v>
      </c>
      <c r="J115" s="21">
        <f t="shared" si="32"/>
        <v>2331.6174000000001</v>
      </c>
      <c r="K115" s="143">
        <f t="shared" si="21"/>
        <v>0.9999988848954805</v>
      </c>
      <c r="L115" s="23"/>
    </row>
    <row r="116" spans="1:12" ht="61.5" customHeight="1">
      <c r="A116" s="55" t="s">
        <v>185</v>
      </c>
      <c r="B116" s="55" t="s">
        <v>186</v>
      </c>
      <c r="C116" s="58" t="s">
        <v>14</v>
      </c>
      <c r="D116" s="57">
        <v>28.92</v>
      </c>
      <c r="E116" s="65">
        <v>0</v>
      </c>
      <c r="F116" s="18"/>
      <c r="G116" s="17">
        <f>F116+'BM20'!H116</f>
        <v>0</v>
      </c>
      <c r="H116" s="21">
        <f t="shared" si="30"/>
        <v>0</v>
      </c>
      <c r="I116" s="21">
        <f t="shared" si="31"/>
        <v>0</v>
      </c>
      <c r="J116" s="21">
        <f t="shared" si="32"/>
        <v>0</v>
      </c>
      <c r="K116" s="143" t="e">
        <f t="shared" si="21"/>
        <v>#DIV/0!</v>
      </c>
      <c r="L116" s="23"/>
    </row>
    <row r="117" spans="1:12" ht="44.25" customHeight="1">
      <c r="A117" s="55" t="s">
        <v>187</v>
      </c>
      <c r="B117" s="55" t="s">
        <v>188</v>
      </c>
      <c r="C117" s="58" t="s">
        <v>14</v>
      </c>
      <c r="D117" s="57">
        <v>82.03</v>
      </c>
      <c r="E117" s="65">
        <v>46.609999999999985</v>
      </c>
      <c r="F117" s="18"/>
      <c r="G117" s="17">
        <f>F117+'BM20'!H117</f>
        <v>45.24</v>
      </c>
      <c r="H117" s="21">
        <f t="shared" si="30"/>
        <v>3823.42</v>
      </c>
      <c r="I117" s="21">
        <f t="shared" si="31"/>
        <v>0</v>
      </c>
      <c r="J117" s="21">
        <f t="shared" si="32"/>
        <v>3711.0372000000002</v>
      </c>
      <c r="K117" s="143">
        <f t="shared" si="21"/>
        <v>0.97060673428501187</v>
      </c>
      <c r="L117" s="23"/>
    </row>
    <row r="118" spans="1:12" ht="38.25">
      <c r="A118" s="67" t="s">
        <v>189</v>
      </c>
      <c r="B118" s="67" t="s">
        <v>190</v>
      </c>
      <c r="C118" s="68" t="s">
        <v>29</v>
      </c>
      <c r="D118" s="71">
        <v>91.13</v>
      </c>
      <c r="E118" s="69">
        <v>211.7</v>
      </c>
      <c r="F118" s="70"/>
      <c r="G118" s="17">
        <f>F118+'BM20'!H118</f>
        <v>211.7</v>
      </c>
      <c r="H118" s="21">
        <f t="shared" si="30"/>
        <v>19292.22</v>
      </c>
      <c r="I118" s="21">
        <f t="shared" si="31"/>
        <v>0</v>
      </c>
      <c r="J118" s="21">
        <f t="shared" si="32"/>
        <v>19292.220999999998</v>
      </c>
      <c r="K118" s="143">
        <f t="shared" si="21"/>
        <v>1.0000000518343661</v>
      </c>
      <c r="L118" s="23"/>
    </row>
    <row r="119" spans="1:12" ht="28.5" customHeight="1">
      <c r="A119" s="88" t="s">
        <v>191</v>
      </c>
      <c r="B119" s="88" t="s">
        <v>192</v>
      </c>
      <c r="C119" s="74" t="s">
        <v>14</v>
      </c>
      <c r="D119" s="59">
        <v>155.20999999999998</v>
      </c>
      <c r="E119" s="75">
        <v>0</v>
      </c>
      <c r="F119" s="18"/>
      <c r="G119" s="17">
        <f>F119+'BM20'!H119</f>
        <v>0</v>
      </c>
      <c r="H119" s="21">
        <f t="shared" si="30"/>
        <v>0</v>
      </c>
      <c r="I119" s="21">
        <f t="shared" si="31"/>
        <v>0</v>
      </c>
      <c r="J119" s="21">
        <f t="shared" si="32"/>
        <v>0</v>
      </c>
      <c r="K119" s="143" t="e">
        <f t="shared" si="21"/>
        <v>#DIV/0!</v>
      </c>
      <c r="L119" s="23"/>
    </row>
    <row r="120" spans="1:12" ht="38.25">
      <c r="A120" s="88" t="s">
        <v>193</v>
      </c>
      <c r="B120" s="98" t="s">
        <v>194</v>
      </c>
      <c r="C120" s="99" t="s">
        <v>29</v>
      </c>
      <c r="D120" s="102">
        <f>'[4]Preço novos'!I9</f>
        <v>228.00648487499998</v>
      </c>
      <c r="E120" s="100">
        <v>165.10999999999999</v>
      </c>
      <c r="F120" s="101"/>
      <c r="G120" s="17">
        <f>F120+'BM20'!H120</f>
        <v>165.11</v>
      </c>
      <c r="H120" s="21">
        <f t="shared" si="30"/>
        <v>37646.15</v>
      </c>
      <c r="I120" s="21">
        <f t="shared" si="31"/>
        <v>0</v>
      </c>
      <c r="J120" s="21">
        <f t="shared" si="32"/>
        <v>37646.150717711251</v>
      </c>
      <c r="K120" s="143">
        <f t="shared" si="21"/>
        <v>1.0000000190646654</v>
      </c>
      <c r="L120" s="23"/>
    </row>
    <row r="121" spans="1:12">
      <c r="A121" s="103"/>
      <c r="B121" s="104"/>
      <c r="C121" s="105"/>
      <c r="D121" s="108"/>
      <c r="E121" s="106"/>
      <c r="F121" s="107"/>
      <c r="G121" s="107"/>
      <c r="H121" s="109"/>
      <c r="I121" s="30"/>
      <c r="J121" s="110"/>
      <c r="K121" s="143" t="e">
        <f t="shared" si="21"/>
        <v>#DIV/0!</v>
      </c>
      <c r="L121" s="23"/>
    </row>
    <row r="122" spans="1:12">
      <c r="A122" s="32">
        <v>8</v>
      </c>
      <c r="B122" s="33" t="s">
        <v>195</v>
      </c>
      <c r="C122" s="34"/>
      <c r="D122" s="35"/>
      <c r="E122" s="34"/>
      <c r="F122" s="112"/>
      <c r="G122" s="112"/>
      <c r="H122" s="36">
        <f>SUM(H123:H134)</f>
        <v>54352.130000000005</v>
      </c>
      <c r="I122" s="36">
        <f>SUM(I123:I134)</f>
        <v>2969.2430190000005</v>
      </c>
      <c r="J122" s="36">
        <f t="shared" ref="J122" si="33">SUM(J123:J134)</f>
        <v>39680.797045974999</v>
      </c>
      <c r="K122" s="143">
        <f t="shared" si="21"/>
        <v>0.73006885003356803</v>
      </c>
      <c r="L122" s="23"/>
    </row>
    <row r="123" spans="1:12" ht="22.5" customHeight="1">
      <c r="A123" s="88" t="s">
        <v>196</v>
      </c>
      <c r="B123" s="88" t="s">
        <v>197</v>
      </c>
      <c r="C123" s="74" t="s">
        <v>14</v>
      </c>
      <c r="D123" s="59">
        <v>2.61</v>
      </c>
      <c r="E123" s="59">
        <v>834.66</v>
      </c>
      <c r="F123" s="18"/>
      <c r="G123" s="17">
        <f>F123+'BM20'!H123</f>
        <v>834.66</v>
      </c>
      <c r="H123" s="21">
        <f t="shared" ref="H123:H134" si="34">ROUND(D123*E123,2)</f>
        <v>2178.46</v>
      </c>
      <c r="I123" s="21">
        <f t="shared" ref="I123:I134" si="35">F123*D123</f>
        <v>0</v>
      </c>
      <c r="J123" s="21">
        <f t="shared" ref="J123:J134" si="36">G123*D123</f>
        <v>2178.4625999999998</v>
      </c>
      <c r="K123" s="143">
        <f t="shared" si="21"/>
        <v>1.0000011935036677</v>
      </c>
      <c r="L123" s="23"/>
    </row>
    <row r="124" spans="1:12" ht="22.5" customHeight="1">
      <c r="A124" s="88" t="s">
        <v>198</v>
      </c>
      <c r="B124" s="88" t="s">
        <v>199</v>
      </c>
      <c r="C124" s="74" t="s">
        <v>14</v>
      </c>
      <c r="D124" s="59">
        <v>2.97</v>
      </c>
      <c r="E124" s="59">
        <v>247.39000000000004</v>
      </c>
      <c r="F124" s="18"/>
      <c r="G124" s="17">
        <f>F124+'BM20'!H124</f>
        <v>247.39</v>
      </c>
      <c r="H124" s="21">
        <f t="shared" si="34"/>
        <v>734.75</v>
      </c>
      <c r="I124" s="21">
        <f t="shared" si="35"/>
        <v>0</v>
      </c>
      <c r="J124" s="21">
        <f t="shared" si="36"/>
        <v>734.74829999999997</v>
      </c>
      <c r="K124" s="143">
        <f t="shared" si="21"/>
        <v>0.99999768628785302</v>
      </c>
      <c r="L124" s="23"/>
    </row>
    <row r="125" spans="1:12">
      <c r="A125" s="88" t="s">
        <v>200</v>
      </c>
      <c r="B125" s="88" t="s">
        <v>201</v>
      </c>
      <c r="C125" s="74" t="s">
        <v>29</v>
      </c>
      <c r="D125" s="59">
        <v>18.34</v>
      </c>
      <c r="E125" s="59">
        <v>409.41999999999996</v>
      </c>
      <c r="F125" s="18"/>
      <c r="G125" s="17">
        <f>F125+'BM20'!H125</f>
        <v>258.76</v>
      </c>
      <c r="H125" s="21">
        <f t="shared" si="34"/>
        <v>7508.76</v>
      </c>
      <c r="I125" s="21">
        <f t="shared" si="35"/>
        <v>0</v>
      </c>
      <c r="J125" s="21">
        <f t="shared" si="36"/>
        <v>4745.6583999999993</v>
      </c>
      <c r="K125" s="143">
        <f t="shared" si="21"/>
        <v>0.63201625834358788</v>
      </c>
      <c r="L125" s="23"/>
    </row>
    <row r="126" spans="1:12">
      <c r="A126" s="88" t="s">
        <v>202</v>
      </c>
      <c r="B126" s="88" t="s">
        <v>203</v>
      </c>
      <c r="C126" s="74" t="s">
        <v>14</v>
      </c>
      <c r="D126" s="59">
        <v>13.08</v>
      </c>
      <c r="E126" s="59">
        <v>433.10000000000099</v>
      </c>
      <c r="F126" s="18"/>
      <c r="G126" s="17">
        <f>F126+'BM20'!H126</f>
        <v>53.2</v>
      </c>
      <c r="H126" s="21">
        <f t="shared" si="34"/>
        <v>5664.95</v>
      </c>
      <c r="I126" s="21">
        <f t="shared" si="35"/>
        <v>0</v>
      </c>
      <c r="J126" s="21">
        <f t="shared" si="36"/>
        <v>695.85599999999999</v>
      </c>
      <c r="K126" s="143">
        <f t="shared" si="21"/>
        <v>0.12283532952629768</v>
      </c>
      <c r="L126" s="23"/>
    </row>
    <row r="127" spans="1:12" ht="24.75" customHeight="1">
      <c r="A127" s="88" t="s">
        <v>204</v>
      </c>
      <c r="B127" s="88" t="s">
        <v>205</v>
      </c>
      <c r="C127" s="74" t="s">
        <v>14</v>
      </c>
      <c r="D127" s="59">
        <v>17.43</v>
      </c>
      <c r="E127" s="59">
        <v>402.12750000000005</v>
      </c>
      <c r="F127" s="277">
        <f>Memorial!L60</f>
        <v>122.25330000000002</v>
      </c>
      <c r="G127" s="17">
        <f>F127+'BM20'!H127</f>
        <v>369.64330000000001</v>
      </c>
      <c r="H127" s="21">
        <f t="shared" si="34"/>
        <v>7009.08</v>
      </c>
      <c r="I127" s="21">
        <f t="shared" si="35"/>
        <v>2130.8750190000005</v>
      </c>
      <c r="J127" s="21">
        <f t="shared" si="36"/>
        <v>6442.8827190000002</v>
      </c>
      <c r="K127" s="143">
        <f t="shared" si="21"/>
        <v>0.91921945804584915</v>
      </c>
      <c r="L127" s="23"/>
    </row>
    <row r="128" spans="1:12" ht="25.5">
      <c r="A128" s="88" t="s">
        <v>206</v>
      </c>
      <c r="B128" s="88" t="s">
        <v>207</v>
      </c>
      <c r="C128" s="74" t="s">
        <v>14</v>
      </c>
      <c r="D128" s="59">
        <v>15.43</v>
      </c>
      <c r="E128" s="59">
        <v>92.652500000000032</v>
      </c>
      <c r="F128" s="18"/>
      <c r="G128" s="17">
        <f>F128+'BM20'!H128</f>
        <v>247.39</v>
      </c>
      <c r="H128" s="21">
        <f t="shared" si="34"/>
        <v>1429.63</v>
      </c>
      <c r="I128" s="21">
        <f t="shared" si="35"/>
        <v>0</v>
      </c>
      <c r="J128" s="21">
        <f t="shared" si="36"/>
        <v>3817.2276999999999</v>
      </c>
      <c r="K128" s="143">
        <f t="shared" si="21"/>
        <v>2.6700808600826784</v>
      </c>
      <c r="L128" s="23"/>
    </row>
    <row r="129" spans="1:12" ht="25.5">
      <c r="A129" s="88" t="s">
        <v>208</v>
      </c>
      <c r="B129" s="88" t="s">
        <v>209</v>
      </c>
      <c r="C129" s="74" t="s">
        <v>14</v>
      </c>
      <c r="D129" s="59">
        <v>13.77</v>
      </c>
      <c r="E129" s="59">
        <v>1680.19</v>
      </c>
      <c r="F129" s="18"/>
      <c r="G129" s="17">
        <f>F129+'BM20'!H129</f>
        <v>1126.9099999999999</v>
      </c>
      <c r="H129" s="21">
        <f t="shared" si="34"/>
        <v>23136.22</v>
      </c>
      <c r="I129" s="21">
        <f t="shared" si="35"/>
        <v>0</v>
      </c>
      <c r="J129" s="21">
        <f t="shared" si="36"/>
        <v>15517.550699999998</v>
      </c>
      <c r="K129" s="143">
        <f t="shared" si="21"/>
        <v>0.67070380122595641</v>
      </c>
      <c r="L129" s="23"/>
    </row>
    <row r="130" spans="1:12" ht="38.25">
      <c r="A130" s="88" t="s">
        <v>210</v>
      </c>
      <c r="B130" s="88" t="s">
        <v>211</v>
      </c>
      <c r="C130" s="74" t="s">
        <v>14</v>
      </c>
      <c r="D130" s="59">
        <v>20.54</v>
      </c>
      <c r="E130" s="59">
        <v>90.04000000000002</v>
      </c>
      <c r="F130" s="18"/>
      <c r="G130" s="17">
        <f>F130+'BM20'!H130</f>
        <v>90.04</v>
      </c>
      <c r="H130" s="21">
        <f t="shared" si="34"/>
        <v>1849.42</v>
      </c>
      <c r="I130" s="21">
        <f t="shared" si="35"/>
        <v>0</v>
      </c>
      <c r="J130" s="21">
        <f t="shared" si="36"/>
        <v>1849.4216000000001</v>
      </c>
      <c r="K130" s="143">
        <f t="shared" si="21"/>
        <v>1.0000008651360968</v>
      </c>
      <c r="L130" s="23"/>
    </row>
    <row r="131" spans="1:12" ht="22.5" customHeight="1">
      <c r="A131" s="88" t="s">
        <v>212</v>
      </c>
      <c r="B131" s="88" t="s">
        <v>213</v>
      </c>
      <c r="C131" s="74" t="s">
        <v>14</v>
      </c>
      <c r="D131" s="59">
        <v>17.940000000000001</v>
      </c>
      <c r="E131" s="59">
        <v>0</v>
      </c>
      <c r="F131" s="18"/>
      <c r="G131" s="17">
        <f>F131+'BM20'!H131</f>
        <v>0</v>
      </c>
      <c r="H131" s="21">
        <f t="shared" si="34"/>
        <v>0</v>
      </c>
      <c r="I131" s="21">
        <f t="shared" si="35"/>
        <v>0</v>
      </c>
      <c r="J131" s="21">
        <f t="shared" si="36"/>
        <v>0</v>
      </c>
      <c r="K131" s="143" t="e">
        <f t="shared" si="21"/>
        <v>#DIV/0!</v>
      </c>
      <c r="L131" s="23"/>
    </row>
    <row r="132" spans="1:12" ht="25.5">
      <c r="A132" s="88" t="s">
        <v>214</v>
      </c>
      <c r="B132" s="88" t="s">
        <v>215</v>
      </c>
      <c r="C132" s="74" t="s">
        <v>14</v>
      </c>
      <c r="D132" s="59">
        <v>12.959999999999999</v>
      </c>
      <c r="E132" s="59">
        <v>63.84</v>
      </c>
      <c r="F132" s="18"/>
      <c r="G132" s="17">
        <f>F132+'BM20'!H132</f>
        <v>63.84</v>
      </c>
      <c r="H132" s="21">
        <f t="shared" si="34"/>
        <v>827.37</v>
      </c>
      <c r="I132" s="21">
        <f t="shared" si="35"/>
        <v>0</v>
      </c>
      <c r="J132" s="21">
        <f t="shared" si="36"/>
        <v>827.3664</v>
      </c>
      <c r="K132" s="143">
        <f t="shared" si="21"/>
        <v>0.99999564886326553</v>
      </c>
      <c r="L132" s="23"/>
    </row>
    <row r="133" spans="1:12" ht="25.5">
      <c r="A133" s="88" t="s">
        <v>216</v>
      </c>
      <c r="B133" s="88" t="s">
        <v>217</v>
      </c>
      <c r="C133" s="74" t="s">
        <v>14</v>
      </c>
      <c r="D133" s="59">
        <v>17.04</v>
      </c>
      <c r="E133" s="59"/>
      <c r="F133" s="277">
        <f>Memorial!L80</f>
        <v>49.2</v>
      </c>
      <c r="G133" s="17">
        <f>F133+'BM20'!H133</f>
        <v>49.2</v>
      </c>
      <c r="H133" s="21">
        <f t="shared" si="34"/>
        <v>0</v>
      </c>
      <c r="I133" s="21">
        <f t="shared" si="35"/>
        <v>838.36800000000005</v>
      </c>
      <c r="J133" s="21">
        <f t="shared" si="36"/>
        <v>838.36800000000005</v>
      </c>
      <c r="K133" s="143" t="e">
        <f t="shared" si="21"/>
        <v>#DIV/0!</v>
      </c>
      <c r="L133" s="23"/>
    </row>
    <row r="134" spans="1:12" ht="24.75" customHeight="1">
      <c r="A134" s="88" t="s">
        <v>218</v>
      </c>
      <c r="B134" s="88" t="s">
        <v>219</v>
      </c>
      <c r="C134" s="74" t="s">
        <v>14</v>
      </c>
      <c r="D134" s="59">
        <f>'[4]Preço novos'!I14</f>
        <v>14.328785250000001</v>
      </c>
      <c r="E134" s="59">
        <v>280.10000000000002</v>
      </c>
      <c r="F134" s="18"/>
      <c r="G134" s="17">
        <f>F134+'BM20'!H134</f>
        <v>141.9</v>
      </c>
      <c r="H134" s="21">
        <f t="shared" si="34"/>
        <v>4013.49</v>
      </c>
      <c r="I134" s="21">
        <f t="shared" si="35"/>
        <v>0</v>
      </c>
      <c r="J134" s="21">
        <f t="shared" si="36"/>
        <v>2033.2546269750003</v>
      </c>
      <c r="K134" s="143">
        <f t="shared" si="21"/>
        <v>0.50660513093965609</v>
      </c>
      <c r="L134" s="23"/>
    </row>
    <row r="135" spans="1:12">
      <c r="A135" s="88"/>
      <c r="B135" s="88"/>
      <c r="C135" s="74"/>
      <c r="D135" s="59"/>
      <c r="E135" s="59"/>
      <c r="F135" s="18"/>
      <c r="G135" s="18"/>
      <c r="H135" s="21"/>
      <c r="I135" s="21"/>
      <c r="J135" s="21"/>
      <c r="K135" s="143" t="e">
        <f t="shared" si="21"/>
        <v>#DIV/0!</v>
      </c>
      <c r="L135" s="23"/>
    </row>
    <row r="136" spans="1:12">
      <c r="A136" s="9">
        <v>9</v>
      </c>
      <c r="B136" s="113" t="s">
        <v>220</v>
      </c>
      <c r="C136" s="113"/>
      <c r="D136" s="115"/>
      <c r="E136" s="113"/>
      <c r="F136" s="114"/>
      <c r="G136" s="114"/>
      <c r="H136" s="36">
        <f>SUM(H137:H167)</f>
        <v>8905.67</v>
      </c>
      <c r="I136" s="36">
        <f>SUM(I137:I167)</f>
        <v>3864.0643327500002</v>
      </c>
      <c r="J136" s="36">
        <f t="shared" ref="J136" si="37">SUM(J137:J167)</f>
        <v>9144.7424382500012</v>
      </c>
      <c r="K136" s="143">
        <f t="shared" si="21"/>
        <v>1.0268449693566011</v>
      </c>
      <c r="L136" s="23"/>
    </row>
    <row r="137" spans="1:12">
      <c r="A137" s="9" t="s">
        <v>221</v>
      </c>
      <c r="B137" s="10" t="s">
        <v>222</v>
      </c>
      <c r="C137" s="11"/>
      <c r="D137" s="48"/>
      <c r="E137" s="11"/>
      <c r="F137" s="54"/>
      <c r="G137" s="54"/>
      <c r="H137" s="21"/>
      <c r="I137" s="11"/>
      <c r="J137" s="11"/>
      <c r="K137" s="143" t="e">
        <f t="shared" si="21"/>
        <v>#DIV/0!</v>
      </c>
      <c r="L137" s="23"/>
    </row>
    <row r="138" spans="1:12" ht="38.25">
      <c r="A138" s="88" t="s">
        <v>223</v>
      </c>
      <c r="B138" s="88" t="s">
        <v>224</v>
      </c>
      <c r="C138" s="74" t="s">
        <v>19</v>
      </c>
      <c r="D138" s="59">
        <v>125.42999999999999</v>
      </c>
      <c r="E138" s="59">
        <v>6</v>
      </c>
      <c r="F138" s="18"/>
      <c r="G138" s="17">
        <f>F138+'BM20'!H138</f>
        <v>6</v>
      </c>
      <c r="H138" s="21">
        <f t="shared" ref="H138:H145" si="38">ROUND(D138*E138,2)</f>
        <v>752.58</v>
      </c>
      <c r="I138" s="21">
        <f t="shared" ref="I138:I145" si="39">F138*D138</f>
        <v>0</v>
      </c>
      <c r="J138" s="21">
        <f t="shared" ref="J138:J145" si="40">G138*D138</f>
        <v>752.57999999999993</v>
      </c>
      <c r="K138" s="143">
        <f t="shared" si="21"/>
        <v>0.99999999999999989</v>
      </c>
      <c r="L138" s="23"/>
    </row>
    <row r="139" spans="1:12" ht="25.5">
      <c r="A139" s="88" t="s">
        <v>225</v>
      </c>
      <c r="B139" s="88" t="s">
        <v>226</v>
      </c>
      <c r="C139" s="74" t="s">
        <v>19</v>
      </c>
      <c r="D139" s="59">
        <v>112.72</v>
      </c>
      <c r="E139" s="59">
        <v>1</v>
      </c>
      <c r="F139" s="18"/>
      <c r="G139" s="17">
        <f>F139+'BM20'!H139</f>
        <v>1</v>
      </c>
      <c r="H139" s="21">
        <f t="shared" si="38"/>
        <v>112.72</v>
      </c>
      <c r="I139" s="21">
        <f t="shared" si="39"/>
        <v>0</v>
      </c>
      <c r="J139" s="21">
        <f t="shared" si="40"/>
        <v>112.72</v>
      </c>
      <c r="K139" s="143">
        <f t="shared" si="21"/>
        <v>1</v>
      </c>
      <c r="L139" s="23"/>
    </row>
    <row r="140" spans="1:12" ht="25.5">
      <c r="A140" s="88" t="s">
        <v>227</v>
      </c>
      <c r="B140" s="88" t="s">
        <v>228</v>
      </c>
      <c r="C140" s="74" t="s">
        <v>82</v>
      </c>
      <c r="D140" s="59">
        <v>18.5</v>
      </c>
      <c r="E140" s="59">
        <v>0</v>
      </c>
      <c r="F140" s="18"/>
      <c r="G140" s="17">
        <f>F140+'BM20'!H140</f>
        <v>0</v>
      </c>
      <c r="H140" s="21">
        <f t="shared" si="38"/>
        <v>0</v>
      </c>
      <c r="I140" s="21">
        <f t="shared" si="39"/>
        <v>0</v>
      </c>
      <c r="J140" s="21">
        <f t="shared" si="40"/>
        <v>0</v>
      </c>
      <c r="K140" s="143" t="e">
        <f t="shared" si="21"/>
        <v>#DIV/0!</v>
      </c>
      <c r="L140" s="23"/>
    </row>
    <row r="141" spans="1:12" ht="25.5">
      <c r="A141" s="88" t="s">
        <v>229</v>
      </c>
      <c r="B141" s="88" t="s">
        <v>230</v>
      </c>
      <c r="C141" s="74" t="s">
        <v>19</v>
      </c>
      <c r="D141" s="59">
        <v>4.24</v>
      </c>
      <c r="E141" s="59">
        <v>2</v>
      </c>
      <c r="F141" s="18"/>
      <c r="G141" s="17">
        <f>F141+'BM20'!H141</f>
        <v>2</v>
      </c>
      <c r="H141" s="21">
        <f t="shared" si="38"/>
        <v>8.48</v>
      </c>
      <c r="I141" s="21">
        <f t="shared" si="39"/>
        <v>0</v>
      </c>
      <c r="J141" s="21">
        <f t="shared" si="40"/>
        <v>8.48</v>
      </c>
      <c r="K141" s="143">
        <f t="shared" si="21"/>
        <v>1</v>
      </c>
      <c r="L141" s="23"/>
    </row>
    <row r="142" spans="1:12" ht="25.5">
      <c r="A142" s="88" t="s">
        <v>231</v>
      </c>
      <c r="B142" s="88" t="s">
        <v>232</v>
      </c>
      <c r="C142" s="74" t="s">
        <v>19</v>
      </c>
      <c r="D142" s="59">
        <v>7.26</v>
      </c>
      <c r="E142" s="59">
        <v>0</v>
      </c>
      <c r="F142" s="18"/>
      <c r="G142" s="17">
        <f>F142+'BM20'!H142</f>
        <v>0</v>
      </c>
      <c r="H142" s="21">
        <f t="shared" si="38"/>
        <v>0</v>
      </c>
      <c r="I142" s="21">
        <f t="shared" si="39"/>
        <v>0</v>
      </c>
      <c r="J142" s="21">
        <f t="shared" si="40"/>
        <v>0</v>
      </c>
      <c r="K142" s="143" t="e">
        <f t="shared" si="21"/>
        <v>#DIV/0!</v>
      </c>
      <c r="L142" s="23"/>
    </row>
    <row r="143" spans="1:12" ht="25.5">
      <c r="A143" s="88" t="s">
        <v>233</v>
      </c>
      <c r="B143" s="88" t="s">
        <v>234</v>
      </c>
      <c r="C143" s="74" t="s">
        <v>19</v>
      </c>
      <c r="D143" s="59">
        <v>11.82</v>
      </c>
      <c r="E143" s="59">
        <v>0</v>
      </c>
      <c r="F143" s="18"/>
      <c r="G143" s="17">
        <f>F143+'BM20'!H143</f>
        <v>0</v>
      </c>
      <c r="H143" s="21">
        <f t="shared" si="38"/>
        <v>0</v>
      </c>
      <c r="I143" s="21">
        <f t="shared" si="39"/>
        <v>0</v>
      </c>
      <c r="J143" s="21">
        <f t="shared" si="40"/>
        <v>0</v>
      </c>
      <c r="K143" s="143" t="e">
        <f t="shared" si="21"/>
        <v>#DIV/0!</v>
      </c>
      <c r="L143" s="23"/>
    </row>
    <row r="144" spans="1:12" ht="25.5">
      <c r="A144" s="88" t="s">
        <v>235</v>
      </c>
      <c r="B144" s="88" t="s">
        <v>236</v>
      </c>
      <c r="C144" s="74" t="s">
        <v>19</v>
      </c>
      <c r="D144" s="59">
        <v>7.81</v>
      </c>
      <c r="E144" s="59">
        <v>2</v>
      </c>
      <c r="F144" s="18"/>
      <c r="G144" s="17">
        <f>F144+'BM20'!H144</f>
        <v>2</v>
      </c>
      <c r="H144" s="21">
        <f t="shared" si="38"/>
        <v>15.62</v>
      </c>
      <c r="I144" s="21">
        <f t="shared" si="39"/>
        <v>0</v>
      </c>
      <c r="J144" s="21">
        <f t="shared" si="40"/>
        <v>15.62</v>
      </c>
      <c r="K144" s="143">
        <f t="shared" si="21"/>
        <v>1</v>
      </c>
      <c r="L144" s="23"/>
    </row>
    <row r="145" spans="1:12" ht="25.5">
      <c r="A145" s="88" t="s">
        <v>237</v>
      </c>
      <c r="B145" s="88" t="s">
        <v>238</v>
      </c>
      <c r="C145" s="74" t="s">
        <v>19</v>
      </c>
      <c r="D145" s="59">
        <v>6.05</v>
      </c>
      <c r="E145" s="59">
        <v>2</v>
      </c>
      <c r="F145" s="18"/>
      <c r="G145" s="17">
        <f>F145+'BM20'!H145</f>
        <v>2</v>
      </c>
      <c r="H145" s="21">
        <f t="shared" si="38"/>
        <v>12.1</v>
      </c>
      <c r="I145" s="21">
        <f t="shared" si="39"/>
        <v>0</v>
      </c>
      <c r="J145" s="21">
        <f t="shared" si="40"/>
        <v>12.1</v>
      </c>
      <c r="K145" s="143">
        <f t="shared" si="21"/>
        <v>1</v>
      </c>
      <c r="L145" s="23"/>
    </row>
    <row r="146" spans="1:12">
      <c r="A146" s="88"/>
      <c r="B146" s="93"/>
      <c r="C146" s="116"/>
      <c r="D146" s="64"/>
      <c r="E146" s="64"/>
      <c r="F146" s="44"/>
      <c r="G146" s="44"/>
      <c r="H146" s="21"/>
      <c r="I146" s="46"/>
      <c r="J146" s="46"/>
      <c r="K146" s="143" t="e">
        <f t="shared" si="21"/>
        <v>#DIV/0!</v>
      </c>
      <c r="L146" s="23"/>
    </row>
    <row r="147" spans="1:12">
      <c r="A147" s="9" t="s">
        <v>239</v>
      </c>
      <c r="B147" s="10" t="s">
        <v>240</v>
      </c>
      <c r="C147" s="11"/>
      <c r="D147" s="48"/>
      <c r="E147" s="11"/>
      <c r="F147" s="54"/>
      <c r="G147" s="54"/>
      <c r="H147" s="21"/>
      <c r="I147" s="11"/>
      <c r="J147" s="11"/>
      <c r="K147" s="143" t="e">
        <f t="shared" si="21"/>
        <v>#DIV/0!</v>
      </c>
      <c r="L147" s="23"/>
    </row>
    <row r="148" spans="1:12">
      <c r="A148" s="88" t="s">
        <v>241</v>
      </c>
      <c r="B148" s="88" t="s">
        <v>242</v>
      </c>
      <c r="C148" s="74" t="s">
        <v>243</v>
      </c>
      <c r="D148" s="59">
        <v>148.91</v>
      </c>
      <c r="E148" s="59">
        <v>2</v>
      </c>
      <c r="F148" s="18"/>
      <c r="G148" s="17">
        <f>F148+'BM20'!H148</f>
        <v>2</v>
      </c>
      <c r="H148" s="21">
        <f t="shared" ref="H148:H156" si="41">ROUND(D148*E148,2)</f>
        <v>297.82</v>
      </c>
      <c r="I148" s="21">
        <f t="shared" ref="I148:I156" si="42">F148*D148</f>
        <v>0</v>
      </c>
      <c r="J148" s="21">
        <f t="shared" ref="J148:J156" si="43">G148*D148</f>
        <v>297.82</v>
      </c>
      <c r="K148" s="143">
        <f t="shared" si="21"/>
        <v>1</v>
      </c>
      <c r="L148" s="23"/>
    </row>
    <row r="149" spans="1:12">
      <c r="A149" s="88" t="s">
        <v>244</v>
      </c>
      <c r="B149" s="88" t="s">
        <v>245</v>
      </c>
      <c r="C149" s="74" t="s">
        <v>11</v>
      </c>
      <c r="D149" s="59">
        <v>145.68</v>
      </c>
      <c r="E149" s="59">
        <v>1</v>
      </c>
      <c r="F149" s="18"/>
      <c r="G149" s="17">
        <f>F149+'BM20'!H149</f>
        <v>1</v>
      </c>
      <c r="H149" s="21">
        <f t="shared" si="41"/>
        <v>145.68</v>
      </c>
      <c r="I149" s="21">
        <f t="shared" si="42"/>
        <v>0</v>
      </c>
      <c r="J149" s="21">
        <f t="shared" si="43"/>
        <v>145.68</v>
      </c>
      <c r="K149" s="143">
        <f t="shared" ref="K149:K212" si="44">J149/H149</f>
        <v>1</v>
      </c>
      <c r="L149" s="23"/>
    </row>
    <row r="150" spans="1:12">
      <c r="A150" s="88" t="s">
        <v>246</v>
      </c>
      <c r="B150" s="88" t="s">
        <v>247</v>
      </c>
      <c r="C150" s="74" t="s">
        <v>11</v>
      </c>
      <c r="D150" s="59">
        <v>91.070000000000007</v>
      </c>
      <c r="E150" s="59">
        <v>2</v>
      </c>
      <c r="F150" s="18"/>
      <c r="G150" s="17">
        <f>F150+'BM20'!H150</f>
        <v>2</v>
      </c>
      <c r="H150" s="21">
        <f t="shared" si="41"/>
        <v>182.14</v>
      </c>
      <c r="I150" s="21">
        <f t="shared" si="42"/>
        <v>0</v>
      </c>
      <c r="J150" s="21">
        <f t="shared" si="43"/>
        <v>182.14000000000001</v>
      </c>
      <c r="K150" s="143">
        <f t="shared" si="44"/>
        <v>1.0000000000000002</v>
      </c>
      <c r="L150" s="23"/>
    </row>
    <row r="151" spans="1:12" ht="25.5">
      <c r="A151" s="88" t="s">
        <v>248</v>
      </c>
      <c r="B151" s="88" t="s">
        <v>249</v>
      </c>
      <c r="C151" s="74" t="s">
        <v>19</v>
      </c>
      <c r="D151" s="59">
        <v>325.86</v>
      </c>
      <c r="E151" s="59">
        <v>1</v>
      </c>
      <c r="F151" s="18">
        <v>1</v>
      </c>
      <c r="G151" s="17">
        <f>F151+'BM20'!H151</f>
        <v>1</v>
      </c>
      <c r="H151" s="21">
        <f t="shared" si="41"/>
        <v>325.86</v>
      </c>
      <c r="I151" s="21">
        <f t="shared" si="42"/>
        <v>325.86</v>
      </c>
      <c r="J151" s="21">
        <f t="shared" si="43"/>
        <v>325.86</v>
      </c>
      <c r="K151" s="143">
        <f t="shared" si="44"/>
        <v>1</v>
      </c>
      <c r="L151" s="23"/>
    </row>
    <row r="152" spans="1:12" ht="25.5">
      <c r="A152" s="88" t="s">
        <v>250</v>
      </c>
      <c r="B152" s="88" t="s">
        <v>251</v>
      </c>
      <c r="C152" s="74" t="s">
        <v>19</v>
      </c>
      <c r="D152" s="59">
        <v>414.77</v>
      </c>
      <c r="E152" s="59">
        <v>1</v>
      </c>
      <c r="F152" s="18"/>
      <c r="G152" s="17">
        <f>F152+'BM20'!H152</f>
        <v>1</v>
      </c>
      <c r="H152" s="21">
        <f t="shared" si="41"/>
        <v>414.77</v>
      </c>
      <c r="I152" s="21">
        <f t="shared" si="42"/>
        <v>0</v>
      </c>
      <c r="J152" s="21">
        <f t="shared" si="43"/>
        <v>414.77</v>
      </c>
      <c r="K152" s="143">
        <f t="shared" si="44"/>
        <v>1</v>
      </c>
      <c r="L152" s="23"/>
    </row>
    <row r="153" spans="1:12" ht="25.5">
      <c r="A153" s="88" t="s">
        <v>252</v>
      </c>
      <c r="B153" s="88" t="s">
        <v>253</v>
      </c>
      <c r="C153" s="74" t="s">
        <v>19</v>
      </c>
      <c r="D153" s="59">
        <v>33.739999999999995</v>
      </c>
      <c r="E153" s="59">
        <v>4</v>
      </c>
      <c r="F153" s="18"/>
      <c r="G153" s="17">
        <f>F153+'BM20'!H153</f>
        <v>2</v>
      </c>
      <c r="H153" s="21">
        <f t="shared" si="41"/>
        <v>134.96</v>
      </c>
      <c r="I153" s="21">
        <f t="shared" si="42"/>
        <v>0</v>
      </c>
      <c r="J153" s="21">
        <f t="shared" si="43"/>
        <v>67.47999999999999</v>
      </c>
      <c r="K153" s="143">
        <f t="shared" si="44"/>
        <v>0.49999999999999989</v>
      </c>
      <c r="L153" s="23"/>
    </row>
    <row r="154" spans="1:12" ht="25.5">
      <c r="A154" s="88" t="s">
        <v>254</v>
      </c>
      <c r="B154" s="88" t="s">
        <v>255</v>
      </c>
      <c r="C154" s="74" t="s">
        <v>82</v>
      </c>
      <c r="D154" s="59">
        <v>15.59</v>
      </c>
      <c r="E154" s="59">
        <v>17</v>
      </c>
      <c r="F154" s="18"/>
      <c r="G154" s="17">
        <f>F154+'BM20'!H154</f>
        <v>9</v>
      </c>
      <c r="H154" s="21">
        <f t="shared" si="41"/>
        <v>265.02999999999997</v>
      </c>
      <c r="I154" s="21">
        <f t="shared" si="42"/>
        <v>0</v>
      </c>
      <c r="J154" s="21">
        <f t="shared" si="43"/>
        <v>140.31</v>
      </c>
      <c r="K154" s="143">
        <f t="shared" si="44"/>
        <v>0.52941176470588247</v>
      </c>
      <c r="L154" s="23"/>
    </row>
    <row r="155" spans="1:12">
      <c r="A155" s="88" t="s">
        <v>256</v>
      </c>
      <c r="B155" s="88" t="s">
        <v>257</v>
      </c>
      <c r="C155" s="74" t="s">
        <v>11</v>
      </c>
      <c r="D155" s="59">
        <v>11.63</v>
      </c>
      <c r="E155" s="59">
        <v>0</v>
      </c>
      <c r="F155" s="18"/>
      <c r="G155" s="17">
        <f>F155+'BM20'!H155</f>
        <v>0</v>
      </c>
      <c r="H155" s="21">
        <f t="shared" si="41"/>
        <v>0</v>
      </c>
      <c r="I155" s="21">
        <f t="shared" si="42"/>
        <v>0</v>
      </c>
      <c r="J155" s="21">
        <f t="shared" si="43"/>
        <v>0</v>
      </c>
      <c r="K155" s="143" t="e">
        <f t="shared" si="44"/>
        <v>#DIV/0!</v>
      </c>
      <c r="L155" s="23"/>
    </row>
    <row r="156" spans="1:12" ht="25.5">
      <c r="A156" s="88" t="s">
        <v>258</v>
      </c>
      <c r="B156" s="88" t="s">
        <v>259</v>
      </c>
      <c r="C156" s="74" t="s">
        <v>82</v>
      </c>
      <c r="D156" s="59">
        <v>29.46</v>
      </c>
      <c r="E156" s="59">
        <v>15</v>
      </c>
      <c r="F156" s="18"/>
      <c r="G156" s="17">
        <f>F156+'BM20'!H156</f>
        <v>15</v>
      </c>
      <c r="H156" s="21">
        <f t="shared" si="41"/>
        <v>441.9</v>
      </c>
      <c r="I156" s="21">
        <f t="shared" si="42"/>
        <v>0</v>
      </c>
      <c r="J156" s="21">
        <f t="shared" si="43"/>
        <v>441.90000000000003</v>
      </c>
      <c r="K156" s="143">
        <f t="shared" si="44"/>
        <v>1.0000000000000002</v>
      </c>
      <c r="L156" s="23"/>
    </row>
    <row r="157" spans="1:12">
      <c r="A157" s="88"/>
      <c r="B157" s="93"/>
      <c r="C157" s="116"/>
      <c r="D157" s="64"/>
      <c r="E157" s="64"/>
      <c r="F157" s="44"/>
      <c r="G157" s="44"/>
      <c r="H157" s="21"/>
      <c r="I157" s="46"/>
      <c r="J157" s="46"/>
      <c r="K157" s="143" t="e">
        <f t="shared" si="44"/>
        <v>#DIV/0!</v>
      </c>
      <c r="L157" s="23"/>
    </row>
    <row r="158" spans="1:12">
      <c r="A158" s="9" t="s">
        <v>260</v>
      </c>
      <c r="B158" s="10" t="s">
        <v>261</v>
      </c>
      <c r="C158" s="11"/>
      <c r="D158" s="48"/>
      <c r="E158" s="11"/>
      <c r="F158" s="54"/>
      <c r="G158" s="54"/>
      <c r="H158" s="21"/>
      <c r="I158" s="11"/>
      <c r="J158" s="11"/>
      <c r="K158" s="143" t="e">
        <f t="shared" si="44"/>
        <v>#DIV/0!</v>
      </c>
      <c r="L158" s="23"/>
    </row>
    <row r="159" spans="1:12" ht="25.5">
      <c r="A159" s="88" t="s">
        <v>262</v>
      </c>
      <c r="B159" s="88" t="s">
        <v>263</v>
      </c>
      <c r="C159" s="74" t="s">
        <v>82</v>
      </c>
      <c r="D159" s="59">
        <v>33.15</v>
      </c>
      <c r="E159" s="59">
        <v>0</v>
      </c>
      <c r="F159" s="18"/>
      <c r="G159" s="17">
        <f>F159+'BM20'!H159</f>
        <v>0</v>
      </c>
      <c r="H159" s="21">
        <f t="shared" ref="H159:H167" si="45">ROUND(D159*E159,2)</f>
        <v>0</v>
      </c>
      <c r="I159" s="21">
        <f t="shared" ref="I159:I167" si="46">F159*D159</f>
        <v>0</v>
      </c>
      <c r="J159" s="21">
        <f t="shared" ref="J159:J167" si="47">G159*D159</f>
        <v>0</v>
      </c>
      <c r="K159" s="143" t="e">
        <f t="shared" si="44"/>
        <v>#DIV/0!</v>
      </c>
      <c r="L159" s="23"/>
    </row>
    <row r="160" spans="1:12" ht="25.5">
      <c r="A160" s="88" t="s">
        <v>264</v>
      </c>
      <c r="B160" s="88" t="s">
        <v>265</v>
      </c>
      <c r="C160" s="74" t="s">
        <v>19</v>
      </c>
      <c r="D160" s="59">
        <v>33.950000000000003</v>
      </c>
      <c r="E160" s="59">
        <v>0</v>
      </c>
      <c r="F160" s="18"/>
      <c r="G160" s="17">
        <f>F160+'BM20'!H160</f>
        <v>0</v>
      </c>
      <c r="H160" s="21">
        <f t="shared" si="45"/>
        <v>0</v>
      </c>
      <c r="I160" s="21">
        <f t="shared" si="46"/>
        <v>0</v>
      </c>
      <c r="J160" s="21">
        <f t="shared" si="47"/>
        <v>0</v>
      </c>
      <c r="K160" s="143" t="e">
        <f t="shared" si="44"/>
        <v>#DIV/0!</v>
      </c>
      <c r="L160" s="23"/>
    </row>
    <row r="161" spans="1:12" ht="25.5">
      <c r="A161" s="88" t="s">
        <v>266</v>
      </c>
      <c r="B161" s="88" t="s">
        <v>267</v>
      </c>
      <c r="C161" s="74" t="s">
        <v>19</v>
      </c>
      <c r="D161" s="59">
        <v>27.51</v>
      </c>
      <c r="E161" s="59">
        <v>0</v>
      </c>
      <c r="F161" s="18"/>
      <c r="G161" s="17">
        <f>F161+'BM20'!H161</f>
        <v>0</v>
      </c>
      <c r="H161" s="21">
        <f t="shared" si="45"/>
        <v>0</v>
      </c>
      <c r="I161" s="21">
        <f t="shared" si="46"/>
        <v>0</v>
      </c>
      <c r="J161" s="21">
        <f t="shared" si="47"/>
        <v>0</v>
      </c>
      <c r="K161" s="143" t="e">
        <f t="shared" si="44"/>
        <v>#DIV/0!</v>
      </c>
      <c r="L161" s="23"/>
    </row>
    <row r="162" spans="1:12" ht="25.5">
      <c r="A162" s="88" t="s">
        <v>268</v>
      </c>
      <c r="B162" s="88" t="s">
        <v>269</v>
      </c>
      <c r="C162" s="74" t="s">
        <v>19</v>
      </c>
      <c r="D162" s="59">
        <v>53.25</v>
      </c>
      <c r="E162" s="59">
        <v>0</v>
      </c>
      <c r="F162" s="18"/>
      <c r="G162" s="17">
        <f>F162+'BM20'!H162</f>
        <v>0</v>
      </c>
      <c r="H162" s="21">
        <f t="shared" si="45"/>
        <v>0</v>
      </c>
      <c r="I162" s="21">
        <f t="shared" si="46"/>
        <v>0</v>
      </c>
      <c r="J162" s="21">
        <f t="shared" si="47"/>
        <v>0</v>
      </c>
      <c r="K162" s="143" t="e">
        <f t="shared" si="44"/>
        <v>#DIV/0!</v>
      </c>
      <c r="L162" s="23"/>
    </row>
    <row r="163" spans="1:12" ht="25.5">
      <c r="A163" s="88" t="s">
        <v>270</v>
      </c>
      <c r="B163" s="88" t="s">
        <v>267</v>
      </c>
      <c r="C163" s="74" t="s">
        <v>19</v>
      </c>
      <c r="D163" s="59">
        <v>27.51</v>
      </c>
      <c r="E163" s="59">
        <v>0</v>
      </c>
      <c r="F163" s="18"/>
      <c r="G163" s="17">
        <f>F163+'BM20'!H163</f>
        <v>0</v>
      </c>
      <c r="H163" s="21">
        <f t="shared" si="45"/>
        <v>0</v>
      </c>
      <c r="I163" s="21">
        <f t="shared" si="46"/>
        <v>0</v>
      </c>
      <c r="J163" s="21">
        <f t="shared" si="47"/>
        <v>0</v>
      </c>
      <c r="K163" s="143" t="e">
        <f t="shared" si="44"/>
        <v>#DIV/0!</v>
      </c>
      <c r="L163" s="23"/>
    </row>
    <row r="164" spans="1:12" ht="25.5">
      <c r="A164" s="88" t="s">
        <v>271</v>
      </c>
      <c r="B164" s="88" t="s">
        <v>272</v>
      </c>
      <c r="C164" s="74" t="s">
        <v>19</v>
      </c>
      <c r="D164" s="59">
        <v>762.46</v>
      </c>
      <c r="E164" s="59">
        <v>0</v>
      </c>
      <c r="F164" s="18"/>
      <c r="G164" s="17">
        <f>F164+'BM20'!H164</f>
        <v>0</v>
      </c>
      <c r="H164" s="21">
        <f t="shared" si="45"/>
        <v>0</v>
      </c>
      <c r="I164" s="21">
        <f t="shared" si="46"/>
        <v>0</v>
      </c>
      <c r="J164" s="21">
        <f t="shared" si="47"/>
        <v>0</v>
      </c>
      <c r="K164" s="143" t="e">
        <f t="shared" si="44"/>
        <v>#DIV/0!</v>
      </c>
      <c r="L164" s="23"/>
    </row>
    <row r="165" spans="1:12" ht="25.5">
      <c r="A165" s="88" t="s">
        <v>273</v>
      </c>
      <c r="B165" s="88" t="s">
        <v>274</v>
      </c>
      <c r="C165" s="74" t="s">
        <v>82</v>
      </c>
      <c r="D165" s="59">
        <v>29.46</v>
      </c>
      <c r="E165" s="59">
        <v>86</v>
      </c>
      <c r="F165" s="18">
        <v>24</v>
      </c>
      <c r="G165" s="17">
        <f>F165+'BM20'!H165</f>
        <v>86</v>
      </c>
      <c r="H165" s="21">
        <f t="shared" si="45"/>
        <v>2533.56</v>
      </c>
      <c r="I165" s="21">
        <f t="shared" si="46"/>
        <v>707.04</v>
      </c>
      <c r="J165" s="21">
        <f t="shared" si="47"/>
        <v>2533.56</v>
      </c>
      <c r="K165" s="143">
        <f t="shared" si="44"/>
        <v>1</v>
      </c>
      <c r="L165" s="23"/>
    </row>
    <row r="166" spans="1:12" ht="25.5">
      <c r="A166" s="88" t="s">
        <v>275</v>
      </c>
      <c r="B166" s="88" t="s">
        <v>276</v>
      </c>
      <c r="C166" s="74" t="s">
        <v>82</v>
      </c>
      <c r="D166" s="59">
        <f>'[4]Preço novos'!I12</f>
        <v>71.87984212500001</v>
      </c>
      <c r="E166" s="59">
        <v>30</v>
      </c>
      <c r="F166" s="18">
        <v>24</v>
      </c>
      <c r="G166" s="17">
        <f>F166+'BM20'!H166</f>
        <v>36</v>
      </c>
      <c r="H166" s="21">
        <f t="shared" si="45"/>
        <v>2156.4</v>
      </c>
      <c r="I166" s="21">
        <f t="shared" si="46"/>
        <v>1725.1162110000002</v>
      </c>
      <c r="J166" s="21">
        <f t="shared" si="47"/>
        <v>2587.6743165000003</v>
      </c>
      <c r="K166" s="143">
        <f t="shared" si="44"/>
        <v>1.1999973643572621</v>
      </c>
      <c r="L166" s="23"/>
    </row>
    <row r="167" spans="1:12" ht="25.5">
      <c r="A167" s="88" t="s">
        <v>277</v>
      </c>
      <c r="B167" s="88" t="s">
        <v>272</v>
      </c>
      <c r="C167" s="74" t="s">
        <v>19</v>
      </c>
      <c r="D167" s="59">
        <f>'[4]Preço novos'!I13</f>
        <v>553.02406087500003</v>
      </c>
      <c r="E167" s="59">
        <v>2</v>
      </c>
      <c r="F167" s="18">
        <v>2</v>
      </c>
      <c r="G167" s="17">
        <f>F167+'BM20'!H167</f>
        <v>2</v>
      </c>
      <c r="H167" s="21">
        <f t="shared" si="45"/>
        <v>1106.05</v>
      </c>
      <c r="I167" s="21">
        <f t="shared" si="46"/>
        <v>1106.0481217500001</v>
      </c>
      <c r="J167" s="21">
        <f t="shared" si="47"/>
        <v>1106.0481217500001</v>
      </c>
      <c r="K167" s="143">
        <f t="shared" si="44"/>
        <v>0.99999830183988081</v>
      </c>
      <c r="L167" s="23"/>
    </row>
    <row r="168" spans="1:12">
      <c r="A168" s="88"/>
      <c r="B168" s="93"/>
      <c r="C168" s="116"/>
      <c r="D168" s="64"/>
      <c r="E168" s="64"/>
      <c r="F168" s="44"/>
      <c r="G168" s="44"/>
      <c r="H168" s="21"/>
      <c r="I168" s="46"/>
      <c r="J168" s="46"/>
      <c r="K168" s="143" t="e">
        <f t="shared" si="44"/>
        <v>#DIV/0!</v>
      </c>
      <c r="L168" s="23"/>
    </row>
    <row r="169" spans="1:12">
      <c r="A169" s="9">
        <v>10</v>
      </c>
      <c r="B169" s="10" t="s">
        <v>278</v>
      </c>
      <c r="C169" s="11"/>
      <c r="D169" s="48"/>
      <c r="E169" s="11"/>
      <c r="F169" s="54"/>
      <c r="G169" s="54"/>
      <c r="H169" s="36">
        <f>SUM(H170:H208)</f>
        <v>53904.560000000005</v>
      </c>
      <c r="I169" s="36">
        <f>SUM(I170:I208)</f>
        <v>7523.9999999999991</v>
      </c>
      <c r="J169" s="36">
        <f t="shared" ref="J169" si="48">SUM(J170:J208)</f>
        <v>51163.858000000007</v>
      </c>
      <c r="K169" s="143">
        <f t="shared" si="44"/>
        <v>0.94915639790028905</v>
      </c>
      <c r="L169" s="23"/>
    </row>
    <row r="170" spans="1:12" ht="25.5">
      <c r="A170" s="88" t="s">
        <v>279</v>
      </c>
      <c r="B170" s="88" t="s">
        <v>280</v>
      </c>
      <c r="C170" s="74" t="s">
        <v>82</v>
      </c>
      <c r="D170" s="59">
        <v>5.3599999999999994</v>
      </c>
      <c r="E170" s="59">
        <v>150</v>
      </c>
      <c r="F170" s="18"/>
      <c r="G170" s="17">
        <f>F170+'BM20'!H170</f>
        <v>150</v>
      </c>
      <c r="H170" s="21">
        <f t="shared" ref="H170:H208" si="49">ROUND(D170*E170,2)</f>
        <v>804</v>
      </c>
      <c r="I170" s="21">
        <f t="shared" ref="I170:I208" si="50">F170*D170</f>
        <v>0</v>
      </c>
      <c r="J170" s="21">
        <f t="shared" ref="J170:J208" si="51">G170*D170</f>
        <v>803.99999999999989</v>
      </c>
      <c r="K170" s="143">
        <f t="shared" si="44"/>
        <v>0.99999999999999989</v>
      </c>
      <c r="L170" s="23"/>
    </row>
    <row r="171" spans="1:12" ht="25.5">
      <c r="A171" s="88" t="s">
        <v>281</v>
      </c>
      <c r="B171" s="88" t="s">
        <v>282</v>
      </c>
      <c r="C171" s="74" t="s">
        <v>82</v>
      </c>
      <c r="D171" s="59">
        <v>7.53</v>
      </c>
      <c r="E171" s="59">
        <v>220</v>
      </c>
      <c r="F171" s="18">
        <v>20</v>
      </c>
      <c r="G171" s="17">
        <f>F171+'BM20'!H171</f>
        <v>220</v>
      </c>
      <c r="H171" s="21">
        <f t="shared" si="49"/>
        <v>1656.6</v>
      </c>
      <c r="I171" s="21">
        <f t="shared" si="50"/>
        <v>150.6</v>
      </c>
      <c r="J171" s="21">
        <f t="shared" si="51"/>
        <v>1656.6000000000001</v>
      </c>
      <c r="K171" s="143">
        <f t="shared" si="44"/>
        <v>1.0000000000000002</v>
      </c>
      <c r="L171" s="23"/>
    </row>
    <row r="172" spans="1:12" ht="25.5">
      <c r="A172" s="88" t="s">
        <v>283</v>
      </c>
      <c r="B172" s="88" t="s">
        <v>284</v>
      </c>
      <c r="C172" s="74" t="s">
        <v>82</v>
      </c>
      <c r="D172" s="59">
        <v>8.85</v>
      </c>
      <c r="E172" s="59">
        <v>25</v>
      </c>
      <c r="F172" s="18">
        <v>25</v>
      </c>
      <c r="G172" s="17">
        <f>F172+'BM20'!H172</f>
        <v>25</v>
      </c>
      <c r="H172" s="21">
        <f t="shared" si="49"/>
        <v>221.25</v>
      </c>
      <c r="I172" s="21">
        <f t="shared" si="50"/>
        <v>221.25</v>
      </c>
      <c r="J172" s="21">
        <f t="shared" si="51"/>
        <v>221.25</v>
      </c>
      <c r="K172" s="143">
        <f t="shared" si="44"/>
        <v>1</v>
      </c>
      <c r="L172" s="23"/>
    </row>
    <row r="173" spans="1:12" ht="25.5">
      <c r="A173" s="88" t="s">
        <v>285</v>
      </c>
      <c r="B173" s="88" t="s">
        <v>286</v>
      </c>
      <c r="C173" s="74" t="s">
        <v>82</v>
      </c>
      <c r="D173" s="59">
        <v>12.81</v>
      </c>
      <c r="E173" s="59">
        <v>21</v>
      </c>
      <c r="F173" s="18"/>
      <c r="G173" s="17">
        <f>F173+'BM20'!H173</f>
        <v>18</v>
      </c>
      <c r="H173" s="21">
        <f t="shared" si="49"/>
        <v>269.01</v>
      </c>
      <c r="I173" s="21">
        <f t="shared" si="50"/>
        <v>0</v>
      </c>
      <c r="J173" s="21">
        <f t="shared" si="51"/>
        <v>230.58</v>
      </c>
      <c r="K173" s="143">
        <f t="shared" si="44"/>
        <v>0.85714285714285721</v>
      </c>
      <c r="L173" s="23"/>
    </row>
    <row r="174" spans="1:12" ht="25.5">
      <c r="A174" s="88" t="s">
        <v>287</v>
      </c>
      <c r="B174" s="88" t="s">
        <v>288</v>
      </c>
      <c r="C174" s="74" t="s">
        <v>19</v>
      </c>
      <c r="D174" s="59">
        <v>11.829999999999998</v>
      </c>
      <c r="E174" s="59">
        <v>7</v>
      </c>
      <c r="F174" s="18"/>
      <c r="G174" s="17">
        <f>F174+'BM20'!H174</f>
        <v>6</v>
      </c>
      <c r="H174" s="21">
        <f t="shared" si="49"/>
        <v>82.81</v>
      </c>
      <c r="I174" s="21">
        <f t="shared" si="50"/>
        <v>0</v>
      </c>
      <c r="J174" s="21">
        <f t="shared" si="51"/>
        <v>70.97999999999999</v>
      </c>
      <c r="K174" s="143">
        <f t="shared" si="44"/>
        <v>0.85714285714285698</v>
      </c>
      <c r="L174" s="23"/>
    </row>
    <row r="175" spans="1:12" ht="25.5">
      <c r="A175" s="88" t="s">
        <v>289</v>
      </c>
      <c r="B175" s="88" t="s">
        <v>290</v>
      </c>
      <c r="C175" s="74" t="s">
        <v>19</v>
      </c>
      <c r="D175" s="59">
        <v>12.2</v>
      </c>
      <c r="E175" s="59">
        <v>45</v>
      </c>
      <c r="F175" s="18">
        <v>20</v>
      </c>
      <c r="G175" s="17">
        <f>F175+'BM20'!H175</f>
        <v>45</v>
      </c>
      <c r="H175" s="21">
        <f t="shared" si="49"/>
        <v>549</v>
      </c>
      <c r="I175" s="21">
        <f t="shared" si="50"/>
        <v>244</v>
      </c>
      <c r="J175" s="21">
        <f t="shared" si="51"/>
        <v>549</v>
      </c>
      <c r="K175" s="143">
        <f t="shared" si="44"/>
        <v>1</v>
      </c>
      <c r="L175" s="23"/>
    </row>
    <row r="176" spans="1:12" ht="25.5">
      <c r="A176" s="88" t="s">
        <v>291</v>
      </c>
      <c r="B176" s="88" t="s">
        <v>292</v>
      </c>
      <c r="C176" s="74" t="s">
        <v>19</v>
      </c>
      <c r="D176" s="59">
        <v>15.86</v>
      </c>
      <c r="E176" s="59">
        <v>16</v>
      </c>
      <c r="F176" s="18">
        <v>16</v>
      </c>
      <c r="G176" s="17">
        <f>F176+'BM20'!H176</f>
        <v>16</v>
      </c>
      <c r="H176" s="21">
        <f t="shared" si="49"/>
        <v>253.76</v>
      </c>
      <c r="I176" s="21">
        <f t="shared" si="50"/>
        <v>253.76</v>
      </c>
      <c r="J176" s="21">
        <f t="shared" si="51"/>
        <v>253.76</v>
      </c>
      <c r="K176" s="143">
        <f t="shared" si="44"/>
        <v>1</v>
      </c>
      <c r="L176" s="23"/>
    </row>
    <row r="177" spans="1:12" ht="25.5">
      <c r="A177" s="88" t="s">
        <v>293</v>
      </c>
      <c r="B177" s="88" t="s">
        <v>294</v>
      </c>
      <c r="C177" s="74" t="s">
        <v>19</v>
      </c>
      <c r="D177" s="59">
        <v>10.959999999999999</v>
      </c>
      <c r="E177" s="59">
        <v>32</v>
      </c>
      <c r="F177" s="18">
        <v>14</v>
      </c>
      <c r="G177" s="17">
        <f>F177+'BM20'!H177</f>
        <v>32</v>
      </c>
      <c r="H177" s="21">
        <f t="shared" si="49"/>
        <v>350.72</v>
      </c>
      <c r="I177" s="21">
        <f t="shared" si="50"/>
        <v>153.44</v>
      </c>
      <c r="J177" s="21">
        <f t="shared" si="51"/>
        <v>350.71999999999997</v>
      </c>
      <c r="K177" s="143">
        <f t="shared" si="44"/>
        <v>0.99999999999999989</v>
      </c>
      <c r="L177" s="23"/>
    </row>
    <row r="178" spans="1:12">
      <c r="A178" s="88" t="s">
        <v>295</v>
      </c>
      <c r="B178" s="88" t="s">
        <v>296</v>
      </c>
      <c r="C178" s="74" t="s">
        <v>11</v>
      </c>
      <c r="D178" s="59">
        <v>45.449999999999996</v>
      </c>
      <c r="E178" s="59">
        <v>2</v>
      </c>
      <c r="F178" s="18">
        <v>2</v>
      </c>
      <c r="G178" s="17">
        <f>F178+'BM20'!H178</f>
        <v>2</v>
      </c>
      <c r="H178" s="21">
        <f t="shared" si="49"/>
        <v>90.9</v>
      </c>
      <c r="I178" s="21">
        <f t="shared" si="50"/>
        <v>90.899999999999991</v>
      </c>
      <c r="J178" s="21">
        <f t="shared" si="51"/>
        <v>90.899999999999991</v>
      </c>
      <c r="K178" s="143">
        <f t="shared" si="44"/>
        <v>0.99999999999999989</v>
      </c>
      <c r="L178" s="23"/>
    </row>
    <row r="179" spans="1:12" ht="25.5">
      <c r="A179" s="88" t="s">
        <v>297</v>
      </c>
      <c r="B179" s="88" t="s">
        <v>298</v>
      </c>
      <c r="C179" s="74" t="s">
        <v>82</v>
      </c>
      <c r="D179" s="59">
        <v>3.04</v>
      </c>
      <c r="E179" s="59">
        <v>1050</v>
      </c>
      <c r="F179" s="18"/>
      <c r="G179" s="17">
        <f>F179+'BM20'!H179</f>
        <v>1050</v>
      </c>
      <c r="H179" s="21">
        <f t="shared" si="49"/>
        <v>3192</v>
      </c>
      <c r="I179" s="21">
        <f t="shared" si="50"/>
        <v>0</v>
      </c>
      <c r="J179" s="21">
        <f t="shared" si="51"/>
        <v>3192</v>
      </c>
      <c r="K179" s="143">
        <f t="shared" si="44"/>
        <v>1</v>
      </c>
      <c r="L179" s="23"/>
    </row>
    <row r="180" spans="1:12" ht="25.5">
      <c r="A180" s="88" t="s">
        <v>299</v>
      </c>
      <c r="B180" s="88" t="s">
        <v>300</v>
      </c>
      <c r="C180" s="74" t="s">
        <v>82</v>
      </c>
      <c r="D180" s="59">
        <v>4.55</v>
      </c>
      <c r="E180" s="59">
        <v>750</v>
      </c>
      <c r="F180" s="18">
        <v>150</v>
      </c>
      <c r="G180" s="17">
        <f>F180+'BM20'!H180</f>
        <v>750</v>
      </c>
      <c r="H180" s="21">
        <f t="shared" si="49"/>
        <v>3412.5</v>
      </c>
      <c r="I180" s="21">
        <f t="shared" si="50"/>
        <v>682.5</v>
      </c>
      <c r="J180" s="21">
        <f t="shared" si="51"/>
        <v>3412.5</v>
      </c>
      <c r="K180" s="143">
        <f t="shared" si="44"/>
        <v>1</v>
      </c>
      <c r="L180" s="23"/>
    </row>
    <row r="181" spans="1:12" ht="25.5">
      <c r="A181" s="88" t="s">
        <v>301</v>
      </c>
      <c r="B181" s="88" t="s">
        <v>302</v>
      </c>
      <c r="C181" s="74" t="s">
        <v>82</v>
      </c>
      <c r="D181" s="59">
        <v>7.59</v>
      </c>
      <c r="E181" s="59">
        <v>450</v>
      </c>
      <c r="F181" s="18"/>
      <c r="G181" s="17">
        <f>F181+'BM20'!H181</f>
        <v>450</v>
      </c>
      <c r="H181" s="21">
        <f t="shared" si="49"/>
        <v>3415.5</v>
      </c>
      <c r="I181" s="21">
        <f t="shared" si="50"/>
        <v>0</v>
      </c>
      <c r="J181" s="21">
        <f t="shared" si="51"/>
        <v>3415.5</v>
      </c>
      <c r="K181" s="143">
        <f t="shared" si="44"/>
        <v>1</v>
      </c>
      <c r="L181" s="23"/>
    </row>
    <row r="182" spans="1:12">
      <c r="A182" s="88" t="s">
        <v>303</v>
      </c>
      <c r="B182" s="88" t="s">
        <v>304</v>
      </c>
      <c r="C182" s="74" t="s">
        <v>109</v>
      </c>
      <c r="D182" s="59">
        <v>21.11</v>
      </c>
      <c r="E182" s="59">
        <v>150</v>
      </c>
      <c r="F182" s="18">
        <v>150</v>
      </c>
      <c r="G182" s="17">
        <f>F182+'BM20'!H182</f>
        <v>150</v>
      </c>
      <c r="H182" s="21">
        <f t="shared" si="49"/>
        <v>3166.5</v>
      </c>
      <c r="I182" s="21">
        <f t="shared" si="50"/>
        <v>3166.5</v>
      </c>
      <c r="J182" s="21">
        <f t="shared" si="51"/>
        <v>3166.5</v>
      </c>
      <c r="K182" s="143">
        <f t="shared" si="44"/>
        <v>1</v>
      </c>
      <c r="L182" s="23"/>
    </row>
    <row r="183" spans="1:12" ht="25.5">
      <c r="A183" s="88" t="s">
        <v>305</v>
      </c>
      <c r="B183" s="88" t="s">
        <v>306</v>
      </c>
      <c r="C183" s="74" t="s">
        <v>19</v>
      </c>
      <c r="D183" s="59">
        <v>23.53</v>
      </c>
      <c r="E183" s="59">
        <v>5</v>
      </c>
      <c r="F183" s="18"/>
      <c r="G183" s="17">
        <f>F183+'BM20'!H183</f>
        <v>5</v>
      </c>
      <c r="H183" s="21">
        <f t="shared" si="49"/>
        <v>117.65</v>
      </c>
      <c r="I183" s="21">
        <f t="shared" si="50"/>
        <v>0</v>
      </c>
      <c r="J183" s="21">
        <f t="shared" si="51"/>
        <v>117.65</v>
      </c>
      <c r="K183" s="143">
        <f t="shared" si="44"/>
        <v>1</v>
      </c>
      <c r="L183" s="23"/>
    </row>
    <row r="184" spans="1:12" ht="25.5">
      <c r="A184" s="88" t="s">
        <v>307</v>
      </c>
      <c r="B184" s="88" t="s">
        <v>308</v>
      </c>
      <c r="C184" s="74" t="s">
        <v>19</v>
      </c>
      <c r="D184" s="59">
        <v>37.299999999999997</v>
      </c>
      <c r="E184" s="59">
        <v>2</v>
      </c>
      <c r="F184" s="18"/>
      <c r="G184" s="17">
        <f>F184+'BM20'!H184</f>
        <v>2</v>
      </c>
      <c r="H184" s="21">
        <f t="shared" si="49"/>
        <v>74.599999999999994</v>
      </c>
      <c r="I184" s="21">
        <f t="shared" si="50"/>
        <v>0</v>
      </c>
      <c r="J184" s="21">
        <f t="shared" si="51"/>
        <v>74.599999999999994</v>
      </c>
      <c r="K184" s="143">
        <f t="shared" si="44"/>
        <v>1</v>
      </c>
      <c r="L184" s="23"/>
    </row>
    <row r="185" spans="1:12" ht="25.5">
      <c r="A185" s="88" t="s">
        <v>309</v>
      </c>
      <c r="B185" s="88" t="s">
        <v>310</v>
      </c>
      <c r="C185" s="74" t="s">
        <v>19</v>
      </c>
      <c r="D185" s="59">
        <v>51.050000000000004</v>
      </c>
      <c r="E185" s="59">
        <v>1</v>
      </c>
      <c r="F185" s="18"/>
      <c r="G185" s="17">
        <f>F185+'BM20'!H185</f>
        <v>1</v>
      </c>
      <c r="H185" s="21">
        <f t="shared" si="49"/>
        <v>51.05</v>
      </c>
      <c r="I185" s="21">
        <f t="shared" si="50"/>
        <v>0</v>
      </c>
      <c r="J185" s="21">
        <f t="shared" si="51"/>
        <v>51.050000000000004</v>
      </c>
      <c r="K185" s="143">
        <f t="shared" si="44"/>
        <v>1.0000000000000002</v>
      </c>
      <c r="L185" s="23"/>
    </row>
    <row r="186" spans="1:12" ht="25.5">
      <c r="A186" s="88" t="s">
        <v>311</v>
      </c>
      <c r="B186" s="88" t="s">
        <v>312</v>
      </c>
      <c r="C186" s="74" t="s">
        <v>19</v>
      </c>
      <c r="D186" s="59">
        <v>48.14</v>
      </c>
      <c r="E186" s="59">
        <v>2</v>
      </c>
      <c r="F186" s="18"/>
      <c r="G186" s="17">
        <f>F186+'BM20'!H186</f>
        <v>2</v>
      </c>
      <c r="H186" s="21">
        <f t="shared" si="49"/>
        <v>96.28</v>
      </c>
      <c r="I186" s="21">
        <f t="shared" si="50"/>
        <v>0</v>
      </c>
      <c r="J186" s="21">
        <f t="shared" si="51"/>
        <v>96.28</v>
      </c>
      <c r="K186" s="143">
        <f t="shared" si="44"/>
        <v>1</v>
      </c>
      <c r="L186" s="23"/>
    </row>
    <row r="187" spans="1:12" ht="25.5">
      <c r="A187" s="88" t="s">
        <v>313</v>
      </c>
      <c r="B187" s="88" t="s">
        <v>314</v>
      </c>
      <c r="C187" s="74" t="s">
        <v>19</v>
      </c>
      <c r="D187" s="59">
        <v>24.939999999999998</v>
      </c>
      <c r="E187" s="59">
        <v>26</v>
      </c>
      <c r="F187" s="18">
        <v>20</v>
      </c>
      <c r="G187" s="17">
        <f>F187+'BM20'!H187</f>
        <v>26</v>
      </c>
      <c r="H187" s="21">
        <f t="shared" si="49"/>
        <v>648.44000000000005</v>
      </c>
      <c r="I187" s="21">
        <f t="shared" si="50"/>
        <v>498.79999999999995</v>
      </c>
      <c r="J187" s="21">
        <f t="shared" si="51"/>
        <v>648.43999999999994</v>
      </c>
      <c r="K187" s="143">
        <f t="shared" si="44"/>
        <v>0.99999999999999978</v>
      </c>
      <c r="L187" s="23"/>
    </row>
    <row r="188" spans="1:12" ht="25.5">
      <c r="A188" s="88" t="s">
        <v>315</v>
      </c>
      <c r="B188" s="88" t="s">
        <v>316</v>
      </c>
      <c r="C188" s="74" t="s">
        <v>19</v>
      </c>
      <c r="D188" s="59">
        <v>37.43</v>
      </c>
      <c r="E188" s="59">
        <v>6</v>
      </c>
      <c r="F188" s="18"/>
      <c r="G188" s="17">
        <f>F188+'BM20'!H188</f>
        <v>6</v>
      </c>
      <c r="H188" s="21">
        <f t="shared" si="49"/>
        <v>224.58</v>
      </c>
      <c r="I188" s="21">
        <f t="shared" si="50"/>
        <v>0</v>
      </c>
      <c r="J188" s="21">
        <f t="shared" si="51"/>
        <v>224.57999999999998</v>
      </c>
      <c r="K188" s="143">
        <f t="shared" si="44"/>
        <v>0.99999999999999989</v>
      </c>
      <c r="L188" s="23"/>
    </row>
    <row r="189" spans="1:12">
      <c r="A189" s="88" t="s">
        <v>317</v>
      </c>
      <c r="B189" s="88" t="s">
        <v>318</v>
      </c>
      <c r="C189" s="74" t="s">
        <v>19</v>
      </c>
      <c r="D189" s="59">
        <v>157.72</v>
      </c>
      <c r="E189" s="59">
        <v>36</v>
      </c>
      <c r="F189" s="18">
        <v>12</v>
      </c>
      <c r="G189" s="17">
        <f>F189+'BM20'!H189</f>
        <v>36</v>
      </c>
      <c r="H189" s="21">
        <f t="shared" si="49"/>
        <v>5677.92</v>
      </c>
      <c r="I189" s="21">
        <f t="shared" si="50"/>
        <v>1892.6399999999999</v>
      </c>
      <c r="J189" s="21">
        <f t="shared" si="51"/>
        <v>5677.92</v>
      </c>
      <c r="K189" s="143">
        <f t="shared" si="44"/>
        <v>1</v>
      </c>
      <c r="L189" s="23"/>
    </row>
    <row r="190" spans="1:12" ht="25.5">
      <c r="A190" s="88" t="s">
        <v>319</v>
      </c>
      <c r="B190" s="88" t="s">
        <v>320</v>
      </c>
      <c r="C190" s="74" t="s">
        <v>19</v>
      </c>
      <c r="D190" s="59">
        <v>95.72</v>
      </c>
      <c r="E190" s="59">
        <v>26</v>
      </c>
      <c r="F190" s="18"/>
      <c r="G190" s="17">
        <f>F190+'BM20'!H190</f>
        <v>25</v>
      </c>
      <c r="H190" s="21">
        <f t="shared" si="49"/>
        <v>2488.7199999999998</v>
      </c>
      <c r="I190" s="21">
        <f t="shared" si="50"/>
        <v>0</v>
      </c>
      <c r="J190" s="21">
        <f t="shared" si="51"/>
        <v>2393</v>
      </c>
      <c r="K190" s="143">
        <f t="shared" si="44"/>
        <v>0.96153846153846156</v>
      </c>
      <c r="L190" s="23"/>
    </row>
    <row r="191" spans="1:12" ht="25.5">
      <c r="A191" s="88" t="s">
        <v>321</v>
      </c>
      <c r="B191" s="88" t="s">
        <v>322</v>
      </c>
      <c r="C191" s="74" t="s">
        <v>11</v>
      </c>
      <c r="D191" s="59">
        <v>127.92</v>
      </c>
      <c r="E191" s="59">
        <v>39</v>
      </c>
      <c r="F191" s="18"/>
      <c r="G191" s="17">
        <f>F191+'BM20'!H191</f>
        <v>12</v>
      </c>
      <c r="H191" s="21">
        <f t="shared" si="49"/>
        <v>4988.88</v>
      </c>
      <c r="I191" s="21">
        <f t="shared" si="50"/>
        <v>0</v>
      </c>
      <c r="J191" s="21">
        <f t="shared" si="51"/>
        <v>1535.04</v>
      </c>
      <c r="K191" s="143">
        <f t="shared" si="44"/>
        <v>0.30769230769230765</v>
      </c>
      <c r="L191" s="23"/>
    </row>
    <row r="192" spans="1:12" ht="25.5">
      <c r="A192" s="88" t="s">
        <v>323</v>
      </c>
      <c r="B192" s="88" t="s">
        <v>324</v>
      </c>
      <c r="C192" s="74" t="s">
        <v>11</v>
      </c>
      <c r="D192" s="59">
        <v>143.57</v>
      </c>
      <c r="E192" s="59">
        <v>16</v>
      </c>
      <c r="F192" s="18"/>
      <c r="G192" s="17">
        <f>F192+'BM20'!H192</f>
        <v>13</v>
      </c>
      <c r="H192" s="21">
        <f t="shared" si="49"/>
        <v>2297.12</v>
      </c>
      <c r="I192" s="21">
        <f t="shared" si="50"/>
        <v>0</v>
      </c>
      <c r="J192" s="21">
        <f t="shared" si="51"/>
        <v>1866.4099999999999</v>
      </c>
      <c r="K192" s="143">
        <f t="shared" si="44"/>
        <v>0.8125</v>
      </c>
      <c r="L192" s="23"/>
    </row>
    <row r="193" spans="1:12">
      <c r="A193" s="88" t="s">
        <v>325</v>
      </c>
      <c r="B193" s="88" t="s">
        <v>326</v>
      </c>
      <c r="C193" s="74" t="s">
        <v>19</v>
      </c>
      <c r="D193" s="59">
        <v>56.28</v>
      </c>
      <c r="E193" s="59">
        <v>8</v>
      </c>
      <c r="F193" s="18"/>
      <c r="G193" s="17">
        <f>F193+'BM20'!H193</f>
        <v>5</v>
      </c>
      <c r="H193" s="21">
        <f t="shared" si="49"/>
        <v>450.24</v>
      </c>
      <c r="I193" s="21">
        <f t="shared" si="50"/>
        <v>0</v>
      </c>
      <c r="J193" s="21">
        <f t="shared" si="51"/>
        <v>281.39999999999998</v>
      </c>
      <c r="K193" s="143">
        <f t="shared" si="44"/>
        <v>0.62499999999999989</v>
      </c>
      <c r="L193" s="23"/>
    </row>
    <row r="194" spans="1:12">
      <c r="A194" s="88" t="s">
        <v>327</v>
      </c>
      <c r="B194" s="88" t="s">
        <v>328</v>
      </c>
      <c r="C194" s="74" t="s">
        <v>19</v>
      </c>
      <c r="D194" s="59">
        <v>807.2</v>
      </c>
      <c r="E194" s="59">
        <v>8</v>
      </c>
      <c r="F194" s="18"/>
      <c r="G194" s="17">
        <f>F194+'BM20'!H194</f>
        <v>8</v>
      </c>
      <c r="H194" s="21">
        <f t="shared" si="49"/>
        <v>6457.6</v>
      </c>
      <c r="I194" s="21">
        <f t="shared" si="50"/>
        <v>0</v>
      </c>
      <c r="J194" s="21">
        <f t="shared" si="51"/>
        <v>6457.6</v>
      </c>
      <c r="K194" s="143">
        <f t="shared" si="44"/>
        <v>1</v>
      </c>
      <c r="L194" s="23"/>
    </row>
    <row r="195" spans="1:12">
      <c r="A195" s="88" t="s">
        <v>329</v>
      </c>
      <c r="B195" s="88" t="s">
        <v>330</v>
      </c>
      <c r="C195" s="74" t="s">
        <v>82</v>
      </c>
      <c r="D195" s="59">
        <v>104.94</v>
      </c>
      <c r="E195" s="59">
        <v>111.8</v>
      </c>
      <c r="F195" s="18"/>
      <c r="G195" s="17">
        <f>F195+'BM20'!H195</f>
        <v>125.7</v>
      </c>
      <c r="H195" s="21">
        <f t="shared" si="49"/>
        <v>11732.29</v>
      </c>
      <c r="I195" s="21">
        <f t="shared" si="50"/>
        <v>0</v>
      </c>
      <c r="J195" s="21">
        <f t="shared" si="51"/>
        <v>13190.958000000001</v>
      </c>
      <c r="K195" s="143">
        <f t="shared" si="44"/>
        <v>1.1243293508769387</v>
      </c>
      <c r="L195" s="23"/>
    </row>
    <row r="196" spans="1:12" ht="25.5">
      <c r="A196" s="88" t="s">
        <v>331</v>
      </c>
      <c r="B196" s="88" t="s">
        <v>332</v>
      </c>
      <c r="C196" s="74" t="s">
        <v>19</v>
      </c>
      <c r="D196" s="59">
        <v>10.66</v>
      </c>
      <c r="E196" s="59">
        <v>3</v>
      </c>
      <c r="F196" s="18"/>
      <c r="G196" s="17">
        <f>F196+'BM20'!H196</f>
        <v>3</v>
      </c>
      <c r="H196" s="21">
        <f t="shared" si="49"/>
        <v>31.98</v>
      </c>
      <c r="I196" s="21">
        <f t="shared" si="50"/>
        <v>0</v>
      </c>
      <c r="J196" s="21">
        <f t="shared" si="51"/>
        <v>31.98</v>
      </c>
      <c r="K196" s="143">
        <f t="shared" si="44"/>
        <v>1</v>
      </c>
      <c r="L196" s="23"/>
    </row>
    <row r="197" spans="1:12" ht="25.5">
      <c r="A197" s="88" t="s">
        <v>333</v>
      </c>
      <c r="B197" s="88" t="s">
        <v>334</v>
      </c>
      <c r="C197" s="74" t="s">
        <v>19</v>
      </c>
      <c r="D197" s="59">
        <v>11.14</v>
      </c>
      <c r="E197" s="59">
        <v>3</v>
      </c>
      <c r="F197" s="18"/>
      <c r="G197" s="17">
        <f>F197+'BM20'!H197</f>
        <v>3</v>
      </c>
      <c r="H197" s="21">
        <f t="shared" si="49"/>
        <v>33.42</v>
      </c>
      <c r="I197" s="21">
        <f t="shared" si="50"/>
        <v>0</v>
      </c>
      <c r="J197" s="21">
        <f t="shared" si="51"/>
        <v>33.42</v>
      </c>
      <c r="K197" s="143">
        <f t="shared" si="44"/>
        <v>1</v>
      </c>
      <c r="L197" s="23"/>
    </row>
    <row r="198" spans="1:12" ht="25.5">
      <c r="A198" s="88" t="s">
        <v>335</v>
      </c>
      <c r="B198" s="88" t="s">
        <v>336</v>
      </c>
      <c r="C198" s="74" t="s">
        <v>19</v>
      </c>
      <c r="D198" s="59">
        <v>12.09</v>
      </c>
      <c r="E198" s="59">
        <v>2</v>
      </c>
      <c r="F198" s="18"/>
      <c r="G198" s="17">
        <f>F198+'BM20'!H198</f>
        <v>2</v>
      </c>
      <c r="H198" s="21">
        <f t="shared" si="49"/>
        <v>24.18</v>
      </c>
      <c r="I198" s="21">
        <f t="shared" si="50"/>
        <v>0</v>
      </c>
      <c r="J198" s="21">
        <f t="shared" si="51"/>
        <v>24.18</v>
      </c>
      <c r="K198" s="143">
        <f t="shared" si="44"/>
        <v>1</v>
      </c>
      <c r="L198" s="23"/>
    </row>
    <row r="199" spans="1:12" ht="25.5">
      <c r="A199" s="88" t="s">
        <v>337</v>
      </c>
      <c r="B199" s="88" t="s">
        <v>338</v>
      </c>
      <c r="C199" s="74" t="s">
        <v>19</v>
      </c>
      <c r="D199" s="59">
        <v>13.209999999999999</v>
      </c>
      <c r="E199" s="59">
        <v>5</v>
      </c>
      <c r="F199" s="18"/>
      <c r="G199" s="17">
        <f>F199+'BM20'!H199</f>
        <v>5</v>
      </c>
      <c r="H199" s="21">
        <f t="shared" si="49"/>
        <v>66.05</v>
      </c>
      <c r="I199" s="21">
        <f t="shared" si="50"/>
        <v>0</v>
      </c>
      <c r="J199" s="21">
        <f t="shared" si="51"/>
        <v>66.05</v>
      </c>
      <c r="K199" s="143">
        <f t="shared" si="44"/>
        <v>1</v>
      </c>
      <c r="L199" s="23"/>
    </row>
    <row r="200" spans="1:12" ht="25.5">
      <c r="A200" s="88" t="s">
        <v>339</v>
      </c>
      <c r="B200" s="88" t="s">
        <v>340</v>
      </c>
      <c r="C200" s="74" t="s">
        <v>19</v>
      </c>
      <c r="D200" s="59">
        <v>385.5</v>
      </c>
      <c r="E200" s="59">
        <v>1</v>
      </c>
      <c r="F200" s="18"/>
      <c r="G200" s="17">
        <f>F200+'BM20'!H200</f>
        <v>1</v>
      </c>
      <c r="H200" s="21">
        <f t="shared" si="49"/>
        <v>385.5</v>
      </c>
      <c r="I200" s="21">
        <f t="shared" si="50"/>
        <v>0</v>
      </c>
      <c r="J200" s="21">
        <f t="shared" si="51"/>
        <v>385.5</v>
      </c>
      <c r="K200" s="143">
        <f t="shared" si="44"/>
        <v>1</v>
      </c>
      <c r="L200" s="23"/>
    </row>
    <row r="201" spans="1:12">
      <c r="A201" s="88" t="s">
        <v>341</v>
      </c>
      <c r="B201" s="88" t="s">
        <v>342</v>
      </c>
      <c r="C201" s="74" t="s">
        <v>11</v>
      </c>
      <c r="D201" s="59">
        <v>185.29</v>
      </c>
      <c r="E201" s="59">
        <v>0</v>
      </c>
      <c r="F201" s="18"/>
      <c r="G201" s="17">
        <f>F201+'BM20'!H201</f>
        <v>0</v>
      </c>
      <c r="H201" s="21">
        <f t="shared" si="49"/>
        <v>0</v>
      </c>
      <c r="I201" s="21">
        <f t="shared" si="50"/>
        <v>0</v>
      </c>
      <c r="J201" s="21">
        <f t="shared" si="51"/>
        <v>0</v>
      </c>
      <c r="K201" s="143" t="e">
        <f t="shared" si="44"/>
        <v>#DIV/0!</v>
      </c>
      <c r="L201" s="23"/>
    </row>
    <row r="202" spans="1:12">
      <c r="A202" s="88" t="s">
        <v>343</v>
      </c>
      <c r="B202" s="88" t="s">
        <v>344</v>
      </c>
      <c r="C202" s="74" t="s">
        <v>11</v>
      </c>
      <c r="D202" s="59">
        <v>175.39</v>
      </c>
      <c r="E202" s="59">
        <v>0</v>
      </c>
      <c r="F202" s="18"/>
      <c r="G202" s="17">
        <f>F202+'BM20'!H202</f>
        <v>0</v>
      </c>
      <c r="H202" s="21">
        <f t="shared" si="49"/>
        <v>0</v>
      </c>
      <c r="I202" s="21">
        <f t="shared" si="50"/>
        <v>0</v>
      </c>
      <c r="J202" s="21">
        <f t="shared" si="51"/>
        <v>0</v>
      </c>
      <c r="K202" s="143" t="e">
        <f t="shared" si="44"/>
        <v>#DIV/0!</v>
      </c>
      <c r="L202" s="23"/>
    </row>
    <row r="203" spans="1:12" ht="25.5">
      <c r="A203" s="88" t="s">
        <v>345</v>
      </c>
      <c r="B203" s="72" t="s">
        <v>346</v>
      </c>
      <c r="C203" s="73" t="s">
        <v>82</v>
      </c>
      <c r="D203" s="59">
        <v>10.02</v>
      </c>
      <c r="E203" s="59">
        <v>0</v>
      </c>
      <c r="F203" s="18"/>
      <c r="G203" s="17">
        <f>F203+'BM20'!H203</f>
        <v>0</v>
      </c>
      <c r="H203" s="21">
        <f t="shared" si="49"/>
        <v>0</v>
      </c>
      <c r="I203" s="21">
        <f t="shared" si="50"/>
        <v>0</v>
      </c>
      <c r="J203" s="21">
        <f t="shared" si="51"/>
        <v>0</v>
      </c>
      <c r="K203" s="143" t="e">
        <f t="shared" si="44"/>
        <v>#DIV/0!</v>
      </c>
      <c r="L203" s="23"/>
    </row>
    <row r="204" spans="1:12" ht="25.5">
      <c r="A204" s="88" t="s">
        <v>347</v>
      </c>
      <c r="B204" s="72" t="s">
        <v>348</v>
      </c>
      <c r="C204" s="73" t="s">
        <v>82</v>
      </c>
      <c r="D204" s="59">
        <v>15.7</v>
      </c>
      <c r="E204" s="59">
        <v>27</v>
      </c>
      <c r="F204" s="18"/>
      <c r="G204" s="17">
        <f>F204+'BM20'!H204</f>
        <v>27</v>
      </c>
      <c r="H204" s="21">
        <f t="shared" si="49"/>
        <v>423.9</v>
      </c>
      <c r="I204" s="21">
        <f t="shared" si="50"/>
        <v>0</v>
      </c>
      <c r="J204" s="21">
        <f t="shared" si="51"/>
        <v>423.9</v>
      </c>
      <c r="K204" s="143">
        <f t="shared" si="44"/>
        <v>1</v>
      </c>
      <c r="L204" s="23"/>
    </row>
    <row r="205" spans="1:12" ht="25.5">
      <c r="A205" s="88" t="s">
        <v>349</v>
      </c>
      <c r="B205" s="72" t="s">
        <v>350</v>
      </c>
      <c r="C205" s="73" t="s">
        <v>19</v>
      </c>
      <c r="D205" s="59">
        <v>5.21</v>
      </c>
      <c r="E205" s="59">
        <v>0</v>
      </c>
      <c r="F205" s="18"/>
      <c r="G205" s="17">
        <f>F205+'BM20'!H205</f>
        <v>0</v>
      </c>
      <c r="H205" s="21">
        <f t="shared" si="49"/>
        <v>0</v>
      </c>
      <c r="I205" s="21">
        <f t="shared" si="50"/>
        <v>0</v>
      </c>
      <c r="J205" s="21">
        <f t="shared" si="51"/>
        <v>0</v>
      </c>
      <c r="K205" s="143" t="e">
        <f t="shared" si="44"/>
        <v>#DIV/0!</v>
      </c>
      <c r="L205" s="23"/>
    </row>
    <row r="206" spans="1:12" ht="25.5">
      <c r="A206" s="88" t="s">
        <v>351</v>
      </c>
      <c r="B206" s="72" t="s">
        <v>352</v>
      </c>
      <c r="C206" s="73" t="s">
        <v>19</v>
      </c>
      <c r="D206" s="59">
        <v>9.1300000000000008</v>
      </c>
      <c r="E206" s="59">
        <v>17</v>
      </c>
      <c r="F206" s="18">
        <v>17</v>
      </c>
      <c r="G206" s="17">
        <f>F206+'BM20'!H206</f>
        <v>17</v>
      </c>
      <c r="H206" s="21">
        <f t="shared" si="49"/>
        <v>155.21</v>
      </c>
      <c r="I206" s="21">
        <f t="shared" si="50"/>
        <v>155.21</v>
      </c>
      <c r="J206" s="21">
        <f t="shared" si="51"/>
        <v>155.21</v>
      </c>
      <c r="K206" s="143">
        <f t="shared" si="44"/>
        <v>1</v>
      </c>
      <c r="L206" s="23"/>
    </row>
    <row r="207" spans="1:12" ht="25.5">
      <c r="A207" s="88" t="s">
        <v>353</v>
      </c>
      <c r="B207" s="72" t="s">
        <v>354</v>
      </c>
      <c r="C207" s="73" t="s">
        <v>19</v>
      </c>
      <c r="D207" s="59">
        <v>8.65</v>
      </c>
      <c r="E207" s="59">
        <v>0</v>
      </c>
      <c r="F207" s="18"/>
      <c r="G207" s="17">
        <f>F207+'BM20'!H207</f>
        <v>0</v>
      </c>
      <c r="H207" s="21">
        <f t="shared" si="49"/>
        <v>0</v>
      </c>
      <c r="I207" s="21">
        <f t="shared" si="50"/>
        <v>0</v>
      </c>
      <c r="J207" s="21">
        <f t="shared" si="51"/>
        <v>0</v>
      </c>
      <c r="K207" s="143" t="e">
        <f t="shared" si="44"/>
        <v>#DIV/0!</v>
      </c>
      <c r="L207" s="23"/>
    </row>
    <row r="208" spans="1:12" ht="25.5">
      <c r="A208" s="88" t="s">
        <v>355</v>
      </c>
      <c r="B208" s="72" t="s">
        <v>356</v>
      </c>
      <c r="C208" s="73" t="s">
        <v>19</v>
      </c>
      <c r="D208" s="59">
        <v>14.4</v>
      </c>
      <c r="E208" s="59">
        <v>1</v>
      </c>
      <c r="F208" s="18">
        <v>1</v>
      </c>
      <c r="G208" s="17">
        <f>F208+'BM20'!H208</f>
        <v>1</v>
      </c>
      <c r="H208" s="21">
        <f t="shared" si="49"/>
        <v>14.4</v>
      </c>
      <c r="I208" s="21">
        <f t="shared" si="50"/>
        <v>14.4</v>
      </c>
      <c r="J208" s="21">
        <f t="shared" si="51"/>
        <v>14.4</v>
      </c>
      <c r="K208" s="143">
        <f t="shared" si="44"/>
        <v>1</v>
      </c>
      <c r="L208" s="23"/>
    </row>
    <row r="209" spans="1:12">
      <c r="A209" s="117"/>
      <c r="B209" s="118"/>
      <c r="C209" s="119"/>
      <c r="D209" s="120"/>
      <c r="E209" s="120"/>
      <c r="F209" s="28"/>
      <c r="G209" s="28"/>
      <c r="H209" s="30"/>
      <c r="I209" s="31"/>
      <c r="J209" s="31"/>
      <c r="K209" s="143" t="e">
        <f t="shared" si="44"/>
        <v>#DIV/0!</v>
      </c>
      <c r="L209" s="23"/>
    </row>
    <row r="210" spans="1:12">
      <c r="A210" s="32">
        <v>11</v>
      </c>
      <c r="B210" s="33" t="s">
        <v>357</v>
      </c>
      <c r="C210" s="34"/>
      <c r="D210" s="35"/>
      <c r="E210" s="34"/>
      <c r="F210" s="112"/>
      <c r="G210" s="112"/>
      <c r="H210" s="36">
        <f>SUM(H211:H240)</f>
        <v>0</v>
      </c>
      <c r="I210" s="36">
        <f t="shared" ref="I210:J210" si="52">SUM(I211:I240)</f>
        <v>0</v>
      </c>
      <c r="J210" s="36">
        <f t="shared" si="52"/>
        <v>0</v>
      </c>
      <c r="K210" s="143" t="e">
        <f t="shared" si="44"/>
        <v>#DIV/0!</v>
      </c>
      <c r="L210" s="23"/>
    </row>
    <row r="211" spans="1:12" ht="25.5">
      <c r="A211" s="88" t="s">
        <v>358</v>
      </c>
      <c r="B211" s="88" t="s">
        <v>359</v>
      </c>
      <c r="C211" s="74" t="s">
        <v>19</v>
      </c>
      <c r="D211" s="59">
        <v>6732.1399999999994</v>
      </c>
      <c r="E211" s="59">
        <v>0</v>
      </c>
      <c r="F211" s="18"/>
      <c r="G211" s="17">
        <f>F211+'BM20'!H211</f>
        <v>0</v>
      </c>
      <c r="H211" s="21">
        <f t="shared" ref="H211:H240" si="53">ROUND(D211*E211,2)</f>
        <v>0</v>
      </c>
      <c r="I211" s="21">
        <f t="shared" ref="I211:I240" si="54">F211*D211</f>
        <v>0</v>
      </c>
      <c r="J211" s="21">
        <f t="shared" ref="J211:J240" si="55">G211*D211</f>
        <v>0</v>
      </c>
      <c r="K211" s="143" t="e">
        <f t="shared" si="44"/>
        <v>#DIV/0!</v>
      </c>
      <c r="L211" s="23"/>
    </row>
    <row r="212" spans="1:12" ht="25.5">
      <c r="A212" s="88" t="s">
        <v>360</v>
      </c>
      <c r="B212" s="88" t="s">
        <v>361</v>
      </c>
      <c r="C212" s="74" t="s">
        <v>11</v>
      </c>
      <c r="D212" s="59">
        <v>221.51</v>
      </c>
      <c r="E212" s="59">
        <v>0</v>
      </c>
      <c r="F212" s="18"/>
      <c r="G212" s="17">
        <f>F212+'BM20'!H212</f>
        <v>0</v>
      </c>
      <c r="H212" s="21">
        <f t="shared" si="53"/>
        <v>0</v>
      </c>
      <c r="I212" s="21">
        <f t="shared" si="54"/>
        <v>0</v>
      </c>
      <c r="J212" s="21">
        <f t="shared" si="55"/>
        <v>0</v>
      </c>
      <c r="K212" s="143" t="e">
        <f t="shared" si="44"/>
        <v>#DIV/0!</v>
      </c>
      <c r="L212" s="23"/>
    </row>
    <row r="213" spans="1:12" ht="25.5">
      <c r="A213" s="88" t="s">
        <v>362</v>
      </c>
      <c r="B213" s="88" t="s">
        <v>363</v>
      </c>
      <c r="C213" s="74" t="s">
        <v>19</v>
      </c>
      <c r="D213" s="59">
        <v>430.46</v>
      </c>
      <c r="E213" s="59">
        <v>0</v>
      </c>
      <c r="F213" s="18"/>
      <c r="G213" s="17">
        <f>F213+'BM20'!H213</f>
        <v>0</v>
      </c>
      <c r="H213" s="21">
        <f t="shared" si="53"/>
        <v>0</v>
      </c>
      <c r="I213" s="21">
        <f t="shared" si="54"/>
        <v>0</v>
      </c>
      <c r="J213" s="21">
        <f t="shared" si="55"/>
        <v>0</v>
      </c>
      <c r="K213" s="143" t="e">
        <f t="shared" ref="K213:K276" si="56">J213/H213</f>
        <v>#DIV/0!</v>
      </c>
      <c r="L213" s="23"/>
    </row>
    <row r="214" spans="1:12" ht="25.5">
      <c r="A214" s="88" t="s">
        <v>364</v>
      </c>
      <c r="B214" s="88" t="s">
        <v>365</v>
      </c>
      <c r="C214" s="74" t="s">
        <v>19</v>
      </c>
      <c r="D214" s="59">
        <v>278.60000000000002</v>
      </c>
      <c r="E214" s="59">
        <v>0</v>
      </c>
      <c r="F214" s="18"/>
      <c r="G214" s="17">
        <f>F214+'BM20'!H214</f>
        <v>0</v>
      </c>
      <c r="H214" s="21">
        <f t="shared" si="53"/>
        <v>0</v>
      </c>
      <c r="I214" s="21">
        <f t="shared" si="54"/>
        <v>0</v>
      </c>
      <c r="J214" s="21">
        <f t="shared" si="55"/>
        <v>0</v>
      </c>
      <c r="K214" s="143" t="e">
        <f t="shared" si="56"/>
        <v>#DIV/0!</v>
      </c>
      <c r="L214" s="23"/>
    </row>
    <row r="215" spans="1:12" ht="38.25">
      <c r="A215" s="88" t="s">
        <v>366</v>
      </c>
      <c r="B215" s="88" t="s">
        <v>367</v>
      </c>
      <c r="C215" s="74" t="s">
        <v>19</v>
      </c>
      <c r="D215" s="59">
        <v>34.72</v>
      </c>
      <c r="E215" s="59">
        <v>0</v>
      </c>
      <c r="F215" s="18"/>
      <c r="G215" s="17">
        <f>F215+'BM20'!H215</f>
        <v>0</v>
      </c>
      <c r="H215" s="21">
        <f t="shared" si="53"/>
        <v>0</v>
      </c>
      <c r="I215" s="21">
        <f t="shared" si="54"/>
        <v>0</v>
      </c>
      <c r="J215" s="21">
        <f t="shared" si="55"/>
        <v>0</v>
      </c>
      <c r="K215" s="143" t="e">
        <f t="shared" si="56"/>
        <v>#DIV/0!</v>
      </c>
      <c r="L215" s="23"/>
    </row>
    <row r="216" spans="1:12" ht="38.25">
      <c r="A216" s="88" t="s">
        <v>368</v>
      </c>
      <c r="B216" s="88" t="s">
        <v>369</v>
      </c>
      <c r="C216" s="74" t="s">
        <v>19</v>
      </c>
      <c r="D216" s="59">
        <v>21.55</v>
      </c>
      <c r="E216" s="59">
        <v>0</v>
      </c>
      <c r="F216" s="18"/>
      <c r="G216" s="17">
        <f>F216+'BM20'!H216</f>
        <v>0</v>
      </c>
      <c r="H216" s="21">
        <f t="shared" si="53"/>
        <v>0</v>
      </c>
      <c r="I216" s="21">
        <f t="shared" si="54"/>
        <v>0</v>
      </c>
      <c r="J216" s="21">
        <f t="shared" si="55"/>
        <v>0</v>
      </c>
      <c r="K216" s="143" t="e">
        <f t="shared" si="56"/>
        <v>#DIV/0!</v>
      </c>
      <c r="L216" s="23"/>
    </row>
    <row r="217" spans="1:12" ht="25.5">
      <c r="A217" s="88" t="s">
        <v>370</v>
      </c>
      <c r="B217" s="88" t="s">
        <v>371</v>
      </c>
      <c r="C217" s="74" t="s">
        <v>11</v>
      </c>
      <c r="D217" s="59">
        <v>180.42</v>
      </c>
      <c r="E217" s="59">
        <v>0</v>
      </c>
      <c r="F217" s="18"/>
      <c r="G217" s="17">
        <f>F217+'BM20'!H217</f>
        <v>0</v>
      </c>
      <c r="H217" s="21">
        <f t="shared" si="53"/>
        <v>0</v>
      </c>
      <c r="I217" s="21">
        <f t="shared" si="54"/>
        <v>0</v>
      </c>
      <c r="J217" s="21">
        <f t="shared" si="55"/>
        <v>0</v>
      </c>
      <c r="K217" s="143" t="e">
        <f t="shared" si="56"/>
        <v>#DIV/0!</v>
      </c>
      <c r="L217" s="23"/>
    </row>
    <row r="218" spans="1:12" ht="25.5">
      <c r="A218" s="88" t="s">
        <v>372</v>
      </c>
      <c r="B218" s="88" t="s">
        <v>373</v>
      </c>
      <c r="C218" s="74" t="s">
        <v>19</v>
      </c>
      <c r="D218" s="59">
        <v>31.709999999999997</v>
      </c>
      <c r="E218" s="59">
        <v>0</v>
      </c>
      <c r="F218" s="18"/>
      <c r="G218" s="17">
        <f>F218+'BM20'!H218</f>
        <v>0</v>
      </c>
      <c r="H218" s="21">
        <f t="shared" si="53"/>
        <v>0</v>
      </c>
      <c r="I218" s="21">
        <f t="shared" si="54"/>
        <v>0</v>
      </c>
      <c r="J218" s="21">
        <f t="shared" si="55"/>
        <v>0</v>
      </c>
      <c r="K218" s="143" t="e">
        <f t="shared" si="56"/>
        <v>#DIV/0!</v>
      </c>
      <c r="L218" s="23"/>
    </row>
    <row r="219" spans="1:12">
      <c r="A219" s="88" t="s">
        <v>374</v>
      </c>
      <c r="B219" s="88" t="s">
        <v>375</v>
      </c>
      <c r="C219" s="74" t="s">
        <v>19</v>
      </c>
      <c r="D219" s="59">
        <v>719.26</v>
      </c>
      <c r="E219" s="59">
        <v>0</v>
      </c>
      <c r="F219" s="18"/>
      <c r="G219" s="17">
        <f>F219+'BM20'!H219</f>
        <v>0</v>
      </c>
      <c r="H219" s="21">
        <f t="shared" si="53"/>
        <v>0</v>
      </c>
      <c r="I219" s="21">
        <f t="shared" si="54"/>
        <v>0</v>
      </c>
      <c r="J219" s="21">
        <f t="shared" si="55"/>
        <v>0</v>
      </c>
      <c r="K219" s="143" t="e">
        <f t="shared" si="56"/>
        <v>#DIV/0!</v>
      </c>
      <c r="L219" s="23"/>
    </row>
    <row r="220" spans="1:12" ht="25.5">
      <c r="A220" s="88" t="s">
        <v>376</v>
      </c>
      <c r="B220" s="88" t="s">
        <v>377</v>
      </c>
      <c r="C220" s="74" t="s">
        <v>19</v>
      </c>
      <c r="D220" s="59">
        <v>551.36</v>
      </c>
      <c r="E220" s="59">
        <v>0</v>
      </c>
      <c r="F220" s="18"/>
      <c r="G220" s="17">
        <f>F220+'BM20'!H220</f>
        <v>0</v>
      </c>
      <c r="H220" s="21">
        <f t="shared" si="53"/>
        <v>0</v>
      </c>
      <c r="I220" s="21">
        <f t="shared" si="54"/>
        <v>0</v>
      </c>
      <c r="J220" s="21">
        <f t="shared" si="55"/>
        <v>0</v>
      </c>
      <c r="K220" s="143" t="e">
        <f t="shared" si="56"/>
        <v>#DIV/0!</v>
      </c>
      <c r="L220" s="23"/>
    </row>
    <row r="221" spans="1:12" ht="25.5">
      <c r="A221" s="88" t="s">
        <v>378</v>
      </c>
      <c r="B221" s="88" t="s">
        <v>379</v>
      </c>
      <c r="C221" s="74" t="s">
        <v>19</v>
      </c>
      <c r="D221" s="59">
        <v>291.63</v>
      </c>
      <c r="E221" s="59">
        <v>0</v>
      </c>
      <c r="F221" s="18"/>
      <c r="G221" s="17">
        <f>F221+'BM20'!H221</f>
        <v>0</v>
      </c>
      <c r="H221" s="21">
        <f t="shared" si="53"/>
        <v>0</v>
      </c>
      <c r="I221" s="21">
        <f t="shared" si="54"/>
        <v>0</v>
      </c>
      <c r="J221" s="21">
        <f t="shared" si="55"/>
        <v>0</v>
      </c>
      <c r="K221" s="143" t="e">
        <f t="shared" si="56"/>
        <v>#DIV/0!</v>
      </c>
      <c r="L221" s="23"/>
    </row>
    <row r="222" spans="1:12" ht="25.5">
      <c r="A222" s="88" t="s">
        <v>380</v>
      </c>
      <c r="B222" s="88" t="s">
        <v>381</v>
      </c>
      <c r="C222" s="74" t="s">
        <v>19</v>
      </c>
      <c r="D222" s="59">
        <v>23.64</v>
      </c>
      <c r="E222" s="59">
        <v>0</v>
      </c>
      <c r="F222" s="18"/>
      <c r="G222" s="17">
        <f>F222+'BM20'!H222</f>
        <v>0</v>
      </c>
      <c r="H222" s="21">
        <f t="shared" si="53"/>
        <v>0</v>
      </c>
      <c r="I222" s="21">
        <f t="shared" si="54"/>
        <v>0</v>
      </c>
      <c r="J222" s="21">
        <f t="shared" si="55"/>
        <v>0</v>
      </c>
      <c r="K222" s="143" t="e">
        <f t="shared" si="56"/>
        <v>#DIV/0!</v>
      </c>
      <c r="L222" s="23"/>
    </row>
    <row r="223" spans="1:12" ht="38.25">
      <c r="A223" s="88" t="s">
        <v>382</v>
      </c>
      <c r="B223" s="88" t="s">
        <v>383</v>
      </c>
      <c r="C223" s="74" t="s">
        <v>19</v>
      </c>
      <c r="D223" s="59">
        <v>248.32999999999998</v>
      </c>
      <c r="E223" s="59">
        <v>0</v>
      </c>
      <c r="F223" s="18"/>
      <c r="G223" s="17">
        <f>F223+'BM20'!H223</f>
        <v>0</v>
      </c>
      <c r="H223" s="21">
        <f t="shared" si="53"/>
        <v>0</v>
      </c>
      <c r="I223" s="21">
        <f t="shared" si="54"/>
        <v>0</v>
      </c>
      <c r="J223" s="21">
        <f t="shared" si="55"/>
        <v>0</v>
      </c>
      <c r="K223" s="143" t="e">
        <f t="shared" si="56"/>
        <v>#DIV/0!</v>
      </c>
      <c r="L223" s="23"/>
    </row>
    <row r="224" spans="1:12" ht="25.5">
      <c r="A224" s="88" t="s">
        <v>384</v>
      </c>
      <c r="B224" s="88" t="s">
        <v>385</v>
      </c>
      <c r="C224" s="74" t="s">
        <v>11</v>
      </c>
      <c r="D224" s="59">
        <v>235.19</v>
      </c>
      <c r="E224" s="59">
        <v>0</v>
      </c>
      <c r="F224" s="18"/>
      <c r="G224" s="17">
        <f>F224+'BM20'!H224</f>
        <v>0</v>
      </c>
      <c r="H224" s="21">
        <f t="shared" si="53"/>
        <v>0</v>
      </c>
      <c r="I224" s="21">
        <f t="shared" si="54"/>
        <v>0</v>
      </c>
      <c r="J224" s="21">
        <f t="shared" si="55"/>
        <v>0</v>
      </c>
      <c r="K224" s="143" t="e">
        <f t="shared" si="56"/>
        <v>#DIV/0!</v>
      </c>
      <c r="L224" s="23"/>
    </row>
    <row r="225" spans="1:12" ht="25.5">
      <c r="A225" s="88" t="s">
        <v>386</v>
      </c>
      <c r="B225" s="88" t="s">
        <v>387</v>
      </c>
      <c r="C225" s="74" t="s">
        <v>19</v>
      </c>
      <c r="D225" s="59">
        <v>85.15</v>
      </c>
      <c r="E225" s="59">
        <v>0</v>
      </c>
      <c r="F225" s="18"/>
      <c r="G225" s="17">
        <f>F225+'BM20'!H225</f>
        <v>0</v>
      </c>
      <c r="H225" s="21">
        <f t="shared" si="53"/>
        <v>0</v>
      </c>
      <c r="I225" s="21">
        <f t="shared" si="54"/>
        <v>0</v>
      </c>
      <c r="J225" s="21">
        <f t="shared" si="55"/>
        <v>0</v>
      </c>
      <c r="K225" s="143" t="e">
        <f t="shared" si="56"/>
        <v>#DIV/0!</v>
      </c>
      <c r="L225" s="23"/>
    </row>
    <row r="226" spans="1:12" ht="25.5">
      <c r="A226" s="88" t="s">
        <v>388</v>
      </c>
      <c r="B226" s="88" t="s">
        <v>389</v>
      </c>
      <c r="C226" s="74" t="s">
        <v>19</v>
      </c>
      <c r="D226" s="59">
        <v>130.08000000000001</v>
      </c>
      <c r="E226" s="59">
        <v>0</v>
      </c>
      <c r="F226" s="18"/>
      <c r="G226" s="17">
        <f>F226+'BM20'!H226</f>
        <v>0</v>
      </c>
      <c r="H226" s="21">
        <f t="shared" si="53"/>
        <v>0</v>
      </c>
      <c r="I226" s="21">
        <f t="shared" si="54"/>
        <v>0</v>
      </c>
      <c r="J226" s="21">
        <f t="shared" si="55"/>
        <v>0</v>
      </c>
      <c r="K226" s="143" t="e">
        <f t="shared" si="56"/>
        <v>#DIV/0!</v>
      </c>
      <c r="L226" s="23"/>
    </row>
    <row r="227" spans="1:12">
      <c r="A227" s="88" t="s">
        <v>390</v>
      </c>
      <c r="B227" s="88" t="s">
        <v>391</v>
      </c>
      <c r="C227" s="74" t="s">
        <v>11</v>
      </c>
      <c r="D227" s="59">
        <v>6966.52</v>
      </c>
      <c r="E227" s="59">
        <v>0</v>
      </c>
      <c r="F227" s="18"/>
      <c r="G227" s="17">
        <f>F227+'BM20'!H227</f>
        <v>0</v>
      </c>
      <c r="H227" s="21">
        <f t="shared" si="53"/>
        <v>0</v>
      </c>
      <c r="I227" s="21">
        <f t="shared" si="54"/>
        <v>0</v>
      </c>
      <c r="J227" s="21">
        <f t="shared" si="55"/>
        <v>0</v>
      </c>
      <c r="K227" s="143" t="e">
        <f t="shared" si="56"/>
        <v>#DIV/0!</v>
      </c>
      <c r="L227" s="23"/>
    </row>
    <row r="228" spans="1:12">
      <c r="A228" s="88" t="s">
        <v>392</v>
      </c>
      <c r="B228" s="88" t="s">
        <v>393</v>
      </c>
      <c r="C228" s="74" t="s">
        <v>11</v>
      </c>
      <c r="D228" s="59">
        <v>2393</v>
      </c>
      <c r="E228" s="59">
        <v>0</v>
      </c>
      <c r="F228" s="18"/>
      <c r="G228" s="17">
        <f>F228+'BM20'!H228</f>
        <v>0</v>
      </c>
      <c r="H228" s="21">
        <f t="shared" si="53"/>
        <v>0</v>
      </c>
      <c r="I228" s="21">
        <f t="shared" si="54"/>
        <v>0</v>
      </c>
      <c r="J228" s="21">
        <f t="shared" si="55"/>
        <v>0</v>
      </c>
      <c r="K228" s="143" t="e">
        <f t="shared" si="56"/>
        <v>#DIV/0!</v>
      </c>
      <c r="L228" s="23"/>
    </row>
    <row r="229" spans="1:12" ht="25.5">
      <c r="A229" s="88" t="s">
        <v>394</v>
      </c>
      <c r="B229" s="88" t="s">
        <v>395</v>
      </c>
      <c r="C229" s="74" t="s">
        <v>19</v>
      </c>
      <c r="D229" s="59">
        <v>141.22</v>
      </c>
      <c r="E229" s="59">
        <v>0</v>
      </c>
      <c r="F229" s="18"/>
      <c r="G229" s="17">
        <f>F229+'BM20'!H229</f>
        <v>0</v>
      </c>
      <c r="H229" s="21">
        <f t="shared" si="53"/>
        <v>0</v>
      </c>
      <c r="I229" s="21">
        <f t="shared" si="54"/>
        <v>0</v>
      </c>
      <c r="J229" s="21">
        <f t="shared" si="55"/>
        <v>0</v>
      </c>
      <c r="K229" s="143" t="e">
        <f t="shared" si="56"/>
        <v>#DIV/0!</v>
      </c>
      <c r="L229" s="23"/>
    </row>
    <row r="230" spans="1:12">
      <c r="A230" s="88" t="s">
        <v>396</v>
      </c>
      <c r="B230" s="88" t="s">
        <v>397</v>
      </c>
      <c r="C230" s="74" t="s">
        <v>19</v>
      </c>
      <c r="D230" s="59">
        <v>241.39000000000001</v>
      </c>
      <c r="E230" s="59">
        <v>0</v>
      </c>
      <c r="F230" s="18"/>
      <c r="G230" s="17">
        <f>F230+'BM20'!H230</f>
        <v>0</v>
      </c>
      <c r="H230" s="21">
        <f t="shared" si="53"/>
        <v>0</v>
      </c>
      <c r="I230" s="21">
        <f t="shared" si="54"/>
        <v>0</v>
      </c>
      <c r="J230" s="21">
        <f t="shared" si="55"/>
        <v>0</v>
      </c>
      <c r="K230" s="143" t="e">
        <f t="shared" si="56"/>
        <v>#DIV/0!</v>
      </c>
      <c r="L230" s="23"/>
    </row>
    <row r="231" spans="1:12">
      <c r="A231" s="88" t="s">
        <v>398</v>
      </c>
      <c r="B231" s="88" t="s">
        <v>399</v>
      </c>
      <c r="C231" s="74" t="s">
        <v>11</v>
      </c>
      <c r="D231" s="59">
        <v>209.97</v>
      </c>
      <c r="E231" s="59">
        <v>0</v>
      </c>
      <c r="F231" s="18"/>
      <c r="G231" s="17">
        <f>F231+'BM20'!H231</f>
        <v>0</v>
      </c>
      <c r="H231" s="21">
        <f t="shared" si="53"/>
        <v>0</v>
      </c>
      <c r="I231" s="21">
        <f t="shared" si="54"/>
        <v>0</v>
      </c>
      <c r="J231" s="21">
        <f t="shared" si="55"/>
        <v>0</v>
      </c>
      <c r="K231" s="143" t="e">
        <f t="shared" si="56"/>
        <v>#DIV/0!</v>
      </c>
      <c r="L231" s="23"/>
    </row>
    <row r="232" spans="1:12" ht="25.5">
      <c r="A232" s="88" t="s">
        <v>400</v>
      </c>
      <c r="B232" s="88" t="s">
        <v>401</v>
      </c>
      <c r="C232" s="74" t="s">
        <v>19</v>
      </c>
      <c r="D232" s="59">
        <v>352.85</v>
      </c>
      <c r="E232" s="59">
        <v>0</v>
      </c>
      <c r="F232" s="18"/>
      <c r="G232" s="17">
        <f>F232+'BM20'!H232</f>
        <v>0</v>
      </c>
      <c r="H232" s="21">
        <f t="shared" si="53"/>
        <v>0</v>
      </c>
      <c r="I232" s="21">
        <f t="shared" si="54"/>
        <v>0</v>
      </c>
      <c r="J232" s="21">
        <f t="shared" si="55"/>
        <v>0</v>
      </c>
      <c r="K232" s="143" t="e">
        <f t="shared" si="56"/>
        <v>#DIV/0!</v>
      </c>
      <c r="L232" s="23"/>
    </row>
    <row r="233" spans="1:12" ht="25.5">
      <c r="A233" s="88" t="s">
        <v>402</v>
      </c>
      <c r="B233" s="88" t="s">
        <v>403</v>
      </c>
      <c r="C233" s="74" t="s">
        <v>19</v>
      </c>
      <c r="D233" s="59">
        <v>329.38</v>
      </c>
      <c r="E233" s="59">
        <v>0</v>
      </c>
      <c r="F233" s="18"/>
      <c r="G233" s="17">
        <f>F233+'BM20'!H233</f>
        <v>0</v>
      </c>
      <c r="H233" s="21">
        <f t="shared" si="53"/>
        <v>0</v>
      </c>
      <c r="I233" s="21">
        <f t="shared" si="54"/>
        <v>0</v>
      </c>
      <c r="J233" s="21">
        <f t="shared" si="55"/>
        <v>0</v>
      </c>
      <c r="K233" s="143" t="e">
        <f t="shared" si="56"/>
        <v>#DIV/0!</v>
      </c>
      <c r="L233" s="23"/>
    </row>
    <row r="234" spans="1:12" ht="25.5">
      <c r="A234" s="88" t="s">
        <v>404</v>
      </c>
      <c r="B234" s="88" t="s">
        <v>405</v>
      </c>
      <c r="C234" s="74" t="s">
        <v>19</v>
      </c>
      <c r="D234" s="59">
        <v>530.9</v>
      </c>
      <c r="E234" s="59">
        <v>0</v>
      </c>
      <c r="F234" s="18"/>
      <c r="G234" s="17">
        <f>F234+'BM20'!H234</f>
        <v>0</v>
      </c>
      <c r="H234" s="21">
        <f t="shared" si="53"/>
        <v>0</v>
      </c>
      <c r="I234" s="21">
        <f t="shared" si="54"/>
        <v>0</v>
      </c>
      <c r="J234" s="21">
        <f t="shared" si="55"/>
        <v>0</v>
      </c>
      <c r="K234" s="143" t="e">
        <f t="shared" si="56"/>
        <v>#DIV/0!</v>
      </c>
      <c r="L234" s="23"/>
    </row>
    <row r="235" spans="1:12">
      <c r="A235" s="88" t="s">
        <v>406</v>
      </c>
      <c r="B235" s="88" t="s">
        <v>407</v>
      </c>
      <c r="C235" s="74" t="s">
        <v>11</v>
      </c>
      <c r="D235" s="59">
        <v>326.5</v>
      </c>
      <c r="E235" s="59">
        <v>0</v>
      </c>
      <c r="F235" s="18"/>
      <c r="G235" s="17">
        <f>F235+'BM20'!H235</f>
        <v>0</v>
      </c>
      <c r="H235" s="21">
        <f t="shared" si="53"/>
        <v>0</v>
      </c>
      <c r="I235" s="21">
        <f t="shared" si="54"/>
        <v>0</v>
      </c>
      <c r="J235" s="21">
        <f t="shared" si="55"/>
        <v>0</v>
      </c>
      <c r="K235" s="143" t="e">
        <f t="shared" si="56"/>
        <v>#DIV/0!</v>
      </c>
      <c r="L235" s="23"/>
    </row>
    <row r="236" spans="1:12">
      <c r="A236" s="88" t="s">
        <v>408</v>
      </c>
      <c r="B236" s="88" t="s">
        <v>409</v>
      </c>
      <c r="C236" s="74" t="s">
        <v>19</v>
      </c>
      <c r="D236" s="59">
        <v>142.11000000000001</v>
      </c>
      <c r="E236" s="59">
        <v>0</v>
      </c>
      <c r="F236" s="18"/>
      <c r="G236" s="17">
        <f>F236+'BM20'!H236</f>
        <v>0</v>
      </c>
      <c r="H236" s="21">
        <f t="shared" si="53"/>
        <v>0</v>
      </c>
      <c r="I236" s="21">
        <f t="shared" si="54"/>
        <v>0</v>
      </c>
      <c r="J236" s="21">
        <f t="shared" si="55"/>
        <v>0</v>
      </c>
      <c r="K236" s="143" t="e">
        <f t="shared" si="56"/>
        <v>#DIV/0!</v>
      </c>
      <c r="L236" s="23"/>
    </row>
    <row r="237" spans="1:12" ht="25.5">
      <c r="A237" s="88" t="s">
        <v>410</v>
      </c>
      <c r="B237" s="88" t="s">
        <v>411</v>
      </c>
      <c r="C237" s="74" t="s">
        <v>19</v>
      </c>
      <c r="D237" s="59">
        <v>91.509999999999991</v>
      </c>
      <c r="E237" s="59">
        <v>0</v>
      </c>
      <c r="F237" s="18"/>
      <c r="G237" s="17">
        <f>F237+'BM20'!H237</f>
        <v>0</v>
      </c>
      <c r="H237" s="21">
        <f t="shared" si="53"/>
        <v>0</v>
      </c>
      <c r="I237" s="21">
        <f t="shared" si="54"/>
        <v>0</v>
      </c>
      <c r="J237" s="21">
        <f t="shared" si="55"/>
        <v>0</v>
      </c>
      <c r="K237" s="143" t="e">
        <f t="shared" si="56"/>
        <v>#DIV/0!</v>
      </c>
      <c r="L237" s="23"/>
    </row>
    <row r="238" spans="1:12" ht="25.5">
      <c r="A238" s="88" t="s">
        <v>412</v>
      </c>
      <c r="B238" s="88" t="s">
        <v>413</v>
      </c>
      <c r="C238" s="74" t="s">
        <v>19</v>
      </c>
      <c r="D238" s="59">
        <v>204.72</v>
      </c>
      <c r="E238" s="59">
        <v>0</v>
      </c>
      <c r="F238" s="18"/>
      <c r="G238" s="17">
        <f>F238+'BM20'!H238</f>
        <v>0</v>
      </c>
      <c r="H238" s="21">
        <f t="shared" si="53"/>
        <v>0</v>
      </c>
      <c r="I238" s="21">
        <f t="shared" si="54"/>
        <v>0</v>
      </c>
      <c r="J238" s="21">
        <f t="shared" si="55"/>
        <v>0</v>
      </c>
      <c r="K238" s="143" t="e">
        <f t="shared" si="56"/>
        <v>#DIV/0!</v>
      </c>
      <c r="L238" s="23"/>
    </row>
    <row r="239" spans="1:12" ht="38.25">
      <c r="A239" s="88" t="s">
        <v>414</v>
      </c>
      <c r="B239" s="88" t="s">
        <v>415</v>
      </c>
      <c r="C239" s="74" t="s">
        <v>82</v>
      </c>
      <c r="D239" s="59">
        <v>172.32</v>
      </c>
      <c r="E239" s="59">
        <v>0</v>
      </c>
      <c r="F239" s="18"/>
      <c r="G239" s="17">
        <f>F239+'BM20'!H239</f>
        <v>0</v>
      </c>
      <c r="H239" s="21">
        <f t="shared" si="53"/>
        <v>0</v>
      </c>
      <c r="I239" s="21">
        <f t="shared" si="54"/>
        <v>0</v>
      </c>
      <c r="J239" s="21">
        <f t="shared" si="55"/>
        <v>0</v>
      </c>
      <c r="K239" s="143" t="e">
        <f t="shared" si="56"/>
        <v>#DIV/0!</v>
      </c>
      <c r="L239" s="23"/>
    </row>
    <row r="240" spans="1:12">
      <c r="A240" s="88" t="s">
        <v>416</v>
      </c>
      <c r="B240" s="88" t="s">
        <v>417</v>
      </c>
      <c r="C240" s="74" t="s">
        <v>11</v>
      </c>
      <c r="D240" s="59">
        <v>563.04999999999995</v>
      </c>
      <c r="E240" s="59">
        <v>0</v>
      </c>
      <c r="F240" s="18"/>
      <c r="G240" s="17">
        <f>F240+'BM20'!H240</f>
        <v>0</v>
      </c>
      <c r="H240" s="21">
        <f t="shared" si="53"/>
        <v>0</v>
      </c>
      <c r="I240" s="21">
        <f t="shared" si="54"/>
        <v>0</v>
      </c>
      <c r="J240" s="21">
        <f t="shared" si="55"/>
        <v>0</v>
      </c>
      <c r="K240" s="143" t="e">
        <f t="shared" si="56"/>
        <v>#DIV/0!</v>
      </c>
      <c r="L240" s="23"/>
    </row>
    <row r="241" spans="1:12">
      <c r="A241" s="88"/>
      <c r="B241" s="93"/>
      <c r="C241" s="116"/>
      <c r="D241" s="64"/>
      <c r="E241" s="64"/>
      <c r="F241" s="44"/>
      <c r="G241" s="44"/>
      <c r="H241" s="21"/>
      <c r="I241" s="46"/>
      <c r="J241" s="46"/>
      <c r="K241" s="143" t="e">
        <f t="shared" si="56"/>
        <v>#DIV/0!</v>
      </c>
      <c r="L241" s="23"/>
    </row>
    <row r="242" spans="1:12">
      <c r="A242" s="9">
        <v>12</v>
      </c>
      <c r="B242" s="10" t="s">
        <v>418</v>
      </c>
      <c r="C242" s="11"/>
      <c r="D242" s="48"/>
      <c r="E242" s="11"/>
      <c r="F242" s="54"/>
      <c r="G242" s="54"/>
      <c r="H242" s="36">
        <f>SUM(H243:H252)</f>
        <v>15473.55</v>
      </c>
      <c r="I242" s="36">
        <f>SUM(I243:I252)</f>
        <v>5713.9626600000011</v>
      </c>
      <c r="J242" s="36">
        <f t="shared" ref="J242" si="57">SUM(J243:J252)</f>
        <v>13822.731220000001</v>
      </c>
      <c r="K242" s="143">
        <f t="shared" si="56"/>
        <v>0.89331350724300518</v>
      </c>
      <c r="L242" s="23"/>
    </row>
    <row r="243" spans="1:12">
      <c r="A243" s="88" t="s">
        <v>419</v>
      </c>
      <c r="B243" s="88" t="s">
        <v>420</v>
      </c>
      <c r="C243" s="74" t="s">
        <v>29</v>
      </c>
      <c r="D243" s="59">
        <v>576.92999999999995</v>
      </c>
      <c r="E243" s="59">
        <v>2</v>
      </c>
      <c r="F243" s="18">
        <v>2</v>
      </c>
      <c r="G243" s="17">
        <f>F243+'BM20'!H243</f>
        <v>2</v>
      </c>
      <c r="H243" s="21">
        <f t="shared" ref="H243:H252" si="58">ROUND(D243*E243,2)</f>
        <v>1153.8599999999999</v>
      </c>
      <c r="I243" s="21">
        <f t="shared" ref="I243:I252" si="59">F243*D243</f>
        <v>1153.8599999999999</v>
      </c>
      <c r="J243" s="21">
        <f t="shared" ref="J243:J252" si="60">G243*D243</f>
        <v>1153.8599999999999</v>
      </c>
      <c r="K243" s="143">
        <f t="shared" si="56"/>
        <v>1</v>
      </c>
      <c r="L243" s="23"/>
    </row>
    <row r="244" spans="1:12" ht="25.5">
      <c r="A244" s="88" t="s">
        <v>421</v>
      </c>
      <c r="B244" s="88" t="s">
        <v>422</v>
      </c>
      <c r="C244" s="74" t="s">
        <v>14</v>
      </c>
      <c r="D244" s="59">
        <v>471.54999999999995</v>
      </c>
      <c r="E244" s="59">
        <v>1.7</v>
      </c>
      <c r="F244" s="18">
        <v>1.1000000000000001</v>
      </c>
      <c r="G244" s="17">
        <f>F244+'BM20'!H244</f>
        <v>1.1000000000000001</v>
      </c>
      <c r="H244" s="21">
        <f t="shared" si="58"/>
        <v>801.64</v>
      </c>
      <c r="I244" s="21">
        <f t="shared" si="59"/>
        <v>518.70500000000004</v>
      </c>
      <c r="J244" s="21">
        <f t="shared" si="60"/>
        <v>518.70500000000004</v>
      </c>
      <c r="K244" s="143">
        <f t="shared" si="56"/>
        <v>0.64705478768524527</v>
      </c>
      <c r="L244" s="23"/>
    </row>
    <row r="245" spans="1:12" ht="51">
      <c r="A245" s="88" t="s">
        <v>423</v>
      </c>
      <c r="B245" s="88" t="s">
        <v>424</v>
      </c>
      <c r="C245" s="74" t="s">
        <v>19</v>
      </c>
      <c r="D245" s="59">
        <v>1028.96</v>
      </c>
      <c r="E245" s="59">
        <v>4</v>
      </c>
      <c r="F245" s="18">
        <v>2</v>
      </c>
      <c r="G245" s="17">
        <f>F245+'BM20'!H245</f>
        <v>4</v>
      </c>
      <c r="H245" s="21">
        <f t="shared" si="58"/>
        <v>4115.84</v>
      </c>
      <c r="I245" s="21">
        <f t="shared" si="59"/>
        <v>2057.92</v>
      </c>
      <c r="J245" s="21">
        <f t="shared" si="60"/>
        <v>4115.84</v>
      </c>
      <c r="K245" s="143">
        <f t="shared" si="56"/>
        <v>1</v>
      </c>
      <c r="L245" s="23"/>
    </row>
    <row r="246" spans="1:12" ht="51">
      <c r="A246" s="88" t="s">
        <v>425</v>
      </c>
      <c r="B246" s="88" t="s">
        <v>426</v>
      </c>
      <c r="C246" s="74" t="s">
        <v>19</v>
      </c>
      <c r="D246" s="59">
        <v>1094.32</v>
      </c>
      <c r="E246" s="59">
        <v>3</v>
      </c>
      <c r="F246" s="18"/>
      <c r="G246" s="17">
        <f>F246+'BM20'!H246</f>
        <v>1</v>
      </c>
      <c r="H246" s="21">
        <f t="shared" si="58"/>
        <v>3282.96</v>
      </c>
      <c r="I246" s="21">
        <f t="shared" si="59"/>
        <v>0</v>
      </c>
      <c r="J246" s="21">
        <f t="shared" si="60"/>
        <v>1094.32</v>
      </c>
      <c r="K246" s="143">
        <f t="shared" si="56"/>
        <v>0.33333333333333331</v>
      </c>
      <c r="L246" s="23"/>
    </row>
    <row r="247" spans="1:12">
      <c r="A247" s="88" t="s">
        <v>427</v>
      </c>
      <c r="B247" s="88" t="s">
        <v>428</v>
      </c>
      <c r="C247" s="74" t="s">
        <v>109</v>
      </c>
      <c r="D247" s="59">
        <v>80.460000000000008</v>
      </c>
      <c r="E247" s="59">
        <v>6.6</v>
      </c>
      <c r="F247" s="18">
        <v>6.6</v>
      </c>
      <c r="G247" s="17">
        <f>F247+'BM20'!H247</f>
        <v>6.6</v>
      </c>
      <c r="H247" s="21">
        <f t="shared" si="58"/>
        <v>531.04</v>
      </c>
      <c r="I247" s="21">
        <f t="shared" si="59"/>
        <v>531.03600000000006</v>
      </c>
      <c r="J247" s="21">
        <f t="shared" si="60"/>
        <v>531.03600000000006</v>
      </c>
      <c r="K247" s="143">
        <f t="shared" si="56"/>
        <v>0.99999246761072635</v>
      </c>
      <c r="L247" s="23"/>
    </row>
    <row r="248" spans="1:12">
      <c r="A248" s="88" t="s">
        <v>429</v>
      </c>
      <c r="B248" s="88" t="s">
        <v>430</v>
      </c>
      <c r="C248" s="74" t="s">
        <v>19</v>
      </c>
      <c r="D248" s="59">
        <v>4243.8599999999997</v>
      </c>
      <c r="E248" s="59">
        <v>0</v>
      </c>
      <c r="F248" s="18"/>
      <c r="G248" s="17">
        <f>F248+'BM20'!H248</f>
        <v>0</v>
      </c>
      <c r="H248" s="21">
        <f t="shared" si="58"/>
        <v>0</v>
      </c>
      <c r="I248" s="21">
        <f t="shared" si="59"/>
        <v>0</v>
      </c>
      <c r="J248" s="21">
        <f t="shared" si="60"/>
        <v>0</v>
      </c>
      <c r="K248" s="143" t="e">
        <f t="shared" si="56"/>
        <v>#DIV/0!</v>
      </c>
      <c r="L248" s="23"/>
    </row>
    <row r="249" spans="1:12" ht="25.5">
      <c r="A249" s="88" t="s">
        <v>431</v>
      </c>
      <c r="B249" s="88" t="s">
        <v>432</v>
      </c>
      <c r="C249" s="74" t="s">
        <v>19</v>
      </c>
      <c r="D249" s="59">
        <v>773.70999999999992</v>
      </c>
      <c r="E249" s="59">
        <v>2</v>
      </c>
      <c r="F249" s="18"/>
      <c r="G249" s="17">
        <f>F249+'BM20'!H249</f>
        <v>2</v>
      </c>
      <c r="H249" s="21">
        <f t="shared" si="58"/>
        <v>1547.42</v>
      </c>
      <c r="I249" s="21">
        <f t="shared" si="59"/>
        <v>0</v>
      </c>
      <c r="J249" s="21">
        <f t="shared" si="60"/>
        <v>1547.4199999999998</v>
      </c>
      <c r="K249" s="143">
        <f t="shared" si="56"/>
        <v>0.99999999999999989</v>
      </c>
      <c r="L249" s="23"/>
    </row>
    <row r="250" spans="1:12">
      <c r="A250" s="88" t="s">
        <v>433</v>
      </c>
      <c r="B250" s="88" t="s">
        <v>434</v>
      </c>
      <c r="C250" s="74" t="s">
        <v>29</v>
      </c>
      <c r="D250" s="59">
        <v>369.97999999999996</v>
      </c>
      <c r="E250" s="59">
        <v>1.3300000000009999</v>
      </c>
      <c r="F250" s="18"/>
      <c r="G250" s="17">
        <f>F250+'BM20'!H250</f>
        <v>0</v>
      </c>
      <c r="H250" s="21">
        <f t="shared" si="58"/>
        <v>492.07</v>
      </c>
      <c r="I250" s="21">
        <f t="shared" si="59"/>
        <v>0</v>
      </c>
      <c r="J250" s="21">
        <f t="shared" si="60"/>
        <v>0</v>
      </c>
      <c r="K250" s="143">
        <f t="shared" si="56"/>
        <v>0</v>
      </c>
      <c r="L250" s="23"/>
    </row>
    <row r="251" spans="1:12">
      <c r="A251" s="88" t="s">
        <v>435</v>
      </c>
      <c r="B251" s="88" t="s">
        <v>436</v>
      </c>
      <c r="C251" s="74" t="s">
        <v>14</v>
      </c>
      <c r="D251" s="59">
        <v>629.27</v>
      </c>
      <c r="E251" s="59">
        <v>1.3300000000009999</v>
      </c>
      <c r="F251" s="18">
        <v>1.2</v>
      </c>
      <c r="G251" s="17">
        <f>F251+'BM20'!H251</f>
        <v>1.2</v>
      </c>
      <c r="H251" s="21">
        <f t="shared" si="58"/>
        <v>836.93</v>
      </c>
      <c r="I251" s="21">
        <f t="shared" si="59"/>
        <v>755.12399999999991</v>
      </c>
      <c r="J251" s="21">
        <f t="shared" si="60"/>
        <v>755.12399999999991</v>
      </c>
      <c r="K251" s="143">
        <f t="shared" si="56"/>
        <v>0.90225466884924654</v>
      </c>
      <c r="L251" s="23"/>
    </row>
    <row r="252" spans="1:12">
      <c r="A252" s="88" t="s">
        <v>437</v>
      </c>
      <c r="B252" s="98" t="str">
        <f>'[4]Preço novos'!D10</f>
        <v>Porta em vidro temperado 10mm, na cor verde, inclusive ferragens e instalação, exclusive puxador</v>
      </c>
      <c r="C252" s="99" t="s">
        <v>29</v>
      </c>
      <c r="D252" s="87">
        <f>'[4]Preço novos'!I10</f>
        <v>645.66450000000009</v>
      </c>
      <c r="E252" s="121">
        <v>4.2</v>
      </c>
      <c r="F252" s="101">
        <v>1.08</v>
      </c>
      <c r="G252" s="17">
        <f>F252+'BM20'!H252</f>
        <v>6.36</v>
      </c>
      <c r="H252" s="21">
        <f t="shared" si="58"/>
        <v>2711.79</v>
      </c>
      <c r="I252" s="21">
        <f t="shared" si="59"/>
        <v>697.31766000000016</v>
      </c>
      <c r="J252" s="21">
        <f t="shared" si="60"/>
        <v>4106.4262200000012</v>
      </c>
      <c r="K252" s="143">
        <f t="shared" si="56"/>
        <v>1.5142862168530753</v>
      </c>
      <c r="L252" s="23"/>
    </row>
    <row r="253" spans="1:12">
      <c r="A253" s="88"/>
      <c r="B253" s="93"/>
      <c r="C253" s="116"/>
      <c r="D253" s="64"/>
      <c r="E253" s="64"/>
      <c r="F253" s="44"/>
      <c r="G253" s="44"/>
      <c r="H253" s="21"/>
      <c r="I253" s="46"/>
      <c r="J253" s="46"/>
      <c r="K253" s="143" t="e">
        <f t="shared" si="56"/>
        <v>#DIV/0!</v>
      </c>
      <c r="L253" s="23"/>
    </row>
    <row r="254" spans="1:12">
      <c r="A254" s="9">
        <v>13</v>
      </c>
      <c r="B254" s="10" t="s">
        <v>438</v>
      </c>
      <c r="C254" s="11"/>
      <c r="D254" s="48"/>
      <c r="E254" s="11"/>
      <c r="F254" s="54"/>
      <c r="G254" s="54"/>
      <c r="H254" s="36">
        <f>SUM(H255)</f>
        <v>142201.57</v>
      </c>
      <c r="I254" s="36">
        <f t="shared" ref="I254:J254" si="61">SUM(I255)</f>
        <v>0</v>
      </c>
      <c r="J254" s="36">
        <f t="shared" si="61"/>
        <v>118026.37151999999</v>
      </c>
      <c r="K254" s="143">
        <f t="shared" si="56"/>
        <v>0.82999344887683013</v>
      </c>
      <c r="L254" s="23"/>
    </row>
    <row r="255" spans="1:12">
      <c r="A255" s="88" t="s">
        <v>439</v>
      </c>
      <c r="B255" s="88" t="s">
        <v>440</v>
      </c>
      <c r="C255" s="74" t="s">
        <v>29</v>
      </c>
      <c r="D255" s="59">
        <v>1552.08</v>
      </c>
      <c r="E255" s="59">
        <v>91.620000000000999</v>
      </c>
      <c r="F255" s="18"/>
      <c r="G255" s="17">
        <f>F255+'BM20'!H255</f>
        <v>76.043999999999997</v>
      </c>
      <c r="H255" s="21">
        <f>ROUND(D255*E255,2)</f>
        <v>142201.57</v>
      </c>
      <c r="I255" s="21">
        <f>F255*D255</f>
        <v>0</v>
      </c>
      <c r="J255" s="21">
        <f>G255*D255</f>
        <v>118026.37151999999</v>
      </c>
      <c r="K255" s="143">
        <f t="shared" si="56"/>
        <v>0.82999344887683013</v>
      </c>
      <c r="L255" s="23"/>
    </row>
    <row r="256" spans="1:12">
      <c r="A256" s="88"/>
      <c r="B256" s="93"/>
      <c r="C256" s="116"/>
      <c r="D256" s="64"/>
      <c r="E256" s="64"/>
      <c r="F256" s="44"/>
      <c r="G256" s="44"/>
      <c r="H256" s="21"/>
      <c r="I256" s="46"/>
      <c r="J256" s="46"/>
      <c r="K256" s="143" t="e">
        <f t="shared" si="56"/>
        <v>#DIV/0!</v>
      </c>
      <c r="L256" s="23"/>
    </row>
    <row r="257" spans="1:12">
      <c r="A257" s="9">
        <v>14</v>
      </c>
      <c r="B257" s="10" t="s">
        <v>441</v>
      </c>
      <c r="C257" s="11"/>
      <c r="D257" s="48"/>
      <c r="E257" s="11"/>
      <c r="F257" s="54"/>
      <c r="G257" s="54"/>
      <c r="H257" s="36">
        <f>SUM(H258:H272)</f>
        <v>3336.7000000000007</v>
      </c>
      <c r="I257" s="36">
        <f>SUM(I258:I272)</f>
        <v>288.17999999999995</v>
      </c>
      <c r="J257" s="36">
        <f t="shared" ref="J257" si="62">SUM(J258:J272)</f>
        <v>5171.8220000000001</v>
      </c>
      <c r="K257" s="143">
        <f t="shared" si="56"/>
        <v>1.5499811190697392</v>
      </c>
      <c r="L257" s="23"/>
    </row>
    <row r="258" spans="1:12">
      <c r="A258" s="88" t="s">
        <v>442</v>
      </c>
      <c r="B258" s="88" t="s">
        <v>443</v>
      </c>
      <c r="C258" s="74" t="s">
        <v>29</v>
      </c>
      <c r="D258" s="59">
        <v>580.38</v>
      </c>
      <c r="E258" s="59">
        <v>1.100000000001</v>
      </c>
      <c r="F258" s="18"/>
      <c r="G258" s="17">
        <f>F258+'BM20'!H258</f>
        <v>2.4</v>
      </c>
      <c r="H258" s="21">
        <f t="shared" ref="H258:H272" si="63">ROUND(D258*E258,2)</f>
        <v>638.41999999999996</v>
      </c>
      <c r="I258" s="21">
        <f t="shared" ref="I258:I272" si="64">F258*D258</f>
        <v>0</v>
      </c>
      <c r="J258" s="21">
        <f t="shared" ref="J258:J272" si="65">G258*D258</f>
        <v>1392.912</v>
      </c>
      <c r="K258" s="143">
        <f t="shared" si="56"/>
        <v>2.1818113467623195</v>
      </c>
      <c r="L258" s="23"/>
    </row>
    <row r="259" spans="1:12" ht="25.5">
      <c r="A259" s="88" t="s">
        <v>444</v>
      </c>
      <c r="B259" s="88" t="s">
        <v>445</v>
      </c>
      <c r="C259" s="74" t="s">
        <v>19</v>
      </c>
      <c r="D259" s="59">
        <v>123.55</v>
      </c>
      <c r="E259" s="59">
        <v>1</v>
      </c>
      <c r="F259" s="18"/>
      <c r="G259" s="17">
        <f>F259+'BM20'!H259</f>
        <v>1</v>
      </c>
      <c r="H259" s="21">
        <f t="shared" si="63"/>
        <v>123.55</v>
      </c>
      <c r="I259" s="21">
        <f t="shared" si="64"/>
        <v>0</v>
      </c>
      <c r="J259" s="21">
        <f t="shared" si="65"/>
        <v>123.55</v>
      </c>
      <c r="K259" s="143">
        <f t="shared" si="56"/>
        <v>1</v>
      </c>
      <c r="L259" s="23"/>
    </row>
    <row r="260" spans="1:12" ht="25.5">
      <c r="A260" s="88" t="s">
        <v>446</v>
      </c>
      <c r="B260" s="88" t="s">
        <v>447</v>
      </c>
      <c r="C260" s="74" t="s">
        <v>19</v>
      </c>
      <c r="D260" s="59">
        <v>435.69</v>
      </c>
      <c r="E260" s="59">
        <v>1</v>
      </c>
      <c r="F260" s="18"/>
      <c r="G260" s="17">
        <f>F260+'BM20'!H260</f>
        <v>1</v>
      </c>
      <c r="H260" s="21">
        <f t="shared" si="63"/>
        <v>435.69</v>
      </c>
      <c r="I260" s="21">
        <f t="shared" si="64"/>
        <v>0</v>
      </c>
      <c r="J260" s="21">
        <f t="shared" si="65"/>
        <v>435.69</v>
      </c>
      <c r="K260" s="143">
        <f t="shared" si="56"/>
        <v>1</v>
      </c>
      <c r="L260" s="23"/>
    </row>
    <row r="261" spans="1:12" ht="25.5">
      <c r="A261" s="88" t="s">
        <v>448</v>
      </c>
      <c r="B261" s="88" t="s">
        <v>449</v>
      </c>
      <c r="C261" s="74" t="s">
        <v>11</v>
      </c>
      <c r="D261" s="59">
        <v>760.59</v>
      </c>
      <c r="E261" s="59">
        <v>0</v>
      </c>
      <c r="F261" s="18"/>
      <c r="G261" s="17">
        <f>F261+'BM20'!H261</f>
        <v>0</v>
      </c>
      <c r="H261" s="21">
        <f t="shared" si="63"/>
        <v>0</v>
      </c>
      <c r="I261" s="21">
        <f t="shared" si="64"/>
        <v>0</v>
      </c>
      <c r="J261" s="21">
        <f t="shared" si="65"/>
        <v>0</v>
      </c>
      <c r="K261" s="143" t="e">
        <f t="shared" si="56"/>
        <v>#DIV/0!</v>
      </c>
      <c r="L261" s="23"/>
    </row>
    <row r="262" spans="1:12" ht="25.5">
      <c r="A262" s="88" t="s">
        <v>450</v>
      </c>
      <c r="B262" s="88" t="s">
        <v>451</v>
      </c>
      <c r="C262" s="74" t="s">
        <v>19</v>
      </c>
      <c r="D262" s="59">
        <v>144.73000000000002</v>
      </c>
      <c r="E262" s="59">
        <v>1</v>
      </c>
      <c r="F262" s="18"/>
      <c r="G262" s="17">
        <f>F262+'BM20'!H262</f>
        <v>1</v>
      </c>
      <c r="H262" s="21">
        <f t="shared" si="63"/>
        <v>144.72999999999999</v>
      </c>
      <c r="I262" s="21">
        <f t="shared" si="64"/>
        <v>0</v>
      </c>
      <c r="J262" s="21">
        <f t="shared" si="65"/>
        <v>144.73000000000002</v>
      </c>
      <c r="K262" s="143">
        <f t="shared" si="56"/>
        <v>1.0000000000000002</v>
      </c>
      <c r="L262" s="23"/>
    </row>
    <row r="263" spans="1:12">
      <c r="A263" s="88" t="s">
        <v>452</v>
      </c>
      <c r="B263" s="88" t="s">
        <v>453</v>
      </c>
      <c r="C263" s="74" t="s">
        <v>19</v>
      </c>
      <c r="D263" s="59">
        <v>40.989999999999995</v>
      </c>
      <c r="E263" s="59">
        <v>1</v>
      </c>
      <c r="F263" s="18"/>
      <c r="G263" s="17">
        <f>F263+'BM20'!H263</f>
        <v>0</v>
      </c>
      <c r="H263" s="21">
        <f t="shared" si="63"/>
        <v>40.99</v>
      </c>
      <c r="I263" s="21">
        <f t="shared" si="64"/>
        <v>0</v>
      </c>
      <c r="J263" s="21">
        <f t="shared" si="65"/>
        <v>0</v>
      </c>
      <c r="K263" s="143">
        <f t="shared" si="56"/>
        <v>0</v>
      </c>
      <c r="L263" s="23"/>
    </row>
    <row r="264" spans="1:12">
      <c r="A264" s="88" t="s">
        <v>454</v>
      </c>
      <c r="B264" s="88" t="s">
        <v>455</v>
      </c>
      <c r="C264" s="74" t="s">
        <v>19</v>
      </c>
      <c r="D264" s="59">
        <v>29.72</v>
      </c>
      <c r="E264" s="59">
        <v>0</v>
      </c>
      <c r="F264" s="18"/>
      <c r="G264" s="17">
        <f>F264+'BM20'!H264</f>
        <v>0</v>
      </c>
      <c r="H264" s="21">
        <f t="shared" si="63"/>
        <v>0</v>
      </c>
      <c r="I264" s="21">
        <f t="shared" si="64"/>
        <v>0</v>
      </c>
      <c r="J264" s="21">
        <f t="shared" si="65"/>
        <v>0</v>
      </c>
      <c r="K264" s="143" t="e">
        <f t="shared" si="56"/>
        <v>#DIV/0!</v>
      </c>
      <c r="L264" s="23"/>
    </row>
    <row r="265" spans="1:12" ht="25.5">
      <c r="A265" s="88" t="s">
        <v>456</v>
      </c>
      <c r="B265" s="88" t="s">
        <v>457</v>
      </c>
      <c r="C265" s="74" t="s">
        <v>19</v>
      </c>
      <c r="D265" s="59">
        <v>493.63</v>
      </c>
      <c r="E265" s="59">
        <v>2</v>
      </c>
      <c r="F265" s="18"/>
      <c r="G265" s="17">
        <f>F265+'BM20'!H265</f>
        <v>2</v>
      </c>
      <c r="H265" s="21">
        <f t="shared" si="63"/>
        <v>987.26</v>
      </c>
      <c r="I265" s="21">
        <f t="shared" si="64"/>
        <v>0</v>
      </c>
      <c r="J265" s="21">
        <f t="shared" si="65"/>
        <v>987.26</v>
      </c>
      <c r="K265" s="143">
        <f t="shared" si="56"/>
        <v>1</v>
      </c>
      <c r="L265" s="23"/>
    </row>
    <row r="266" spans="1:12" ht="25.5">
      <c r="A266" s="88" t="s">
        <v>458</v>
      </c>
      <c r="B266" s="88" t="s">
        <v>459</v>
      </c>
      <c r="C266" s="74" t="s">
        <v>11</v>
      </c>
      <c r="D266" s="59">
        <v>189.71</v>
      </c>
      <c r="E266" s="59">
        <v>2</v>
      </c>
      <c r="F266" s="18"/>
      <c r="G266" s="17">
        <f>F266+'BM20'!H266</f>
        <v>2</v>
      </c>
      <c r="H266" s="21">
        <f t="shared" si="63"/>
        <v>379.42</v>
      </c>
      <c r="I266" s="21">
        <f t="shared" si="64"/>
        <v>0</v>
      </c>
      <c r="J266" s="21">
        <f t="shared" si="65"/>
        <v>379.42</v>
      </c>
      <c r="K266" s="143">
        <f t="shared" si="56"/>
        <v>1</v>
      </c>
      <c r="L266" s="23"/>
    </row>
    <row r="267" spans="1:12" ht="25.5">
      <c r="A267" s="88" t="s">
        <v>460</v>
      </c>
      <c r="B267" s="88" t="s">
        <v>461</v>
      </c>
      <c r="C267" s="74" t="s">
        <v>19</v>
      </c>
      <c r="D267" s="59">
        <v>296.79000000000002</v>
      </c>
      <c r="E267" s="59">
        <v>4</v>
      </c>
      <c r="F267" s="18"/>
      <c r="G267" s="17">
        <f>F267+'BM20'!H267</f>
        <v>4</v>
      </c>
      <c r="H267" s="21">
        <f t="shared" si="63"/>
        <v>1187.1600000000001</v>
      </c>
      <c r="I267" s="21">
        <f t="shared" si="64"/>
        <v>0</v>
      </c>
      <c r="J267" s="21">
        <f t="shared" si="65"/>
        <v>1187.1600000000001</v>
      </c>
      <c r="K267" s="143">
        <f t="shared" si="56"/>
        <v>1</v>
      </c>
      <c r="L267" s="23"/>
    </row>
    <row r="268" spans="1:12">
      <c r="A268" s="88" t="s">
        <v>462</v>
      </c>
      <c r="B268" s="88" t="s">
        <v>463</v>
      </c>
      <c r="C268" s="74" t="s">
        <v>19</v>
      </c>
      <c r="D268" s="59">
        <v>263.49</v>
      </c>
      <c r="E268" s="59">
        <v>0</v>
      </c>
      <c r="F268" s="18"/>
      <c r="G268" s="17">
        <f>F268+'BM20'!H268</f>
        <v>0</v>
      </c>
      <c r="H268" s="21">
        <f t="shared" si="63"/>
        <v>0</v>
      </c>
      <c r="I268" s="21">
        <f t="shared" si="64"/>
        <v>0</v>
      </c>
      <c r="J268" s="21">
        <f t="shared" si="65"/>
        <v>0</v>
      </c>
      <c r="K268" s="143" t="e">
        <f t="shared" si="56"/>
        <v>#DIV/0!</v>
      </c>
      <c r="L268" s="23"/>
    </row>
    <row r="269" spans="1:12">
      <c r="A269" s="88" t="s">
        <v>464</v>
      </c>
      <c r="B269" s="88" t="s">
        <v>465</v>
      </c>
      <c r="C269" s="74" t="s">
        <v>19</v>
      </c>
      <c r="D269" s="59">
        <v>112.47999999999999</v>
      </c>
      <c r="E269" s="59">
        <v>2</v>
      </c>
      <c r="F269" s="18">
        <v>2</v>
      </c>
      <c r="G269" s="17">
        <f>F269+'BM20'!H269</f>
        <v>2</v>
      </c>
      <c r="H269" s="21">
        <f t="shared" si="63"/>
        <v>224.96</v>
      </c>
      <c r="I269" s="21">
        <f t="shared" si="64"/>
        <v>224.95999999999998</v>
      </c>
      <c r="J269" s="21">
        <f t="shared" si="65"/>
        <v>224.95999999999998</v>
      </c>
      <c r="K269" s="143">
        <f t="shared" si="56"/>
        <v>0.99999999999999989</v>
      </c>
      <c r="L269" s="23"/>
    </row>
    <row r="270" spans="1:12" ht="25.5">
      <c r="A270" s="88" t="s">
        <v>466</v>
      </c>
      <c r="B270" s="88" t="s">
        <v>467</v>
      </c>
      <c r="C270" s="74" t="s">
        <v>19</v>
      </c>
      <c r="D270" s="59">
        <v>116.46000000000001</v>
      </c>
      <c r="E270" s="59">
        <v>2</v>
      </c>
      <c r="F270" s="18"/>
      <c r="G270" s="17">
        <f>F270+'BM20'!H270</f>
        <v>2</v>
      </c>
      <c r="H270" s="21">
        <f t="shared" si="63"/>
        <v>232.92</v>
      </c>
      <c r="I270" s="21">
        <f t="shared" si="64"/>
        <v>0</v>
      </c>
      <c r="J270" s="21">
        <f t="shared" si="65"/>
        <v>232.92000000000002</v>
      </c>
      <c r="K270" s="143">
        <f t="shared" si="56"/>
        <v>1.0000000000000002</v>
      </c>
      <c r="L270" s="23"/>
    </row>
    <row r="271" spans="1:12">
      <c r="A271" s="88" t="s">
        <v>468</v>
      </c>
      <c r="B271" s="88" t="s">
        <v>469</v>
      </c>
      <c r="C271" s="74" t="s">
        <v>19</v>
      </c>
      <c r="D271" s="59">
        <v>31.61</v>
      </c>
      <c r="E271" s="59">
        <v>2</v>
      </c>
      <c r="F271" s="18">
        <v>2</v>
      </c>
      <c r="G271" s="17">
        <f>F271+'BM20'!H271</f>
        <v>2</v>
      </c>
      <c r="H271" s="21">
        <f t="shared" si="63"/>
        <v>63.22</v>
      </c>
      <c r="I271" s="21">
        <f t="shared" si="64"/>
        <v>63.22</v>
      </c>
      <c r="J271" s="21">
        <f t="shared" si="65"/>
        <v>63.22</v>
      </c>
      <c r="K271" s="143">
        <f t="shared" si="56"/>
        <v>1</v>
      </c>
      <c r="L271" s="23"/>
    </row>
    <row r="272" spans="1:12">
      <c r="A272" s="88" t="s">
        <v>470</v>
      </c>
      <c r="B272" s="88" t="s">
        <v>471</v>
      </c>
      <c r="C272" s="74" t="s">
        <v>472</v>
      </c>
      <c r="D272" s="59">
        <v>1121.6199999999999</v>
      </c>
      <c r="E272" s="59">
        <v>-1</v>
      </c>
      <c r="F272" s="18"/>
      <c r="G272" s="17">
        <f>F272+'BM20'!H272</f>
        <v>0</v>
      </c>
      <c r="H272" s="21">
        <f t="shared" si="63"/>
        <v>-1121.6199999999999</v>
      </c>
      <c r="I272" s="21">
        <f t="shared" si="64"/>
        <v>0</v>
      </c>
      <c r="J272" s="21">
        <f t="shared" si="65"/>
        <v>0</v>
      </c>
      <c r="K272" s="143">
        <f t="shared" si="56"/>
        <v>0</v>
      </c>
      <c r="L272" s="23"/>
    </row>
    <row r="273" spans="1:12">
      <c r="A273" s="88"/>
      <c r="B273" s="93"/>
      <c r="C273" s="116"/>
      <c r="D273" s="64"/>
      <c r="E273" s="64"/>
      <c r="F273" s="44"/>
      <c r="G273" s="44"/>
      <c r="H273" s="21"/>
      <c r="I273" s="46"/>
      <c r="J273" s="46"/>
      <c r="K273" s="143" t="e">
        <f t="shared" si="56"/>
        <v>#DIV/0!</v>
      </c>
      <c r="L273" s="23"/>
    </row>
    <row r="274" spans="1:12">
      <c r="A274" s="9">
        <v>15</v>
      </c>
      <c r="B274" s="10" t="s">
        <v>473</v>
      </c>
      <c r="C274" s="11"/>
      <c r="D274" s="48"/>
      <c r="E274" s="11"/>
      <c r="F274" s="54"/>
      <c r="G274" s="54"/>
      <c r="H274" s="36">
        <f>SUM(H275:H282)</f>
        <v>12499.02</v>
      </c>
      <c r="I274" s="36">
        <f>SUM(I275:I282)</f>
        <v>964.04079999999988</v>
      </c>
      <c r="J274" s="36">
        <f t="shared" ref="J274" si="66">SUM(J275:J282)</f>
        <v>12356.736800000001</v>
      </c>
      <c r="K274" s="143">
        <f t="shared" si="56"/>
        <v>0.98861645152979993</v>
      </c>
      <c r="L274" s="23"/>
    </row>
    <row r="275" spans="1:12">
      <c r="A275" s="88" t="s">
        <v>474</v>
      </c>
      <c r="B275" s="88" t="s">
        <v>475</v>
      </c>
      <c r="C275" s="74" t="s">
        <v>11</v>
      </c>
      <c r="D275" s="59">
        <v>109.27</v>
      </c>
      <c r="E275" s="59">
        <v>13</v>
      </c>
      <c r="F275" s="18"/>
      <c r="G275" s="17">
        <f>F275+'BM20'!H275</f>
        <v>11</v>
      </c>
      <c r="H275" s="21">
        <f t="shared" ref="H275:H282" si="67">ROUND(D275*E275,2)</f>
        <v>1420.51</v>
      </c>
      <c r="I275" s="21">
        <f t="shared" ref="I275:I282" si="68">F275*D275</f>
        <v>0</v>
      </c>
      <c r="J275" s="21">
        <f t="shared" ref="J275:J282" si="69">G275*D275</f>
        <v>1201.97</v>
      </c>
      <c r="K275" s="143">
        <f t="shared" si="56"/>
        <v>0.84615384615384615</v>
      </c>
      <c r="L275" s="23"/>
    </row>
    <row r="276" spans="1:12">
      <c r="A276" s="88" t="s">
        <v>476</v>
      </c>
      <c r="B276" s="88" t="s">
        <v>477</v>
      </c>
      <c r="C276" s="74" t="s">
        <v>11</v>
      </c>
      <c r="D276" s="59">
        <v>43.489999999999995</v>
      </c>
      <c r="E276" s="59">
        <v>57</v>
      </c>
      <c r="F276" s="18"/>
      <c r="G276" s="17">
        <f>F276+'BM20'!H276</f>
        <v>57</v>
      </c>
      <c r="H276" s="21">
        <f t="shared" si="67"/>
        <v>2478.9299999999998</v>
      </c>
      <c r="I276" s="21">
        <f t="shared" si="68"/>
        <v>0</v>
      </c>
      <c r="J276" s="21">
        <f t="shared" si="69"/>
        <v>2478.9299999999998</v>
      </c>
      <c r="K276" s="143">
        <f t="shared" si="56"/>
        <v>1</v>
      </c>
      <c r="L276" s="23"/>
    </row>
    <row r="277" spans="1:12" ht="22.5" customHeight="1">
      <c r="A277" s="88" t="s">
        <v>478</v>
      </c>
      <c r="B277" s="88" t="s">
        <v>479</v>
      </c>
      <c r="C277" s="74" t="s">
        <v>82</v>
      </c>
      <c r="D277" s="59">
        <v>566.02</v>
      </c>
      <c r="E277" s="59">
        <v>10.5</v>
      </c>
      <c r="F277" s="18"/>
      <c r="G277" s="17">
        <f>F277+'BM20'!H277</f>
        <v>10.5</v>
      </c>
      <c r="H277" s="21">
        <f t="shared" si="67"/>
        <v>5943.21</v>
      </c>
      <c r="I277" s="21">
        <f t="shared" si="68"/>
        <v>0</v>
      </c>
      <c r="J277" s="21">
        <f t="shared" si="69"/>
        <v>5943.21</v>
      </c>
      <c r="K277" s="143">
        <f t="shared" ref="K277:K295" si="70">J277/H277</f>
        <v>1</v>
      </c>
      <c r="L277" s="23"/>
    </row>
    <row r="278" spans="1:12" ht="25.5">
      <c r="A278" s="88" t="s">
        <v>480</v>
      </c>
      <c r="B278" s="88" t="s">
        <v>481</v>
      </c>
      <c r="C278" s="74" t="s">
        <v>29</v>
      </c>
      <c r="D278" s="59">
        <v>558.75</v>
      </c>
      <c r="E278" s="59">
        <v>0</v>
      </c>
      <c r="F278" s="18"/>
      <c r="G278" s="17">
        <f>F278+'BM20'!H278</f>
        <v>0</v>
      </c>
      <c r="H278" s="21">
        <f t="shared" si="67"/>
        <v>0</v>
      </c>
      <c r="I278" s="21">
        <f t="shared" si="68"/>
        <v>0</v>
      </c>
      <c r="J278" s="21">
        <f t="shared" si="69"/>
        <v>0</v>
      </c>
      <c r="K278" s="143" t="e">
        <f t="shared" si="70"/>
        <v>#DIV/0!</v>
      </c>
      <c r="L278" s="23"/>
    </row>
    <row r="279" spans="1:12" ht="24" customHeight="1">
      <c r="A279" s="88" t="s">
        <v>482</v>
      </c>
      <c r="B279" s="88" t="s">
        <v>483</v>
      </c>
      <c r="C279" s="74" t="s">
        <v>29</v>
      </c>
      <c r="D279" s="59">
        <v>293.29000000000002</v>
      </c>
      <c r="E279" s="59">
        <v>5.14</v>
      </c>
      <c r="F279" s="18"/>
      <c r="G279" s="17">
        <f>F279+'BM20'!H279</f>
        <v>5.4</v>
      </c>
      <c r="H279" s="21">
        <f t="shared" si="67"/>
        <v>1507.51</v>
      </c>
      <c r="I279" s="21">
        <f t="shared" si="68"/>
        <v>0</v>
      </c>
      <c r="J279" s="21">
        <f t="shared" si="69"/>
        <v>1583.7660000000003</v>
      </c>
      <c r="K279" s="143">
        <f t="shared" si="70"/>
        <v>1.0505840757275244</v>
      </c>
      <c r="L279" s="23"/>
    </row>
    <row r="280" spans="1:12" ht="22.5" customHeight="1">
      <c r="A280" s="88" t="s">
        <v>484</v>
      </c>
      <c r="B280" s="88" t="s">
        <v>485</v>
      </c>
      <c r="C280" s="74" t="s">
        <v>109</v>
      </c>
      <c r="D280" s="59">
        <v>26.12</v>
      </c>
      <c r="E280" s="59">
        <v>0</v>
      </c>
      <c r="F280" s="18"/>
      <c r="G280" s="17">
        <f>F280+'BM20'!H280</f>
        <v>0</v>
      </c>
      <c r="H280" s="21">
        <f t="shared" si="67"/>
        <v>0</v>
      </c>
      <c r="I280" s="21">
        <f t="shared" si="68"/>
        <v>0</v>
      </c>
      <c r="J280" s="21">
        <f t="shared" si="69"/>
        <v>0</v>
      </c>
      <c r="K280" s="143" t="e">
        <f t="shared" si="70"/>
        <v>#DIV/0!</v>
      </c>
      <c r="L280" s="23"/>
    </row>
    <row r="281" spans="1:12">
      <c r="A281" s="88" t="s">
        <v>486</v>
      </c>
      <c r="B281" s="88" t="s">
        <v>487</v>
      </c>
      <c r="C281" s="74" t="s">
        <v>11</v>
      </c>
      <c r="D281" s="59">
        <v>92.41</v>
      </c>
      <c r="E281" s="59">
        <v>2</v>
      </c>
      <c r="F281" s="18"/>
      <c r="G281" s="17">
        <f>F281+'BM20'!H281</f>
        <v>2</v>
      </c>
      <c r="H281" s="21">
        <f t="shared" si="67"/>
        <v>184.82</v>
      </c>
      <c r="I281" s="21">
        <f t="shared" si="68"/>
        <v>0</v>
      </c>
      <c r="J281" s="21">
        <f t="shared" si="69"/>
        <v>184.82</v>
      </c>
      <c r="K281" s="143">
        <f t="shared" si="70"/>
        <v>1</v>
      </c>
      <c r="L281" s="23"/>
    </row>
    <row r="282" spans="1:12">
      <c r="A282" s="88" t="s">
        <v>488</v>
      </c>
      <c r="B282" s="88" t="s">
        <v>489</v>
      </c>
      <c r="C282" s="74" t="s">
        <v>29</v>
      </c>
      <c r="D282" s="59">
        <v>2.5099999999999998</v>
      </c>
      <c r="E282" s="59">
        <v>384.08</v>
      </c>
      <c r="F282" s="18">
        <v>384.08</v>
      </c>
      <c r="G282" s="17">
        <f>F282+'BM20'!H282</f>
        <v>384.08</v>
      </c>
      <c r="H282" s="21">
        <f t="shared" si="67"/>
        <v>964.04</v>
      </c>
      <c r="I282" s="21">
        <f t="shared" si="68"/>
        <v>964.04079999999988</v>
      </c>
      <c r="J282" s="21">
        <f t="shared" si="69"/>
        <v>964.04079999999988</v>
      </c>
      <c r="K282" s="143">
        <f t="shared" si="70"/>
        <v>1.0000008298410854</v>
      </c>
      <c r="L282" s="23"/>
    </row>
    <row r="283" spans="1:12">
      <c r="A283" s="93"/>
      <c r="B283" s="122"/>
      <c r="C283" s="116"/>
      <c r="D283" s="64"/>
      <c r="E283" s="64"/>
      <c r="F283" s="44"/>
      <c r="G283" s="44"/>
      <c r="H283" s="46"/>
      <c r="I283" s="46"/>
      <c r="J283" s="46"/>
      <c r="K283" s="143" t="e">
        <f t="shared" si="70"/>
        <v>#DIV/0!</v>
      </c>
      <c r="L283" s="23"/>
    </row>
    <row r="284" spans="1:12">
      <c r="A284" s="9">
        <v>16</v>
      </c>
      <c r="B284" s="10" t="s">
        <v>490</v>
      </c>
      <c r="C284" s="11"/>
      <c r="D284" s="48"/>
      <c r="E284" s="11"/>
      <c r="F284" s="54"/>
      <c r="G284" s="54"/>
      <c r="H284" s="36">
        <f>SUM(H285:H297)</f>
        <v>45833.59</v>
      </c>
      <c r="I284" s="36">
        <f>SUM(I285:I297)</f>
        <v>53593.007556562494</v>
      </c>
      <c r="J284" s="36">
        <f>SUM(J285:J297)</f>
        <v>53593.007156562497</v>
      </c>
      <c r="K284" s="143">
        <f t="shared" si="70"/>
        <v>1.169295426270613</v>
      </c>
      <c r="L284" s="23"/>
    </row>
    <row r="285" spans="1:12" ht="25.5">
      <c r="A285" s="88" t="s">
        <v>491</v>
      </c>
      <c r="B285" s="123" t="str">
        <f>'[4]Preço novos'!D33</f>
        <v xml:space="preserve">ENTRADA DE ENERGIA ELÉTRICA, AÉREA, TRIFÁSICA, COM CAIXA DE EMBUTIR, CABO DE 35 MM2 E DISJUNTOR DIN 50A (NÃO INCLUSO O POSTE DE CONCRETO). AF_07/2020 </v>
      </c>
      <c r="C285" s="74" t="s">
        <v>492</v>
      </c>
      <c r="D285" s="59">
        <v>2550.6355241250003</v>
      </c>
      <c r="E285" s="18">
        <v>1</v>
      </c>
      <c r="F285" s="18">
        <v>1</v>
      </c>
      <c r="G285" s="18">
        <f>F285</f>
        <v>1</v>
      </c>
      <c r="H285" s="21">
        <f>ROUND(D285*E285,2)</f>
        <v>2550.64</v>
      </c>
      <c r="I285" s="21">
        <f>F285*D285</f>
        <v>2550.6355241250003</v>
      </c>
      <c r="J285" s="21">
        <f t="shared" ref="J285:J295" si="71">G285*D285</f>
        <v>2550.6355241250003</v>
      </c>
      <c r="K285" s="143">
        <f t="shared" si="70"/>
        <v>0.99999824519532365</v>
      </c>
      <c r="L285" s="23"/>
    </row>
    <row r="286" spans="1:12">
      <c r="A286" s="88" t="s">
        <v>493</v>
      </c>
      <c r="B286" s="123" t="str">
        <f>'[4]Preço novos'!D34</f>
        <v xml:space="preserve">CAIXA D´ÁGUA EM POLIETILENO, 1000 LITROS - FORNECIMENTO E INSTALAÇÃO. AF_06/2021 </v>
      </c>
      <c r="C286" s="74" t="s">
        <v>492</v>
      </c>
      <c r="D286" s="59">
        <v>564.39768937500003</v>
      </c>
      <c r="E286" s="18">
        <v>2</v>
      </c>
      <c r="F286" s="18">
        <v>2</v>
      </c>
      <c r="G286" s="18">
        <f t="shared" ref="G286:G297" si="72">F286</f>
        <v>2</v>
      </c>
      <c r="H286" s="21">
        <f t="shared" ref="H286:H297" si="73">ROUND(D286*E286,2)</f>
        <v>1128.8</v>
      </c>
      <c r="I286" s="21">
        <f t="shared" ref="I286:I297" si="74">F286*D286</f>
        <v>1128.7953787500001</v>
      </c>
      <c r="J286" s="21">
        <f t="shared" si="71"/>
        <v>1128.7953787500001</v>
      </c>
      <c r="K286" s="143">
        <f t="shared" si="70"/>
        <v>0.99999590605067334</v>
      </c>
      <c r="L286" s="23"/>
    </row>
    <row r="287" spans="1:12" ht="25.5">
      <c r="A287" s="88" t="s">
        <v>494</v>
      </c>
      <c r="B287" s="123" t="str">
        <f>'[4]Preço novos'!D35</f>
        <v>CAIXA ENTERRADA ELÉTRICA RETANGULAR, EM ALVENARIA COM TIJOLOS CERÂMICOS MACIÇOS, FUNDO COM BRITA, DIMENSÕES INTERNAS: 0,3X0,3X0,3 M. AF_12/2020</v>
      </c>
      <c r="C287" s="74" t="s">
        <v>492</v>
      </c>
      <c r="D287" s="59">
        <v>164.557531125</v>
      </c>
      <c r="E287" s="18">
        <v>8</v>
      </c>
      <c r="F287" s="18">
        <v>4</v>
      </c>
      <c r="G287" s="18">
        <f t="shared" si="72"/>
        <v>4</v>
      </c>
      <c r="H287" s="21">
        <f t="shared" si="73"/>
        <v>1316.46</v>
      </c>
      <c r="I287" s="21">
        <f t="shared" si="74"/>
        <v>658.23012449999999</v>
      </c>
      <c r="J287" s="21">
        <f t="shared" si="71"/>
        <v>658.23012449999999</v>
      </c>
      <c r="K287" s="143">
        <f t="shared" si="70"/>
        <v>0.50000009457180616</v>
      </c>
      <c r="L287" s="23"/>
    </row>
    <row r="288" spans="1:12" ht="25.5">
      <c r="A288" s="88" t="s">
        <v>495</v>
      </c>
      <c r="B288" s="123" t="str">
        <f>'[4]Preço novos'!D36</f>
        <v xml:space="preserve">LAVATÓRIO LOUÇA BRANCA SUSPENSO, 29,5 X 39CM OU EQUIVALENTE, PADRÃO POPULAR - FORNECIMENTO E INSTALAÇÃO. AF_01/2020 </v>
      </c>
      <c r="C288" s="74" t="s">
        <v>492</v>
      </c>
      <c r="D288" s="59">
        <v>134.29821600000002</v>
      </c>
      <c r="E288" s="18">
        <v>2</v>
      </c>
      <c r="F288" s="18">
        <v>2</v>
      </c>
      <c r="G288" s="18">
        <f t="shared" si="72"/>
        <v>2</v>
      </c>
      <c r="H288" s="21">
        <f t="shared" si="73"/>
        <v>268.60000000000002</v>
      </c>
      <c r="I288" s="21">
        <f t="shared" si="74"/>
        <v>268.59643200000005</v>
      </c>
      <c r="J288" s="21">
        <f t="shared" si="71"/>
        <v>268.59643200000005</v>
      </c>
      <c r="K288" s="143">
        <f t="shared" si="70"/>
        <v>0.99998671630677594</v>
      </c>
      <c r="L288" s="23"/>
    </row>
    <row r="289" spans="1:12" ht="25.5">
      <c r="A289" s="88" t="s">
        <v>496</v>
      </c>
      <c r="B289" s="123" t="str">
        <f>'[4]Preço novos'!D37</f>
        <v>TORNEIRA CROMADA DE MESA, 1/2 OU 3/4, PARA LAVATÓRIO, PADRÃO POPULAR - FORNECIMENTO E INSTALAÇÃO. AF_01/2020</v>
      </c>
      <c r="C289" s="74" t="s">
        <v>492</v>
      </c>
      <c r="D289" s="59">
        <v>84.110217750000004</v>
      </c>
      <c r="E289" s="18">
        <v>2</v>
      </c>
      <c r="F289" s="18">
        <v>2</v>
      </c>
      <c r="G289" s="18">
        <f t="shared" si="72"/>
        <v>2</v>
      </c>
      <c r="H289" s="21">
        <f t="shared" si="73"/>
        <v>168.22</v>
      </c>
      <c r="I289" s="21">
        <f t="shared" si="74"/>
        <v>168.22043550000001</v>
      </c>
      <c r="J289" s="21">
        <f t="shared" si="71"/>
        <v>168.22043550000001</v>
      </c>
      <c r="K289" s="143">
        <f t="shared" si="70"/>
        <v>1.0000025888717157</v>
      </c>
      <c r="L289" s="23"/>
    </row>
    <row r="290" spans="1:12">
      <c r="A290" s="88" t="s">
        <v>497</v>
      </c>
      <c r="B290" s="123" t="str">
        <f>'[4]Preço novos'!D38</f>
        <v>Tomada de piso para telefone, metal, 4" x 4" RJ11 com placa de latão</v>
      </c>
      <c r="C290" s="74" t="s">
        <v>492</v>
      </c>
      <c r="D290" s="59">
        <v>61.375377374999999</v>
      </c>
      <c r="E290" s="18">
        <v>30</v>
      </c>
      <c r="F290" s="18">
        <v>30</v>
      </c>
      <c r="G290" s="18">
        <f t="shared" si="72"/>
        <v>30</v>
      </c>
      <c r="H290" s="21">
        <f t="shared" si="73"/>
        <v>1841.26</v>
      </c>
      <c r="I290" s="21">
        <f t="shared" si="74"/>
        <v>1841.26132125</v>
      </c>
      <c r="J290" s="21">
        <f t="shared" si="71"/>
        <v>1841.26132125</v>
      </c>
      <c r="K290" s="143">
        <f t="shared" si="70"/>
        <v>1.0000007175792665</v>
      </c>
      <c r="L290" s="23"/>
    </row>
    <row r="291" spans="1:12">
      <c r="A291" s="88" t="s">
        <v>498</v>
      </c>
      <c r="B291" s="123" t="str">
        <f>'[4]Preço novos'!D39</f>
        <v xml:space="preserve">Portão em tubo de aço galvanizado d=1", padrão escolas </v>
      </c>
      <c r="C291" s="74" t="s">
        <v>29</v>
      </c>
      <c r="D291" s="59">
        <v>553.79389162500001</v>
      </c>
      <c r="E291" s="18">
        <v>2</v>
      </c>
      <c r="F291" s="18">
        <v>17.2</v>
      </c>
      <c r="G291" s="18">
        <f t="shared" si="72"/>
        <v>17.2</v>
      </c>
      <c r="H291" s="21">
        <f t="shared" si="73"/>
        <v>1107.5899999999999</v>
      </c>
      <c r="I291" s="21">
        <f t="shared" si="74"/>
        <v>9525.254935949999</v>
      </c>
      <c r="J291" s="21">
        <f t="shared" si="71"/>
        <v>9525.254935949999</v>
      </c>
      <c r="K291" s="143">
        <f t="shared" si="70"/>
        <v>8.5999827878095676</v>
      </c>
      <c r="L291" s="23"/>
    </row>
    <row r="292" spans="1:12">
      <c r="A292" s="88" t="s">
        <v>499</v>
      </c>
      <c r="B292" s="123" t="str">
        <f>'[4]Preço novos'!D41</f>
        <v>Reforma dos portões (composição em anexo)</v>
      </c>
      <c r="C292" s="74" t="s">
        <v>29</v>
      </c>
      <c r="D292" s="59">
        <v>27.875323124999998</v>
      </c>
      <c r="E292" s="18">
        <v>45.02</v>
      </c>
      <c r="F292" s="18">
        <v>45.02</v>
      </c>
      <c r="G292" s="18">
        <f t="shared" si="72"/>
        <v>45.02</v>
      </c>
      <c r="H292" s="21">
        <f t="shared" si="73"/>
        <v>1254.95</v>
      </c>
      <c r="I292" s="21">
        <f t="shared" si="74"/>
        <v>1254.9470470875001</v>
      </c>
      <c r="J292" s="21">
        <f t="shared" si="71"/>
        <v>1254.9470470875001</v>
      </c>
      <c r="K292" s="143">
        <f t="shared" si="70"/>
        <v>0.99999764698792781</v>
      </c>
      <c r="L292" s="23"/>
    </row>
    <row r="293" spans="1:12" ht="25.5">
      <c r="A293" s="88" t="s">
        <v>500</v>
      </c>
      <c r="B293" s="123" t="str">
        <f>'[4]Preço novos'!D42</f>
        <v>Impermeabilização de superfície com manta asfáltica, uma camada, inclusive aplicação de primer asfáltico, e=4mm. af_09/2023</v>
      </c>
      <c r="C293" s="74" t="s">
        <v>29</v>
      </c>
      <c r="D293" s="59">
        <v>92.901188250000004</v>
      </c>
      <c r="E293" s="18">
        <v>119.16000000000001</v>
      </c>
      <c r="F293" s="18">
        <v>119.16</v>
      </c>
      <c r="G293" s="18">
        <f t="shared" si="72"/>
        <v>119.16</v>
      </c>
      <c r="H293" s="21">
        <f t="shared" si="73"/>
        <v>11070.11</v>
      </c>
      <c r="I293" s="21">
        <f t="shared" si="74"/>
        <v>11070.10559187</v>
      </c>
      <c r="J293" s="21">
        <f t="shared" si="71"/>
        <v>11070.10559187</v>
      </c>
      <c r="K293" s="143">
        <f t="shared" si="70"/>
        <v>0.99999960179889813</v>
      </c>
      <c r="L293" s="23"/>
    </row>
    <row r="294" spans="1:12">
      <c r="A294" s="88" t="s">
        <v>501</v>
      </c>
      <c r="B294" s="123" t="str">
        <f>'[4]Preço novos'!D43</f>
        <v>Fornecimento e Instalação de Carpete Colorstone da Beaulieu e=6mm</v>
      </c>
      <c r="C294" s="74" t="s">
        <v>109</v>
      </c>
      <c r="D294" s="59">
        <v>104.498316</v>
      </c>
      <c r="E294" s="18">
        <v>188.44999999999996</v>
      </c>
      <c r="F294" s="18">
        <v>188.45</v>
      </c>
      <c r="G294" s="18">
        <f t="shared" si="72"/>
        <v>188.45</v>
      </c>
      <c r="H294" s="21">
        <f t="shared" si="73"/>
        <v>19692.71</v>
      </c>
      <c r="I294" s="21">
        <f t="shared" si="74"/>
        <v>19692.707650199998</v>
      </c>
      <c r="J294" s="21">
        <f t="shared" si="71"/>
        <v>19692.707650199998</v>
      </c>
      <c r="K294" s="143">
        <f t="shared" si="70"/>
        <v>0.99999988067665646</v>
      </c>
      <c r="L294" s="23"/>
    </row>
    <row r="295" spans="1:12">
      <c r="A295" s="88" t="s">
        <v>502</v>
      </c>
      <c r="B295" s="123" t="str">
        <f>'[4]Preço novos'!D44</f>
        <v>Rodapé em madeira, altura 7cm, fixado com cola. af_09/2020</v>
      </c>
      <c r="C295" s="74" t="s">
        <v>109</v>
      </c>
      <c r="D295" s="59">
        <f>'[4]Preço novos'!I44</f>
        <v>29.849566500000002</v>
      </c>
      <c r="E295" s="18">
        <v>56.019999999999996</v>
      </c>
      <c r="F295" s="18">
        <v>56.02</v>
      </c>
      <c r="G295" s="18">
        <f t="shared" si="72"/>
        <v>56.02</v>
      </c>
      <c r="H295" s="21">
        <f t="shared" si="73"/>
        <v>1672.17</v>
      </c>
      <c r="I295" s="21">
        <f t="shared" si="74"/>
        <v>1672.1727153300001</v>
      </c>
      <c r="J295" s="21">
        <f t="shared" si="71"/>
        <v>1672.1727153300001</v>
      </c>
      <c r="K295" s="143">
        <f t="shared" si="70"/>
        <v>1.0000016238360931</v>
      </c>
      <c r="L295" s="23"/>
    </row>
    <row r="296" spans="1:12">
      <c r="A296" s="88" t="s">
        <v>573</v>
      </c>
      <c r="B296" s="171" t="s">
        <v>575</v>
      </c>
      <c r="C296" s="74" t="s">
        <v>109</v>
      </c>
      <c r="D296" s="59">
        <v>47.06</v>
      </c>
      <c r="E296" s="18">
        <v>20.94</v>
      </c>
      <c r="F296" s="18">
        <v>20.94</v>
      </c>
      <c r="G296" s="18">
        <f t="shared" si="72"/>
        <v>20.94</v>
      </c>
      <c r="H296" s="21">
        <f t="shared" si="73"/>
        <v>985.44</v>
      </c>
      <c r="I296" s="21">
        <f t="shared" si="74"/>
        <v>985.43640000000016</v>
      </c>
      <c r="J296" s="21">
        <v>985.44</v>
      </c>
      <c r="K296" s="144">
        <v>1</v>
      </c>
      <c r="L296" s="23"/>
    </row>
    <row r="297" spans="1:12" ht="25.5">
      <c r="A297" s="88" t="s">
        <v>574</v>
      </c>
      <c r="B297" s="123" t="s">
        <v>576</v>
      </c>
      <c r="C297" s="74" t="s">
        <v>109</v>
      </c>
      <c r="D297" s="59">
        <v>132.6</v>
      </c>
      <c r="E297" s="18">
        <v>20.94</v>
      </c>
      <c r="F297" s="18">
        <v>20.94</v>
      </c>
      <c r="G297" s="18">
        <f t="shared" si="72"/>
        <v>20.94</v>
      </c>
      <c r="H297" s="21">
        <f t="shared" si="73"/>
        <v>2776.64</v>
      </c>
      <c r="I297" s="21">
        <f t="shared" si="74"/>
        <v>2776.6440000000002</v>
      </c>
      <c r="J297" s="21">
        <v>2776.64</v>
      </c>
      <c r="K297" s="144">
        <v>1.0000016238360931</v>
      </c>
      <c r="L297" s="23"/>
    </row>
    <row r="298" spans="1:12">
      <c r="A298" s="93"/>
      <c r="B298" s="122"/>
      <c r="C298" s="116"/>
      <c r="D298" s="116"/>
      <c r="E298" s="64"/>
      <c r="F298" s="44"/>
      <c r="G298" s="44"/>
      <c r="H298" s="46"/>
      <c r="I298" s="46"/>
      <c r="J298" s="46"/>
      <c r="K298" s="144"/>
      <c r="L298" s="23"/>
    </row>
    <row r="299" spans="1:12">
      <c r="A299" s="93"/>
      <c r="B299" s="122"/>
      <c r="C299" s="116"/>
      <c r="D299" s="116"/>
      <c r="E299" s="64"/>
      <c r="F299" s="44"/>
      <c r="G299" s="44"/>
      <c r="H299" s="46"/>
      <c r="I299" s="46"/>
      <c r="J299" s="46"/>
      <c r="K299" s="144"/>
      <c r="L299" s="23"/>
    </row>
    <row r="300" spans="1:12" s="126" customFormat="1" ht="16.5" customHeight="1">
      <c r="A300" s="330" t="s">
        <v>530</v>
      </c>
      <c r="B300" s="331"/>
      <c r="C300" s="331"/>
      <c r="D300" s="331"/>
      <c r="E300" s="331"/>
      <c r="F300" s="331"/>
      <c r="G300" s="331"/>
      <c r="H300" s="124">
        <f>(H274+H257+H254+H242+H210+H169+H136+H122+H112+H86+H67+H63+H44+H32+H19)+H284</f>
        <v>1124093.7000000002</v>
      </c>
      <c r="I300" s="124">
        <f>(I274+I257+I254+I242+I210+I169+I136+I122+I112+I86+I67+I63+I44+I32+I19)+I284</f>
        <v>84058.0069143125</v>
      </c>
      <c r="J300" s="124">
        <f>Plan2!B28</f>
        <v>1096715.5069143127</v>
      </c>
      <c r="K300" s="145"/>
      <c r="L300" s="125"/>
    </row>
    <row r="301" spans="1:12">
      <c r="B301" s="14"/>
      <c r="C301" s="14"/>
      <c r="D301" s="14"/>
      <c r="E301" s="14"/>
      <c r="F301" s="14"/>
      <c r="G301" s="14"/>
    </row>
    <row r="302" spans="1:12">
      <c r="E302" s="14"/>
    </row>
    <row r="303" spans="1:12" ht="15.75">
      <c r="E303" s="130"/>
    </row>
    <row r="308" spans="8:10">
      <c r="H308" s="323"/>
      <c r="I308" s="323"/>
      <c r="J308" s="323"/>
    </row>
    <row r="309" spans="8:10">
      <c r="H309" s="323"/>
      <c r="I309" s="323"/>
      <c r="J309" s="323"/>
    </row>
  </sheetData>
  <mergeCells count="31">
    <mergeCell ref="A9:E9"/>
    <mergeCell ref="C12:E12"/>
    <mergeCell ref="C13:E14"/>
    <mergeCell ref="F6:I6"/>
    <mergeCell ref="F7:I8"/>
    <mergeCell ref="A10:E11"/>
    <mergeCell ref="F10:I11"/>
    <mergeCell ref="C1:K5"/>
    <mergeCell ref="A7:E8"/>
    <mergeCell ref="H309:J309"/>
    <mergeCell ref="H308:J308"/>
    <mergeCell ref="H16:K16"/>
    <mergeCell ref="A12:B12"/>
    <mergeCell ref="F12:G12"/>
    <mergeCell ref="H12:I12"/>
    <mergeCell ref="J12:K12"/>
    <mergeCell ref="A13:B14"/>
    <mergeCell ref="F13:G14"/>
    <mergeCell ref="H13:I14"/>
    <mergeCell ref="J13:K14"/>
    <mergeCell ref="J7:J8"/>
    <mergeCell ref="K7:K8"/>
    <mergeCell ref="F9:I9"/>
    <mergeCell ref="J10:J11"/>
    <mergeCell ref="K10:K11"/>
    <mergeCell ref="E16:G16"/>
    <mergeCell ref="D16:D17"/>
    <mergeCell ref="A300:G300"/>
    <mergeCell ref="A16:A17"/>
    <mergeCell ref="B16:B17"/>
    <mergeCell ref="C16:C17"/>
  </mergeCells>
  <hyperlinks>
    <hyperlink ref="B83" r:id="rId1" display="http://orse.cehop.se.gov.br/composicao.asp?font_sg_fonte=ORSE&amp;serv_nr_codigo=8269&amp;peri_nr_ano=2021&amp;peri_nr_mes=9&amp;peri_nr_ordem=1"/>
  </hyperlinks>
  <printOptions horizontalCentered="1"/>
  <pageMargins left="0.7" right="0.7" top="0.75" bottom="0.75" header="0.3" footer="0.3"/>
  <pageSetup paperSize="9" scale="62" fitToHeight="0" orientation="landscape" r:id="rId2"/>
  <headerFooter>
    <oddFooter>Página &amp;P de &amp;N</oddFooter>
  </headerFooter>
  <drawing r:id="rId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80"/>
  <sheetViews>
    <sheetView topLeftCell="B1" zoomScale="85" zoomScaleNormal="85" workbookViewId="0">
      <selection activeCell="F24" sqref="F24"/>
    </sheetView>
  </sheetViews>
  <sheetFormatPr defaultColWidth="9" defaultRowHeight="14.25"/>
  <cols>
    <col min="2" max="2" width="10.375" customWidth="1"/>
    <col min="3" max="3" width="18.375" customWidth="1"/>
    <col min="11" max="11" width="14.125" customWidth="1"/>
  </cols>
  <sheetData>
    <row r="1" spans="1:14" ht="16.5" thickBot="1">
      <c r="A1" s="362"/>
      <c r="B1" s="363"/>
      <c r="C1" s="368" t="s">
        <v>543</v>
      </c>
      <c r="D1" s="369"/>
      <c r="E1" s="369"/>
      <c r="F1" s="369"/>
      <c r="G1" s="369"/>
      <c r="H1" s="369"/>
      <c r="I1" s="369"/>
      <c r="J1" s="369"/>
      <c r="K1" s="369"/>
      <c r="L1" s="369"/>
      <c r="M1" s="370"/>
    </row>
    <row r="2" spans="1:14">
      <c r="A2" s="364"/>
      <c r="B2" s="365"/>
      <c r="C2" s="371" t="s">
        <v>544</v>
      </c>
      <c r="D2" s="372"/>
      <c r="E2" s="372"/>
      <c r="F2" s="372"/>
      <c r="G2" s="373"/>
      <c r="H2" s="371" t="s">
        <v>545</v>
      </c>
      <c r="I2" s="372"/>
      <c r="J2" s="372"/>
      <c r="K2" s="372"/>
      <c r="L2" s="372"/>
      <c r="M2" s="373"/>
    </row>
    <row r="3" spans="1:14" ht="15" thickBot="1">
      <c r="A3" s="364"/>
      <c r="B3" s="365"/>
      <c r="C3" s="374" t="s">
        <v>546</v>
      </c>
      <c r="D3" s="375"/>
      <c r="E3" s="375"/>
      <c r="F3" s="375"/>
      <c r="G3" s="376"/>
      <c r="H3" s="377" t="s">
        <v>547</v>
      </c>
      <c r="I3" s="375"/>
      <c r="J3" s="375"/>
      <c r="K3" s="375"/>
      <c r="L3" s="375"/>
      <c r="M3" s="376"/>
    </row>
    <row r="4" spans="1:14">
      <c r="A4" s="364"/>
      <c r="B4" s="365"/>
      <c r="C4" s="371" t="s">
        <v>548</v>
      </c>
      <c r="D4" s="372"/>
      <c r="E4" s="372"/>
      <c r="F4" s="372"/>
      <c r="G4" s="373"/>
      <c r="H4" s="378" t="s">
        <v>549</v>
      </c>
      <c r="I4" s="379"/>
      <c r="J4" s="379"/>
      <c r="K4" s="380"/>
      <c r="L4" s="173"/>
      <c r="M4" s="174"/>
    </row>
    <row r="5" spans="1:14" ht="15" thickBot="1">
      <c r="A5" s="366"/>
      <c r="B5" s="367"/>
      <c r="C5" s="381" t="s">
        <v>550</v>
      </c>
      <c r="D5" s="382"/>
      <c r="E5" s="382"/>
      <c r="F5" s="382"/>
      <c r="G5" s="383"/>
      <c r="H5" s="384"/>
      <c r="I5" s="385"/>
      <c r="J5" s="385"/>
      <c r="K5" s="386"/>
      <c r="L5" s="175"/>
      <c r="M5" s="176"/>
    </row>
    <row r="6" spans="1:14" ht="15" thickBot="1">
      <c r="A6" s="177"/>
      <c r="B6" s="178"/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9"/>
    </row>
    <row r="7" spans="1:14">
      <c r="A7" s="387" t="s">
        <v>581</v>
      </c>
      <c r="B7" s="389" t="s">
        <v>582</v>
      </c>
      <c r="C7" s="390"/>
      <c r="D7" s="393" t="s">
        <v>583</v>
      </c>
      <c r="E7" s="395" t="s">
        <v>584</v>
      </c>
      <c r="F7" s="396"/>
      <c r="G7" s="396"/>
      <c r="H7" s="396"/>
      <c r="I7" s="396"/>
      <c r="J7" s="397"/>
      <c r="K7" s="395" t="s">
        <v>585</v>
      </c>
      <c r="L7" s="397"/>
      <c r="M7" s="360" t="s">
        <v>586</v>
      </c>
    </row>
    <row r="8" spans="1:14" ht="15" thickBot="1">
      <c r="A8" s="388"/>
      <c r="B8" s="391"/>
      <c r="C8" s="392"/>
      <c r="D8" s="394"/>
      <c r="E8" s="180" t="s">
        <v>587</v>
      </c>
      <c r="F8" s="180" t="s">
        <v>588</v>
      </c>
      <c r="G8" s="180" t="s">
        <v>589</v>
      </c>
      <c r="H8" s="180" t="s">
        <v>590</v>
      </c>
      <c r="I8" s="180" t="s">
        <v>591</v>
      </c>
      <c r="J8" s="180" t="s">
        <v>592</v>
      </c>
      <c r="K8" s="180" t="s">
        <v>593</v>
      </c>
      <c r="L8" s="180" t="s">
        <v>594</v>
      </c>
      <c r="M8" s="361"/>
    </row>
    <row r="9" spans="1:14">
      <c r="A9" s="181"/>
      <c r="B9" s="181"/>
      <c r="C9" s="181"/>
      <c r="D9" s="181"/>
      <c r="E9" s="181"/>
      <c r="F9" s="181"/>
      <c r="G9" s="181"/>
      <c r="H9" s="181"/>
      <c r="I9" s="181"/>
      <c r="J9" s="181"/>
      <c r="K9" s="181"/>
      <c r="L9" s="181"/>
      <c r="M9" s="181"/>
    </row>
    <row r="10" spans="1:14">
      <c r="A10" s="182">
        <f>[5]BM13!A62</f>
        <v>5</v>
      </c>
      <c r="B10" s="398" t="s">
        <v>98</v>
      </c>
      <c r="C10" s="398"/>
      <c r="D10" s="398"/>
      <c r="E10" s="398"/>
      <c r="F10" s="398"/>
      <c r="G10" s="398"/>
      <c r="H10" s="398"/>
      <c r="I10" s="398"/>
      <c r="J10" s="398"/>
      <c r="K10" s="398"/>
      <c r="L10" s="398"/>
      <c r="M10" s="398"/>
    </row>
    <row r="11" spans="1:14">
      <c r="A11" s="190"/>
      <c r="B11" s="191"/>
      <c r="C11" s="192"/>
      <c r="D11" s="192"/>
      <c r="E11" s="192"/>
      <c r="F11" s="193"/>
      <c r="G11" s="193"/>
      <c r="H11" s="193"/>
      <c r="I11" s="193"/>
      <c r="J11" s="193"/>
      <c r="K11" s="193"/>
      <c r="L11" s="193"/>
      <c r="M11" s="194"/>
    </row>
    <row r="12" spans="1:14" ht="14.25" customHeight="1">
      <c r="A12" s="220" t="s">
        <v>132</v>
      </c>
      <c r="B12" s="399" t="s">
        <v>133</v>
      </c>
      <c r="C12" s="400"/>
      <c r="D12" s="400"/>
      <c r="E12" s="400"/>
      <c r="F12" s="400"/>
      <c r="G12" s="400"/>
      <c r="H12" s="400"/>
      <c r="I12" s="400"/>
      <c r="J12" s="400"/>
      <c r="K12" s="401"/>
      <c r="L12" s="221"/>
      <c r="M12" s="222" t="s">
        <v>29</v>
      </c>
      <c r="N12" s="195"/>
    </row>
    <row r="13" spans="1:14" ht="15">
      <c r="A13" s="223"/>
      <c r="B13" s="223"/>
      <c r="C13" s="223"/>
      <c r="D13" s="224"/>
      <c r="E13" s="225"/>
      <c r="F13" s="223"/>
      <c r="G13" s="225"/>
      <c r="H13" s="223"/>
      <c r="I13" s="223"/>
      <c r="J13" s="223"/>
      <c r="K13" s="232" t="s">
        <v>594</v>
      </c>
      <c r="L13" s="233">
        <f>SUM(L16:L29)</f>
        <v>216.4341</v>
      </c>
      <c r="M13" s="223"/>
    </row>
    <row r="14" spans="1:14" ht="15">
      <c r="A14" s="223"/>
      <c r="B14" s="223"/>
      <c r="C14" s="223"/>
      <c r="D14" s="224"/>
      <c r="E14" s="225"/>
      <c r="F14" s="223"/>
      <c r="G14" s="225"/>
      <c r="H14" s="223"/>
      <c r="I14" s="223"/>
      <c r="J14" s="223"/>
      <c r="K14" s="205" t="s">
        <v>599</v>
      </c>
      <c r="L14" s="206">
        <v>190.71</v>
      </c>
      <c r="M14" s="226"/>
    </row>
    <row r="15" spans="1:14" ht="15">
      <c r="A15" s="223"/>
      <c r="B15" s="223"/>
      <c r="C15" s="223"/>
      <c r="D15" s="224"/>
      <c r="E15" s="225"/>
      <c r="F15" s="223"/>
      <c r="G15" s="225"/>
      <c r="H15" s="223"/>
      <c r="I15" s="223"/>
      <c r="J15" s="223"/>
      <c r="K15" s="185" t="s">
        <v>600</v>
      </c>
      <c r="L15" s="186">
        <f>L13-L14</f>
        <v>25.724099999999993</v>
      </c>
      <c r="M15" s="226"/>
    </row>
    <row r="16" spans="1:14">
      <c r="A16" s="224"/>
      <c r="B16" s="230" t="s">
        <v>551</v>
      </c>
      <c r="C16" s="227"/>
      <c r="D16" s="224">
        <v>1</v>
      </c>
      <c r="E16" s="231">
        <v>11.7</v>
      </c>
      <c r="F16" s="224"/>
      <c r="G16" s="225">
        <v>1.6</v>
      </c>
      <c r="H16" s="224"/>
      <c r="I16" s="224"/>
      <c r="J16" s="228"/>
      <c r="K16" s="228">
        <f>G16*E16</f>
        <v>18.72</v>
      </c>
      <c r="L16" s="224">
        <f>K16*D16</f>
        <v>18.72</v>
      </c>
      <c r="M16" s="224"/>
    </row>
    <row r="17" spans="1:13">
      <c r="A17" s="224"/>
      <c r="B17" s="230" t="s">
        <v>552</v>
      </c>
      <c r="C17" s="227"/>
      <c r="D17" s="224">
        <v>1</v>
      </c>
      <c r="E17" s="231">
        <v>3.74</v>
      </c>
      <c r="F17" s="224"/>
      <c r="G17" s="225">
        <v>1.2</v>
      </c>
      <c r="H17" s="224"/>
      <c r="I17" s="224"/>
      <c r="J17" s="228"/>
      <c r="K17" s="228">
        <f t="shared" ref="K17:K29" si="0">G17*E17</f>
        <v>4.4880000000000004</v>
      </c>
      <c r="L17" s="224">
        <f t="shared" ref="L17:L29" si="1">K17*D17</f>
        <v>4.4880000000000004</v>
      </c>
      <c r="M17" s="224"/>
    </row>
    <row r="18" spans="1:13">
      <c r="A18" s="224"/>
      <c r="B18" s="230" t="s">
        <v>552</v>
      </c>
      <c r="C18" s="227"/>
      <c r="D18" s="224">
        <v>1</v>
      </c>
      <c r="E18" s="231">
        <v>3.74</v>
      </c>
      <c r="F18" s="224"/>
      <c r="G18" s="225">
        <v>1.2</v>
      </c>
      <c r="H18" s="224"/>
      <c r="I18" s="224"/>
      <c r="J18" s="228"/>
      <c r="K18" s="228">
        <f t="shared" si="0"/>
        <v>4.4880000000000004</v>
      </c>
      <c r="L18" s="224">
        <f t="shared" si="1"/>
        <v>4.4880000000000004</v>
      </c>
      <c r="M18" s="224"/>
    </row>
    <row r="19" spans="1:13">
      <c r="A19" s="224"/>
      <c r="B19" s="230" t="s">
        <v>553</v>
      </c>
      <c r="C19" s="227"/>
      <c r="D19" s="224">
        <v>1</v>
      </c>
      <c r="E19" s="231">
        <v>18.7</v>
      </c>
      <c r="F19" s="224"/>
      <c r="G19" s="225">
        <v>3.3</v>
      </c>
      <c r="H19" s="224"/>
      <c r="I19" s="224"/>
      <c r="J19" s="228"/>
      <c r="K19" s="228">
        <f t="shared" si="0"/>
        <v>61.709999999999994</v>
      </c>
      <c r="L19" s="224">
        <f t="shared" si="1"/>
        <v>61.709999999999994</v>
      </c>
      <c r="M19" s="224"/>
    </row>
    <row r="20" spans="1:13">
      <c r="A20" s="224"/>
      <c r="B20" s="230" t="s">
        <v>554</v>
      </c>
      <c r="C20" s="229"/>
      <c r="D20" s="224">
        <v>1</v>
      </c>
      <c r="E20" s="231">
        <v>4.37</v>
      </c>
      <c r="F20" s="224"/>
      <c r="G20" s="225">
        <v>1.5</v>
      </c>
      <c r="H20" s="224"/>
      <c r="I20" s="224"/>
      <c r="J20" s="228"/>
      <c r="K20" s="228">
        <f t="shared" si="0"/>
        <v>6.5549999999999997</v>
      </c>
      <c r="L20" s="224">
        <f t="shared" si="1"/>
        <v>6.5549999999999997</v>
      </c>
      <c r="M20" s="224"/>
    </row>
    <row r="21" spans="1:13">
      <c r="A21" s="223"/>
      <c r="B21" s="230" t="s">
        <v>554</v>
      </c>
      <c r="C21" s="230"/>
      <c r="D21" s="224">
        <v>1</v>
      </c>
      <c r="E21" s="231">
        <v>4.37</v>
      </c>
      <c r="F21" s="223"/>
      <c r="G21" s="225">
        <v>1.5</v>
      </c>
      <c r="H21" s="223"/>
      <c r="I21" s="223"/>
      <c r="J21" s="223"/>
      <c r="K21" s="228">
        <f t="shared" si="0"/>
        <v>6.5549999999999997</v>
      </c>
      <c r="L21" s="224">
        <f t="shared" si="1"/>
        <v>6.5549999999999997</v>
      </c>
      <c r="M21" s="223"/>
    </row>
    <row r="22" spans="1:13">
      <c r="A22" s="223"/>
      <c r="B22" s="170" t="s">
        <v>555</v>
      </c>
      <c r="C22" s="230"/>
      <c r="D22" s="224">
        <v>1</v>
      </c>
      <c r="E22" s="231">
        <v>10.45</v>
      </c>
      <c r="F22" s="223"/>
      <c r="G22" s="225">
        <v>2.1</v>
      </c>
      <c r="H22" s="223"/>
      <c r="I22" s="223"/>
      <c r="J22" s="223"/>
      <c r="K22" s="228">
        <f t="shared" si="0"/>
        <v>21.945</v>
      </c>
      <c r="L22" s="224">
        <f t="shared" si="1"/>
        <v>21.945</v>
      </c>
      <c r="M22" s="223"/>
    </row>
    <row r="23" spans="1:13">
      <c r="A23" s="223"/>
      <c r="B23" s="170" t="s">
        <v>555</v>
      </c>
      <c r="C23" s="230"/>
      <c r="D23" s="224">
        <v>1</v>
      </c>
      <c r="E23" s="231">
        <v>1.53</v>
      </c>
      <c r="F23" s="223"/>
      <c r="G23" s="225">
        <v>1.5</v>
      </c>
      <c r="H23" s="223">
        <v>0.95</v>
      </c>
      <c r="I23" s="223"/>
      <c r="J23" s="223"/>
      <c r="K23" s="228">
        <f t="shared" si="0"/>
        <v>2.2949999999999999</v>
      </c>
      <c r="L23" s="224">
        <f t="shared" si="1"/>
        <v>2.2949999999999999</v>
      </c>
      <c r="M23" s="223"/>
    </row>
    <row r="24" spans="1:13">
      <c r="A24" s="223"/>
      <c r="B24" s="230" t="s">
        <v>556</v>
      </c>
      <c r="C24" s="230"/>
      <c r="D24" s="224">
        <v>1</v>
      </c>
      <c r="E24" s="231">
        <v>6.18</v>
      </c>
      <c r="F24" s="223"/>
      <c r="G24" s="225">
        <v>4.95</v>
      </c>
      <c r="H24" s="223"/>
      <c r="I24" s="223"/>
      <c r="J24" s="223"/>
      <c r="K24" s="228">
        <f t="shared" si="0"/>
        <v>30.591000000000001</v>
      </c>
      <c r="L24" s="224">
        <f t="shared" si="1"/>
        <v>30.591000000000001</v>
      </c>
      <c r="M24" s="223"/>
    </row>
    <row r="25" spans="1:13">
      <c r="A25" s="223"/>
      <c r="B25" s="230" t="s">
        <v>556</v>
      </c>
      <c r="C25" s="230"/>
      <c r="D25" s="224">
        <v>1</v>
      </c>
      <c r="E25" s="231">
        <v>3</v>
      </c>
      <c r="F25" s="223"/>
      <c r="G25" s="225">
        <v>0.86</v>
      </c>
      <c r="H25" s="223"/>
      <c r="I25" s="223"/>
      <c r="J25" s="223"/>
      <c r="K25" s="228">
        <f t="shared" si="0"/>
        <v>2.58</v>
      </c>
      <c r="L25" s="224">
        <f t="shared" si="1"/>
        <v>2.58</v>
      </c>
      <c r="M25" s="223"/>
    </row>
    <row r="26" spans="1:13">
      <c r="A26" s="223"/>
      <c r="B26" s="230" t="s">
        <v>557</v>
      </c>
      <c r="C26" s="230"/>
      <c r="D26" s="224">
        <v>1</v>
      </c>
      <c r="E26" s="231">
        <v>1.83</v>
      </c>
      <c r="F26" s="223"/>
      <c r="G26" s="225">
        <v>2.37</v>
      </c>
      <c r="H26" s="223"/>
      <c r="I26" s="223"/>
      <c r="J26" s="223"/>
      <c r="K26" s="228">
        <f t="shared" si="0"/>
        <v>4.3371000000000004</v>
      </c>
      <c r="L26" s="224">
        <f t="shared" si="1"/>
        <v>4.3371000000000004</v>
      </c>
      <c r="M26" s="223"/>
    </row>
    <row r="27" spans="1:13">
      <c r="A27" s="223"/>
      <c r="B27" s="230" t="s">
        <v>558</v>
      </c>
      <c r="C27" s="230"/>
      <c r="D27" s="224">
        <v>1</v>
      </c>
      <c r="E27" s="231">
        <v>1.42</v>
      </c>
      <c r="F27" s="223"/>
      <c r="G27" s="225">
        <v>1.75</v>
      </c>
      <c r="H27" s="223"/>
      <c r="I27" s="223"/>
      <c r="J27" s="223"/>
      <c r="K27" s="228">
        <f t="shared" si="0"/>
        <v>2.4849999999999999</v>
      </c>
      <c r="L27" s="224">
        <f t="shared" si="1"/>
        <v>2.4849999999999999</v>
      </c>
      <c r="M27" s="223"/>
    </row>
    <row r="28" spans="1:13">
      <c r="A28" s="223"/>
      <c r="B28" s="223" t="s">
        <v>558</v>
      </c>
      <c r="C28" s="223"/>
      <c r="D28" s="224">
        <v>1</v>
      </c>
      <c r="E28" s="225">
        <v>1.42</v>
      </c>
      <c r="F28" s="223"/>
      <c r="G28" s="225">
        <v>1.75</v>
      </c>
      <c r="H28" s="223"/>
      <c r="I28" s="223"/>
      <c r="J28" s="223"/>
      <c r="K28" s="228">
        <f t="shared" si="0"/>
        <v>2.4849999999999999</v>
      </c>
      <c r="L28" s="224">
        <f t="shared" si="1"/>
        <v>2.4849999999999999</v>
      </c>
      <c r="M28" s="223"/>
    </row>
    <row r="29" spans="1:13">
      <c r="A29" s="223"/>
      <c r="B29" s="223" t="s">
        <v>559</v>
      </c>
      <c r="C29" s="223"/>
      <c r="D29" s="224">
        <v>1</v>
      </c>
      <c r="E29" s="225">
        <v>5.9</v>
      </c>
      <c r="F29" s="223"/>
      <c r="G29" s="225">
        <v>8</v>
      </c>
      <c r="H29" s="223"/>
      <c r="I29" s="223"/>
      <c r="J29" s="223"/>
      <c r="K29" s="228">
        <f t="shared" si="0"/>
        <v>47.2</v>
      </c>
      <c r="L29" s="224">
        <f t="shared" si="1"/>
        <v>47.2</v>
      </c>
      <c r="M29" s="223"/>
    </row>
    <row r="30" spans="1:13">
      <c r="A30" s="235"/>
      <c r="B30" s="236"/>
      <c r="C30" s="236"/>
      <c r="D30" s="237"/>
      <c r="E30" s="237"/>
      <c r="F30" s="238"/>
      <c r="G30" s="238"/>
      <c r="H30" s="238"/>
      <c r="I30" s="238"/>
      <c r="J30" s="238"/>
      <c r="K30" s="237"/>
      <c r="L30" s="239"/>
      <c r="M30" s="235"/>
    </row>
    <row r="31" spans="1:13" ht="14.25" customHeight="1">
      <c r="A31" s="182">
        <v>6</v>
      </c>
      <c r="B31" s="398" t="s">
        <v>134</v>
      </c>
      <c r="C31" s="398"/>
      <c r="D31" s="398"/>
      <c r="E31" s="398"/>
      <c r="F31" s="398"/>
      <c r="G31" s="398"/>
      <c r="H31" s="398"/>
      <c r="I31" s="398"/>
      <c r="J31" s="398"/>
      <c r="K31" s="398"/>
      <c r="L31" s="398"/>
      <c r="M31" s="398"/>
    </row>
    <row r="32" spans="1:13" ht="14.25" customHeight="1">
      <c r="A32" s="198"/>
      <c r="B32" s="199"/>
      <c r="C32" s="200"/>
      <c r="D32" s="200"/>
      <c r="E32" s="200"/>
      <c r="F32" s="201"/>
      <c r="G32" s="201"/>
      <c r="H32" s="201"/>
      <c r="I32" s="201"/>
      <c r="J32" s="201"/>
      <c r="K32" s="201"/>
      <c r="L32" s="201"/>
      <c r="M32" s="198"/>
    </row>
    <row r="33" spans="1:14" ht="27" customHeight="1">
      <c r="A33" s="183" t="s">
        <v>158</v>
      </c>
      <c r="B33" s="347" t="str">
        <f>[6]BM13!B92</f>
        <v>EXECUÇÃO DE PÁTIO/ESTACIONAMENTO EM PISO INTERTRAVADO, COM BLOCO RETANGULAR COR NATURAL DE 20 X 10 CM, ESPESSURA 8 CM. AF_12/2015</v>
      </c>
      <c r="C33" s="347"/>
      <c r="D33" s="347"/>
      <c r="E33" s="347"/>
      <c r="F33" s="347"/>
      <c r="G33" s="347"/>
      <c r="H33" s="347"/>
      <c r="I33" s="347"/>
      <c r="J33" s="347"/>
      <c r="K33" s="347"/>
      <c r="L33" s="347"/>
      <c r="M33" s="347"/>
    </row>
    <row r="34" spans="1:14" ht="14.25" customHeight="1">
      <c r="A34" s="184"/>
      <c r="B34" s="404"/>
      <c r="C34" s="405"/>
      <c r="D34" s="207"/>
      <c r="E34" s="207"/>
      <c r="F34" s="207"/>
      <c r="G34" s="207"/>
      <c r="H34" s="207"/>
      <c r="I34" s="207"/>
      <c r="J34" s="207"/>
      <c r="K34" s="203" t="s">
        <v>594</v>
      </c>
      <c r="L34" s="204">
        <f>SUM(L37:L51)</f>
        <v>718.87400000000002</v>
      </c>
      <c r="M34" s="208"/>
      <c r="N34" s="195" t="s">
        <v>595</v>
      </c>
    </row>
    <row r="35" spans="1:14" ht="14.25" customHeight="1">
      <c r="A35" s="184"/>
      <c r="B35" s="209"/>
      <c r="C35" s="210"/>
      <c r="D35" s="207"/>
      <c r="E35" s="207"/>
      <c r="F35" s="207"/>
      <c r="G35" s="207"/>
      <c r="H35" s="207"/>
      <c r="I35" s="207"/>
      <c r="J35" s="207"/>
      <c r="K35" s="205" t="s">
        <v>599</v>
      </c>
      <c r="L35" s="206">
        <v>591.91</v>
      </c>
      <c r="M35" s="208"/>
    </row>
    <row r="36" spans="1:14" ht="14.25" customHeight="1">
      <c r="A36" s="184"/>
      <c r="B36" s="209"/>
      <c r="C36" s="210"/>
      <c r="D36" s="207"/>
      <c r="E36" s="207"/>
      <c r="F36" s="207"/>
      <c r="G36" s="207"/>
      <c r="H36" s="207"/>
      <c r="I36" s="207"/>
      <c r="J36" s="207"/>
      <c r="K36" s="185" t="s">
        <v>600</v>
      </c>
      <c r="L36" s="186">
        <f>L34-L35</f>
        <v>126.96400000000006</v>
      </c>
      <c r="M36" s="208"/>
    </row>
    <row r="37" spans="1:14" ht="14.25" customHeight="1">
      <c r="A37" s="198"/>
      <c r="B37" s="406" t="s">
        <v>596</v>
      </c>
      <c r="C37" s="407"/>
      <c r="D37" s="208">
        <v>1</v>
      </c>
      <c r="E37" s="208">
        <v>4.9000000000000004</v>
      </c>
      <c r="F37" s="208">
        <v>24.9</v>
      </c>
      <c r="G37" s="208"/>
      <c r="H37" s="208"/>
      <c r="I37" s="208"/>
      <c r="J37" s="208"/>
      <c r="K37" s="211">
        <f>F37*E37</f>
        <v>122.01</v>
      </c>
      <c r="L37" s="208">
        <f>K37*D37</f>
        <v>122.01</v>
      </c>
      <c r="M37" s="198"/>
    </row>
    <row r="38" spans="1:14" ht="14.25" customHeight="1">
      <c r="A38" s="198"/>
      <c r="B38" s="406" t="s">
        <v>596</v>
      </c>
      <c r="C38" s="407"/>
      <c r="D38" s="208">
        <v>1</v>
      </c>
      <c r="E38" s="208">
        <v>7.6</v>
      </c>
      <c r="F38" s="208">
        <v>24.33</v>
      </c>
      <c r="G38" s="208"/>
      <c r="H38" s="208"/>
      <c r="I38" s="208"/>
      <c r="J38" s="208"/>
      <c r="K38" s="211">
        <f>F38*E38</f>
        <v>184.90799999999999</v>
      </c>
      <c r="L38" s="208">
        <f>K38*D38</f>
        <v>184.90799999999999</v>
      </c>
      <c r="M38" s="198"/>
    </row>
    <row r="39" spans="1:14" ht="14.25" customHeight="1">
      <c r="A39" s="198"/>
      <c r="B39" s="408" t="s">
        <v>597</v>
      </c>
      <c r="C39" s="409"/>
      <c r="D39" s="202">
        <v>1</v>
      </c>
      <c r="E39" s="188">
        <v>26.5</v>
      </c>
      <c r="F39" s="202"/>
      <c r="G39" s="188">
        <v>1.75</v>
      </c>
      <c r="H39" s="202"/>
      <c r="I39" s="202"/>
      <c r="J39" s="202"/>
      <c r="K39" s="184">
        <f t="shared" ref="K39:K49" si="2">E39*G39</f>
        <v>46.375</v>
      </c>
      <c r="L39" s="184">
        <f t="shared" ref="L39:L49" si="3">K39*D39</f>
        <v>46.375</v>
      </c>
      <c r="M39" s="198"/>
    </row>
    <row r="40" spans="1:14" ht="14.25" customHeight="1">
      <c r="A40" s="198"/>
      <c r="B40" s="402"/>
      <c r="C40" s="403"/>
      <c r="D40" s="202">
        <v>1</v>
      </c>
      <c r="E40" s="188">
        <v>3.75</v>
      </c>
      <c r="F40" s="202"/>
      <c r="G40" s="188">
        <v>5.76</v>
      </c>
      <c r="H40" s="202"/>
      <c r="I40" s="202"/>
      <c r="J40" s="202"/>
      <c r="K40" s="184">
        <f t="shared" si="2"/>
        <v>21.599999999999998</v>
      </c>
      <c r="L40" s="184">
        <f t="shared" si="3"/>
        <v>21.599999999999998</v>
      </c>
      <c r="M40" s="198"/>
    </row>
    <row r="41" spans="1:14">
      <c r="A41" s="198"/>
      <c r="B41" s="402"/>
      <c r="C41" s="403"/>
      <c r="D41" s="202">
        <v>1</v>
      </c>
      <c r="E41" s="188">
        <v>3.82</v>
      </c>
      <c r="F41" s="202"/>
      <c r="G41" s="188">
        <v>5.76</v>
      </c>
      <c r="H41" s="202"/>
      <c r="I41" s="202"/>
      <c r="J41" s="202"/>
      <c r="K41" s="184">
        <f t="shared" si="2"/>
        <v>22.0032</v>
      </c>
      <c r="L41" s="184">
        <f t="shared" si="3"/>
        <v>22.0032</v>
      </c>
      <c r="M41" s="198"/>
    </row>
    <row r="42" spans="1:14">
      <c r="A42" s="198"/>
      <c r="B42" s="402"/>
      <c r="C42" s="403"/>
      <c r="D42" s="202">
        <v>1</v>
      </c>
      <c r="E42" s="188">
        <v>3.65</v>
      </c>
      <c r="F42" s="202"/>
      <c r="G42" s="188">
        <v>5.72</v>
      </c>
      <c r="H42" s="202"/>
      <c r="I42" s="202"/>
      <c r="J42" s="202"/>
      <c r="K42" s="184">
        <f t="shared" si="2"/>
        <v>20.878</v>
      </c>
      <c r="L42" s="184">
        <f t="shared" si="3"/>
        <v>20.878</v>
      </c>
      <c r="M42" s="198"/>
    </row>
    <row r="43" spans="1:14">
      <c r="A43" s="198"/>
      <c r="B43" s="402"/>
      <c r="C43" s="403"/>
      <c r="D43" s="202">
        <v>1</v>
      </c>
      <c r="E43" s="188">
        <v>3.79</v>
      </c>
      <c r="F43" s="202"/>
      <c r="G43" s="188">
        <v>5.72</v>
      </c>
      <c r="H43" s="202"/>
      <c r="I43" s="202"/>
      <c r="J43" s="202"/>
      <c r="K43" s="184">
        <f t="shared" si="2"/>
        <v>21.678799999999999</v>
      </c>
      <c r="L43" s="184">
        <f t="shared" si="3"/>
        <v>21.678799999999999</v>
      </c>
      <c r="M43" s="198"/>
    </row>
    <row r="44" spans="1:14">
      <c r="A44" s="198"/>
      <c r="B44" s="402"/>
      <c r="C44" s="403"/>
      <c r="D44" s="202">
        <v>1</v>
      </c>
      <c r="E44" s="188">
        <v>3.65</v>
      </c>
      <c r="F44" s="202"/>
      <c r="G44" s="188">
        <v>5.78</v>
      </c>
      <c r="H44" s="202"/>
      <c r="I44" s="202"/>
      <c r="J44" s="202"/>
      <c r="K44" s="184">
        <f t="shared" si="2"/>
        <v>21.097000000000001</v>
      </c>
      <c r="L44" s="184">
        <f t="shared" si="3"/>
        <v>21.097000000000001</v>
      </c>
      <c r="M44" s="198"/>
    </row>
    <row r="45" spans="1:14">
      <c r="A45" s="198"/>
      <c r="B45" s="402"/>
      <c r="C45" s="403"/>
      <c r="D45" s="202">
        <v>1</v>
      </c>
      <c r="E45" s="188">
        <v>3.8</v>
      </c>
      <c r="F45" s="202"/>
      <c r="G45" s="188">
        <v>5.78</v>
      </c>
      <c r="H45" s="202"/>
      <c r="I45" s="202"/>
      <c r="J45" s="202"/>
      <c r="K45" s="184">
        <f t="shared" si="2"/>
        <v>21.963999999999999</v>
      </c>
      <c r="L45" s="184">
        <f t="shared" si="3"/>
        <v>21.963999999999999</v>
      </c>
      <c r="M45" s="198"/>
    </row>
    <row r="46" spans="1:14">
      <c r="A46" s="198"/>
      <c r="B46" s="402"/>
      <c r="C46" s="403"/>
      <c r="D46" s="202">
        <v>1</v>
      </c>
      <c r="E46" s="188">
        <v>3.7</v>
      </c>
      <c r="F46" s="202"/>
      <c r="G46" s="188">
        <v>5.8</v>
      </c>
      <c r="H46" s="202"/>
      <c r="I46" s="202"/>
      <c r="J46" s="202"/>
      <c r="K46" s="184">
        <f t="shared" si="2"/>
        <v>21.46</v>
      </c>
      <c r="L46" s="184">
        <f t="shared" si="3"/>
        <v>21.46</v>
      </c>
      <c r="M46" s="198"/>
    </row>
    <row r="47" spans="1:14">
      <c r="A47" s="198"/>
      <c r="B47" s="402"/>
      <c r="C47" s="403"/>
      <c r="D47" s="202">
        <v>1</v>
      </c>
      <c r="E47" s="188">
        <v>3.7</v>
      </c>
      <c r="F47" s="202"/>
      <c r="G47" s="188">
        <v>5.8</v>
      </c>
      <c r="H47" s="202"/>
      <c r="I47" s="202"/>
      <c r="J47" s="202"/>
      <c r="K47" s="184">
        <f t="shared" si="2"/>
        <v>21.46</v>
      </c>
      <c r="L47" s="184">
        <f t="shared" si="3"/>
        <v>21.46</v>
      </c>
      <c r="M47" s="198"/>
    </row>
    <row r="48" spans="1:14">
      <c r="A48" s="198"/>
      <c r="B48" s="402"/>
      <c r="C48" s="403"/>
      <c r="D48" s="202">
        <v>1</v>
      </c>
      <c r="E48" s="188">
        <v>2.6</v>
      </c>
      <c r="F48" s="202"/>
      <c r="G48" s="188">
        <v>3.6</v>
      </c>
      <c r="H48" s="202"/>
      <c r="I48" s="202"/>
      <c r="J48" s="202"/>
      <c r="K48" s="184">
        <f t="shared" si="2"/>
        <v>9.3600000000000012</v>
      </c>
      <c r="L48" s="184">
        <f t="shared" si="3"/>
        <v>9.3600000000000012</v>
      </c>
      <c r="M48" s="198"/>
    </row>
    <row r="49" spans="1:13">
      <c r="A49" s="198"/>
      <c r="B49" s="402"/>
      <c r="C49" s="403"/>
      <c r="D49" s="202">
        <v>1</v>
      </c>
      <c r="E49" s="188">
        <v>2.6</v>
      </c>
      <c r="F49" s="202"/>
      <c r="G49" s="188">
        <v>3.8</v>
      </c>
      <c r="H49" s="202"/>
      <c r="I49" s="202"/>
      <c r="J49" s="202"/>
      <c r="K49" s="184">
        <f t="shared" si="2"/>
        <v>9.879999999999999</v>
      </c>
      <c r="L49" s="184">
        <f t="shared" si="3"/>
        <v>9.879999999999999</v>
      </c>
      <c r="M49" s="198"/>
    </row>
    <row r="50" spans="1:13">
      <c r="A50" s="198"/>
      <c r="B50" s="212"/>
      <c r="C50" s="213"/>
      <c r="D50" s="208"/>
      <c r="E50" s="208"/>
      <c r="F50" s="208"/>
      <c r="G50" s="208"/>
      <c r="H50" s="208"/>
      <c r="I50" s="208"/>
      <c r="J50" s="208"/>
      <c r="K50" s="211"/>
      <c r="L50" s="208"/>
      <c r="M50" s="198"/>
    </row>
    <row r="51" spans="1:13">
      <c r="A51" s="198"/>
      <c r="B51" s="408" t="s">
        <v>598</v>
      </c>
      <c r="C51" s="409"/>
      <c r="D51" s="202">
        <v>1</v>
      </c>
      <c r="E51" s="188">
        <v>6</v>
      </c>
      <c r="F51" s="202">
        <v>7.4</v>
      </c>
      <c r="G51" s="188">
        <v>26</v>
      </c>
      <c r="H51" s="202"/>
      <c r="I51" s="202"/>
      <c r="J51" s="202"/>
      <c r="K51" s="184">
        <f>((E51+F51)/2)*G51</f>
        <v>174.20000000000002</v>
      </c>
      <c r="L51" s="184">
        <f t="shared" ref="L51" si="4">K51*D51</f>
        <v>174.20000000000002</v>
      </c>
      <c r="M51" s="198"/>
    </row>
    <row r="52" spans="1:13">
      <c r="A52" s="198"/>
      <c r="B52" s="212"/>
      <c r="C52" s="213"/>
      <c r="D52" s="208"/>
      <c r="E52" s="208"/>
      <c r="F52" s="208"/>
      <c r="G52" s="208"/>
      <c r="H52" s="208"/>
      <c r="I52" s="208"/>
      <c r="J52" s="208"/>
      <c r="K52" s="211"/>
      <c r="L52" s="208"/>
      <c r="M52" s="198"/>
    </row>
    <row r="54" spans="1:13">
      <c r="A54" s="182" t="s">
        <v>616</v>
      </c>
      <c r="B54" s="398" t="str">
        <f>'BM 21'!B122</f>
        <v>PINTURA</v>
      </c>
      <c r="C54" s="398"/>
      <c r="D54" s="398"/>
      <c r="E54" s="398"/>
      <c r="F54" s="398"/>
      <c r="G54" s="398"/>
      <c r="H54" s="398"/>
      <c r="I54" s="398"/>
      <c r="J54" s="398"/>
      <c r="K54" s="398"/>
      <c r="L54" s="398"/>
      <c r="M54" s="398"/>
    </row>
    <row r="55" spans="1:13">
      <c r="B55" s="214"/>
      <c r="C55" s="214"/>
      <c r="D55" s="215"/>
      <c r="E55" s="215"/>
      <c r="F55" s="215"/>
      <c r="G55" s="215"/>
      <c r="H55" s="215"/>
      <c r="I55" s="215"/>
      <c r="J55" s="215"/>
      <c r="K55" s="215"/>
      <c r="L55" s="215"/>
    </row>
    <row r="56" spans="1:13" ht="25.5" customHeight="1">
      <c r="A56" s="183" t="s">
        <v>204</v>
      </c>
      <c r="B56" s="347" t="str">
        <f>'BM 21'!B127</f>
        <v>APLICAÇÃO E LIXAMENTO DE MASSA LÁTEX EM TETO, UMA DEMÃO. AF_06/2014</v>
      </c>
      <c r="C56" s="347"/>
      <c r="D56" s="347"/>
      <c r="E56" s="347"/>
      <c r="F56" s="347"/>
      <c r="G56" s="347"/>
      <c r="H56" s="347"/>
      <c r="I56" s="347"/>
      <c r="J56" s="347"/>
      <c r="K56" s="347"/>
      <c r="L56" s="347"/>
      <c r="M56" s="347"/>
    </row>
    <row r="57" spans="1:13">
      <c r="A57" s="216"/>
      <c r="B57" s="217"/>
      <c r="C57" s="217"/>
      <c r="D57" s="217"/>
      <c r="E57" s="217"/>
      <c r="F57" s="217"/>
      <c r="G57" s="217"/>
      <c r="H57" s="217"/>
      <c r="I57" s="217"/>
      <c r="J57" s="217"/>
      <c r="K57" s="217"/>
      <c r="L57" s="196">
        <f>SUM(L58:L69)</f>
        <v>896.63360000000023</v>
      </c>
      <c r="M57" s="217"/>
    </row>
    <row r="58" spans="1:13" ht="15">
      <c r="A58" s="190"/>
      <c r="B58" s="223"/>
      <c r="C58" s="223"/>
      <c r="D58" s="224"/>
      <c r="E58" s="225"/>
      <c r="F58" s="223"/>
      <c r="G58" s="225"/>
      <c r="H58" s="223"/>
      <c r="I58" s="223"/>
      <c r="J58" s="223"/>
      <c r="K58" s="232" t="s">
        <v>594</v>
      </c>
      <c r="L58" s="233">
        <f>SUM(L61:L77)</f>
        <v>369.64330000000001</v>
      </c>
      <c r="M58" s="223"/>
    </row>
    <row r="59" spans="1:13" ht="15">
      <c r="A59" s="190"/>
      <c r="B59" s="223"/>
      <c r="C59" s="223"/>
      <c r="D59" s="224"/>
      <c r="E59" s="225"/>
      <c r="F59" s="223"/>
      <c r="G59" s="225"/>
      <c r="H59" s="223"/>
      <c r="I59" s="223"/>
      <c r="J59" s="223"/>
      <c r="K59" s="205" t="s">
        <v>599</v>
      </c>
      <c r="L59" s="206">
        <v>247.39</v>
      </c>
      <c r="M59" s="226"/>
    </row>
    <row r="60" spans="1:13" ht="15">
      <c r="A60" s="190"/>
      <c r="B60" s="223"/>
      <c r="C60" s="223"/>
      <c r="D60" s="224"/>
      <c r="E60" s="225"/>
      <c r="F60" s="223"/>
      <c r="G60" s="225"/>
      <c r="H60" s="223"/>
      <c r="I60" s="223"/>
      <c r="J60" s="223"/>
      <c r="K60" s="185" t="s">
        <v>600</v>
      </c>
      <c r="L60" s="186">
        <f>L58-L59</f>
        <v>122.25330000000002</v>
      </c>
      <c r="M60" s="226"/>
    </row>
    <row r="61" spans="1:13">
      <c r="A61" s="190"/>
      <c r="B61" s="230" t="s">
        <v>551</v>
      </c>
      <c r="C61" s="227"/>
      <c r="D61" s="224">
        <v>1</v>
      </c>
      <c r="E61" s="231">
        <v>11.7</v>
      </c>
      <c r="F61" s="224"/>
      <c r="G61" s="225">
        <v>1.6</v>
      </c>
      <c r="H61" s="224"/>
      <c r="I61" s="224"/>
      <c r="J61" s="228"/>
      <c r="K61" s="228">
        <f>G61*E61</f>
        <v>18.72</v>
      </c>
      <c r="L61" s="224">
        <f>K61*D61</f>
        <v>18.72</v>
      </c>
      <c r="M61" s="224"/>
    </row>
    <row r="62" spans="1:13">
      <c r="A62" s="190"/>
      <c r="B62" s="230" t="s">
        <v>552</v>
      </c>
      <c r="C62" s="227"/>
      <c r="D62" s="224">
        <v>1</v>
      </c>
      <c r="E62" s="231">
        <v>3.74</v>
      </c>
      <c r="F62" s="224"/>
      <c r="G62" s="225">
        <v>1.2</v>
      </c>
      <c r="H62" s="224"/>
      <c r="I62" s="224"/>
      <c r="J62" s="228"/>
      <c r="K62" s="228">
        <f t="shared" ref="K62:K74" si="5">G62*E62</f>
        <v>4.4880000000000004</v>
      </c>
      <c r="L62" s="224">
        <f t="shared" ref="L62:L74" si="6">K62*D62</f>
        <v>4.4880000000000004</v>
      </c>
      <c r="M62" s="224"/>
    </row>
    <row r="63" spans="1:13">
      <c r="A63" s="190"/>
      <c r="B63" s="230" t="s">
        <v>552</v>
      </c>
      <c r="C63" s="227"/>
      <c r="D63" s="224">
        <v>1</v>
      </c>
      <c r="E63" s="231">
        <v>3.74</v>
      </c>
      <c r="F63" s="224"/>
      <c r="G63" s="225">
        <v>1.2</v>
      </c>
      <c r="H63" s="224"/>
      <c r="I63" s="224"/>
      <c r="J63" s="228"/>
      <c r="K63" s="228">
        <f t="shared" si="5"/>
        <v>4.4880000000000004</v>
      </c>
      <c r="L63" s="224">
        <f t="shared" si="6"/>
        <v>4.4880000000000004</v>
      </c>
      <c r="M63" s="224"/>
    </row>
    <row r="64" spans="1:13">
      <c r="A64" s="190"/>
      <c r="B64" s="230" t="s">
        <v>553</v>
      </c>
      <c r="C64" s="227"/>
      <c r="D64" s="224">
        <v>1</v>
      </c>
      <c r="E64" s="231">
        <v>18.7</v>
      </c>
      <c r="F64" s="224"/>
      <c r="G64" s="225">
        <v>3.3</v>
      </c>
      <c r="H64" s="224"/>
      <c r="I64" s="224"/>
      <c r="J64" s="228"/>
      <c r="K64" s="228">
        <f t="shared" si="5"/>
        <v>61.709999999999994</v>
      </c>
      <c r="L64" s="224">
        <f t="shared" si="6"/>
        <v>61.709999999999994</v>
      </c>
      <c r="M64" s="224"/>
    </row>
    <row r="65" spans="1:13">
      <c r="A65" s="190"/>
      <c r="B65" s="230" t="s">
        <v>554</v>
      </c>
      <c r="C65" s="229"/>
      <c r="D65" s="224">
        <v>1</v>
      </c>
      <c r="E65" s="231">
        <v>4.37</v>
      </c>
      <c r="F65" s="224"/>
      <c r="G65" s="225">
        <v>1.5</v>
      </c>
      <c r="H65" s="224"/>
      <c r="I65" s="224"/>
      <c r="J65" s="228"/>
      <c r="K65" s="228">
        <f t="shared" si="5"/>
        <v>6.5549999999999997</v>
      </c>
      <c r="L65" s="224">
        <f t="shared" si="6"/>
        <v>6.5549999999999997</v>
      </c>
      <c r="M65" s="224"/>
    </row>
    <row r="66" spans="1:13">
      <c r="A66" s="190"/>
      <c r="B66" s="230" t="s">
        <v>554</v>
      </c>
      <c r="C66" s="230"/>
      <c r="D66" s="224">
        <v>1</v>
      </c>
      <c r="E66" s="231">
        <v>4.37</v>
      </c>
      <c r="F66" s="223"/>
      <c r="G66" s="225">
        <v>1.5</v>
      </c>
      <c r="H66" s="223"/>
      <c r="I66" s="223"/>
      <c r="J66" s="223"/>
      <c r="K66" s="228">
        <f t="shared" si="5"/>
        <v>6.5549999999999997</v>
      </c>
      <c r="L66" s="224">
        <f t="shared" si="6"/>
        <v>6.5549999999999997</v>
      </c>
      <c r="M66" s="223"/>
    </row>
    <row r="67" spans="1:13">
      <c r="A67" s="190"/>
      <c r="B67" s="170" t="s">
        <v>555</v>
      </c>
      <c r="C67" s="230"/>
      <c r="D67" s="224">
        <v>1</v>
      </c>
      <c r="E67" s="231">
        <v>10.45</v>
      </c>
      <c r="F67" s="223"/>
      <c r="G67" s="225">
        <v>2.1</v>
      </c>
      <c r="H67" s="223"/>
      <c r="I67" s="223"/>
      <c r="J67" s="223"/>
      <c r="K67" s="228">
        <f t="shared" si="5"/>
        <v>21.945</v>
      </c>
      <c r="L67" s="224">
        <f t="shared" si="6"/>
        <v>21.945</v>
      </c>
      <c r="M67" s="223"/>
    </row>
    <row r="68" spans="1:13">
      <c r="A68" s="190"/>
      <c r="B68" s="170" t="s">
        <v>555</v>
      </c>
      <c r="C68" s="230"/>
      <c r="D68" s="224">
        <v>1</v>
      </c>
      <c r="E68" s="231">
        <v>1.53</v>
      </c>
      <c r="F68" s="223"/>
      <c r="G68" s="225">
        <v>1.5</v>
      </c>
      <c r="H68" s="223">
        <v>0.95</v>
      </c>
      <c r="I68" s="223"/>
      <c r="J68" s="223"/>
      <c r="K68" s="228">
        <f t="shared" si="5"/>
        <v>2.2949999999999999</v>
      </c>
      <c r="L68" s="224">
        <f t="shared" si="6"/>
        <v>2.2949999999999999</v>
      </c>
      <c r="M68" s="223"/>
    </row>
    <row r="69" spans="1:13">
      <c r="A69" s="190"/>
      <c r="B69" s="230" t="s">
        <v>556</v>
      </c>
      <c r="C69" s="230"/>
      <c r="D69" s="224">
        <v>1</v>
      </c>
      <c r="E69" s="231">
        <v>6.18</v>
      </c>
      <c r="F69" s="223"/>
      <c r="G69" s="225">
        <v>4.95</v>
      </c>
      <c r="H69" s="223"/>
      <c r="I69" s="223"/>
      <c r="J69" s="223"/>
      <c r="K69" s="228">
        <f t="shared" si="5"/>
        <v>30.591000000000001</v>
      </c>
      <c r="L69" s="224">
        <f t="shared" si="6"/>
        <v>30.591000000000001</v>
      </c>
      <c r="M69" s="223"/>
    </row>
    <row r="70" spans="1:13">
      <c r="A70" s="190"/>
      <c r="B70" s="230" t="s">
        <v>556</v>
      </c>
      <c r="C70" s="230"/>
      <c r="D70" s="224">
        <v>1</v>
      </c>
      <c r="E70" s="231">
        <v>3</v>
      </c>
      <c r="F70" s="223"/>
      <c r="G70" s="225">
        <v>0.86</v>
      </c>
      <c r="H70" s="223"/>
      <c r="I70" s="223"/>
      <c r="J70" s="223"/>
      <c r="K70" s="228">
        <f t="shared" si="5"/>
        <v>2.58</v>
      </c>
      <c r="L70" s="224">
        <f t="shared" si="6"/>
        <v>2.58</v>
      </c>
      <c r="M70" s="223"/>
    </row>
    <row r="71" spans="1:13" ht="14.25" customHeight="1">
      <c r="A71" s="183"/>
      <c r="B71" s="230" t="s">
        <v>557</v>
      </c>
      <c r="C71" s="230"/>
      <c r="D71" s="224">
        <v>1</v>
      </c>
      <c r="E71" s="231">
        <v>1.83</v>
      </c>
      <c r="F71" s="223"/>
      <c r="G71" s="225">
        <v>2.37</v>
      </c>
      <c r="H71" s="223"/>
      <c r="I71" s="223"/>
      <c r="J71" s="223"/>
      <c r="K71" s="228">
        <f t="shared" si="5"/>
        <v>4.3371000000000004</v>
      </c>
      <c r="L71" s="224">
        <f t="shared" si="6"/>
        <v>4.3371000000000004</v>
      </c>
      <c r="M71" s="223"/>
    </row>
    <row r="72" spans="1:13">
      <c r="A72" s="190"/>
      <c r="B72" s="230" t="s">
        <v>558</v>
      </c>
      <c r="C72" s="230"/>
      <c r="D72" s="224">
        <v>1</v>
      </c>
      <c r="E72" s="231">
        <v>1.42</v>
      </c>
      <c r="F72" s="223"/>
      <c r="G72" s="225">
        <v>1.75</v>
      </c>
      <c r="H72" s="223"/>
      <c r="I72" s="223"/>
      <c r="J72" s="223"/>
      <c r="K72" s="228">
        <f t="shared" si="5"/>
        <v>2.4849999999999999</v>
      </c>
      <c r="L72" s="224">
        <f t="shared" si="6"/>
        <v>2.4849999999999999</v>
      </c>
      <c r="M72" s="223"/>
    </row>
    <row r="73" spans="1:13">
      <c r="A73" s="190"/>
      <c r="B73" s="223" t="s">
        <v>558</v>
      </c>
      <c r="C73" s="223"/>
      <c r="D73" s="224">
        <v>1</v>
      </c>
      <c r="E73" s="225">
        <v>1.42</v>
      </c>
      <c r="F73" s="223"/>
      <c r="G73" s="225">
        <v>1.75</v>
      </c>
      <c r="H73" s="223"/>
      <c r="I73" s="223"/>
      <c r="J73" s="223"/>
      <c r="K73" s="228">
        <f t="shared" si="5"/>
        <v>2.4849999999999999</v>
      </c>
      <c r="L73" s="224">
        <f t="shared" si="6"/>
        <v>2.4849999999999999</v>
      </c>
      <c r="M73" s="223"/>
    </row>
    <row r="74" spans="1:13">
      <c r="A74" s="190"/>
      <c r="B74" s="223" t="s">
        <v>559</v>
      </c>
      <c r="C74" s="223"/>
      <c r="D74" s="224">
        <v>1</v>
      </c>
      <c r="E74" s="225">
        <v>5.9</v>
      </c>
      <c r="F74" s="223"/>
      <c r="G74" s="225">
        <v>8</v>
      </c>
      <c r="H74" s="223"/>
      <c r="I74" s="223"/>
      <c r="J74" s="223"/>
      <c r="K74" s="228">
        <f t="shared" si="5"/>
        <v>47.2</v>
      </c>
      <c r="L74" s="224">
        <f t="shared" si="6"/>
        <v>47.2</v>
      </c>
      <c r="M74" s="223"/>
    </row>
    <row r="75" spans="1:13">
      <c r="A75" s="190"/>
      <c r="B75" s="187"/>
      <c r="C75" s="187"/>
      <c r="D75" s="196"/>
      <c r="E75" s="188"/>
      <c r="F75" s="197"/>
      <c r="G75" s="188"/>
      <c r="H75" s="197"/>
      <c r="I75" s="197"/>
      <c r="J75" s="197"/>
      <c r="K75" s="184"/>
      <c r="L75" s="184"/>
      <c r="M75" s="190"/>
    </row>
    <row r="76" spans="1:13">
      <c r="A76" s="190"/>
      <c r="B76" s="187" t="s">
        <v>612</v>
      </c>
      <c r="C76" s="187"/>
      <c r="D76" s="224">
        <v>1</v>
      </c>
      <c r="E76" s="225">
        <v>7.75</v>
      </c>
      <c r="F76" s="223"/>
      <c r="G76" s="225">
        <v>13.27</v>
      </c>
      <c r="H76" s="223"/>
      <c r="I76" s="223"/>
      <c r="J76" s="223"/>
      <c r="K76" s="228">
        <f t="shared" ref="K76:K77" si="7">G76*E76</f>
        <v>102.8425</v>
      </c>
      <c r="L76" s="224">
        <f t="shared" ref="L76:L77" si="8">K76*D76</f>
        <v>102.8425</v>
      </c>
      <c r="M76" s="190"/>
    </row>
    <row r="77" spans="1:13">
      <c r="A77" s="190"/>
      <c r="B77" s="187"/>
      <c r="C77" s="187"/>
      <c r="D77" s="224">
        <v>1</v>
      </c>
      <c r="E77" s="225">
        <v>8.7899999999999991</v>
      </c>
      <c r="F77" s="223"/>
      <c r="G77" s="225">
        <v>5.73</v>
      </c>
      <c r="H77" s="223"/>
      <c r="I77" s="223"/>
      <c r="J77" s="223"/>
      <c r="K77" s="228">
        <f t="shared" si="7"/>
        <v>50.366700000000002</v>
      </c>
      <c r="L77" s="224">
        <f t="shared" si="8"/>
        <v>50.366700000000002</v>
      </c>
      <c r="M77" s="190"/>
    </row>
    <row r="78" spans="1:13">
      <c r="A78" s="190"/>
      <c r="B78" s="187"/>
      <c r="C78" s="187"/>
      <c r="D78" s="196"/>
      <c r="E78" s="189"/>
      <c r="F78" s="197"/>
      <c r="G78" s="189"/>
      <c r="H78" s="197"/>
      <c r="I78" s="197"/>
      <c r="J78" s="197"/>
      <c r="K78" s="184"/>
      <c r="L78" s="184"/>
      <c r="M78" s="190"/>
    </row>
    <row r="79" spans="1:13">
      <c r="A79" s="183" t="s">
        <v>216</v>
      </c>
      <c r="B79" s="347" t="str">
        <f>'BM 21'!B133</f>
        <v>PINTURA DE PISO COM TINTA ACRÍLICA, APLICAÇÃO MANUAL, 2 DEMÃOS, INCLUSO FUNDO PREPARADOR. AF_05/2021</v>
      </c>
      <c r="C79" s="347"/>
      <c r="D79" s="347"/>
      <c r="E79" s="347"/>
      <c r="F79" s="347"/>
      <c r="G79" s="347"/>
      <c r="H79" s="347"/>
      <c r="I79" s="347"/>
      <c r="J79" s="347"/>
      <c r="K79" s="347"/>
      <c r="L79" s="347"/>
      <c r="M79" s="347"/>
    </row>
    <row r="80" spans="1:13">
      <c r="A80" s="216"/>
      <c r="B80" s="217"/>
      <c r="C80" s="217"/>
      <c r="D80" s="217"/>
      <c r="E80" s="217"/>
      <c r="F80" s="217"/>
      <c r="G80" s="217"/>
      <c r="H80" s="217"/>
      <c r="I80" s="217"/>
      <c r="J80" s="217"/>
      <c r="K80" s="217"/>
      <c r="L80" s="196">
        <f>SUM(L81:L85)</f>
        <v>49.2</v>
      </c>
      <c r="M80" s="217"/>
    </row>
    <row r="81" spans="1:13">
      <c r="A81" s="190"/>
      <c r="B81" s="230"/>
      <c r="C81" s="227"/>
      <c r="D81" s="224">
        <v>1</v>
      </c>
      <c r="E81" s="231">
        <v>4</v>
      </c>
      <c r="F81" s="224"/>
      <c r="G81" s="225">
        <v>1</v>
      </c>
      <c r="H81" s="224"/>
      <c r="I81" s="224"/>
      <c r="J81" s="228"/>
      <c r="K81" s="228">
        <f>G81*E81</f>
        <v>4</v>
      </c>
      <c r="L81" s="224">
        <f>K81*D81</f>
        <v>4</v>
      </c>
      <c r="M81" s="224"/>
    </row>
    <row r="82" spans="1:13">
      <c r="A82" s="190"/>
      <c r="B82" s="230"/>
      <c r="C82" s="227"/>
      <c r="D82" s="224">
        <v>1</v>
      </c>
      <c r="E82" s="231">
        <v>4</v>
      </c>
      <c r="F82" s="224"/>
      <c r="G82" s="225">
        <v>1</v>
      </c>
      <c r="H82" s="224"/>
      <c r="I82" s="224"/>
      <c r="J82" s="228"/>
      <c r="K82" s="228">
        <f t="shared" ref="K82:K85" si="9">G82*E82</f>
        <v>4</v>
      </c>
      <c r="L82" s="224">
        <f t="shared" ref="L82:L85" si="10">K82*D82</f>
        <v>4</v>
      </c>
      <c r="M82" s="224"/>
    </row>
    <row r="83" spans="1:13">
      <c r="A83" s="190"/>
      <c r="B83" s="230" t="s">
        <v>577</v>
      </c>
      <c r="C83" s="227"/>
      <c r="D83" s="224">
        <v>1</v>
      </c>
      <c r="E83" s="231">
        <v>1.2</v>
      </c>
      <c r="F83" s="224"/>
      <c r="G83" s="225">
        <v>6</v>
      </c>
      <c r="H83" s="224"/>
      <c r="I83" s="224"/>
      <c r="J83" s="228"/>
      <c r="K83" s="228">
        <f t="shared" si="9"/>
        <v>7.1999999999999993</v>
      </c>
      <c r="L83" s="224">
        <f t="shared" si="10"/>
        <v>7.1999999999999993</v>
      </c>
      <c r="M83" s="224"/>
    </row>
    <row r="84" spans="1:13">
      <c r="A84" s="190"/>
      <c r="B84" s="230" t="s">
        <v>578</v>
      </c>
      <c r="C84" s="227"/>
      <c r="D84" s="224">
        <v>1</v>
      </c>
      <c r="E84" s="231">
        <v>1.5</v>
      </c>
      <c r="F84" s="224"/>
      <c r="G84" s="225">
        <v>5</v>
      </c>
      <c r="H84" s="224"/>
      <c r="I84" s="224"/>
      <c r="J84" s="228"/>
      <c r="K84" s="228">
        <f t="shared" si="9"/>
        <v>7.5</v>
      </c>
      <c r="L84" s="224">
        <f t="shared" si="10"/>
        <v>7.5</v>
      </c>
      <c r="M84" s="224"/>
    </row>
    <row r="85" spans="1:13">
      <c r="A85" s="190"/>
      <c r="B85" s="230" t="s">
        <v>579</v>
      </c>
      <c r="C85" s="229"/>
      <c r="D85" s="224">
        <v>1</v>
      </c>
      <c r="E85" s="231">
        <v>0.25</v>
      </c>
      <c r="F85" s="224"/>
      <c r="G85" s="225">
        <v>106</v>
      </c>
      <c r="H85" s="224"/>
      <c r="I85" s="224"/>
      <c r="J85" s="228"/>
      <c r="K85" s="228">
        <f t="shared" si="9"/>
        <v>26.5</v>
      </c>
      <c r="L85" s="224">
        <f t="shared" si="10"/>
        <v>26.5</v>
      </c>
      <c r="M85" s="224"/>
    </row>
    <row r="86" spans="1:13">
      <c r="B86" s="214"/>
      <c r="C86" s="214"/>
      <c r="D86" s="215"/>
      <c r="E86" s="215"/>
      <c r="F86" s="215"/>
      <c r="G86" s="215"/>
      <c r="H86" s="215"/>
      <c r="I86" s="215"/>
      <c r="J86" s="215"/>
      <c r="K86" s="215"/>
      <c r="L86" s="215"/>
    </row>
    <row r="87" spans="1:13">
      <c r="A87" s="182">
        <v>16</v>
      </c>
      <c r="B87" s="410" t="str">
        <f>'BM 21'!B284</f>
        <v>SERVIÇOS EXTRAS</v>
      </c>
      <c r="C87" s="411"/>
      <c r="D87" s="411"/>
      <c r="E87" s="411"/>
      <c r="F87" s="411"/>
      <c r="G87" s="411"/>
      <c r="H87" s="411"/>
      <c r="I87" s="411"/>
      <c r="J87" s="411"/>
      <c r="K87" s="411"/>
      <c r="L87" s="411"/>
      <c r="M87" s="412"/>
    </row>
    <row r="88" spans="1:13">
      <c r="A88" s="198"/>
      <c r="B88" s="199"/>
      <c r="C88" s="200"/>
      <c r="D88" s="200"/>
      <c r="E88" s="200"/>
      <c r="F88" s="201"/>
      <c r="G88" s="201"/>
      <c r="H88" s="201"/>
      <c r="I88" s="201"/>
      <c r="J88" s="201"/>
      <c r="K88" s="201"/>
      <c r="L88" s="201"/>
      <c r="M88" s="198"/>
    </row>
    <row r="89" spans="1:13" ht="21" customHeight="1">
      <c r="A89" s="243" t="s">
        <v>491</v>
      </c>
      <c r="B89" s="348" t="str">
        <f>'BM 21'!B285</f>
        <v xml:space="preserve">ENTRADA DE ENERGIA ELÉTRICA, AÉREA, TRIFÁSICA, COM CAIXA DE EMBUTIR, CABO DE 35 MM2 E DISJUNTOR DIN 50A (NÃO INCLUSO O POSTE DE CONCRETO). AF_07/2020 </v>
      </c>
      <c r="C89" s="349"/>
      <c r="D89" s="349"/>
      <c r="E89" s="349"/>
      <c r="F89" s="349"/>
      <c r="G89" s="349"/>
      <c r="H89" s="349"/>
      <c r="I89" s="349"/>
      <c r="J89" s="349"/>
      <c r="K89" s="350"/>
      <c r="L89" s="244"/>
      <c r="M89" s="245" t="s">
        <v>492</v>
      </c>
    </row>
    <row r="90" spans="1:13">
      <c r="A90" s="240"/>
      <c r="B90" s="241"/>
      <c r="C90" s="241"/>
      <c r="D90" s="241"/>
      <c r="E90" s="241"/>
      <c r="F90" s="241"/>
      <c r="G90" s="241"/>
      <c r="H90" s="241"/>
      <c r="I90" s="241"/>
      <c r="J90" s="241"/>
      <c r="K90" s="241"/>
      <c r="L90" s="241"/>
      <c r="M90" s="242"/>
    </row>
    <row r="91" spans="1:13" ht="14.25" customHeight="1">
      <c r="A91" s="246"/>
      <c r="B91" s="351" t="s">
        <v>601</v>
      </c>
      <c r="C91" s="352"/>
      <c r="D91" s="247">
        <v>1</v>
      </c>
      <c r="E91" s="247"/>
      <c r="F91" s="247"/>
      <c r="G91" s="247"/>
      <c r="H91" s="247"/>
      <c r="I91" s="247"/>
      <c r="J91" s="248"/>
      <c r="K91" s="248">
        <v>1</v>
      </c>
      <c r="L91" s="247">
        <f t="shared" ref="L91" si="11">ROUND(D91*K91,2)</f>
        <v>1</v>
      </c>
      <c r="M91" s="249"/>
    </row>
    <row r="92" spans="1:13" ht="14.25" customHeight="1">
      <c r="A92" s="172"/>
      <c r="B92" s="278"/>
      <c r="C92" s="279"/>
      <c r="D92" s="172"/>
      <c r="E92" s="172"/>
      <c r="F92" s="172"/>
      <c r="G92" s="172"/>
      <c r="H92" s="172"/>
      <c r="I92" s="172"/>
      <c r="J92" s="172"/>
      <c r="K92" s="185"/>
      <c r="L92" s="218"/>
      <c r="M92" s="172"/>
    </row>
    <row r="93" spans="1:13" ht="14.25" customHeight="1">
      <c r="A93" s="243" t="s">
        <v>493</v>
      </c>
      <c r="B93" s="348" t="str">
        <f>'BM 21'!B286</f>
        <v xml:space="preserve">CAIXA D´ÁGUA EM POLIETILENO, 1000 LITROS - FORNECIMENTO E INSTALAÇÃO. AF_06/2021 </v>
      </c>
      <c r="C93" s="349"/>
      <c r="D93" s="349"/>
      <c r="E93" s="349"/>
      <c r="F93" s="349"/>
      <c r="G93" s="349"/>
      <c r="H93" s="349"/>
      <c r="I93" s="349"/>
      <c r="J93" s="349"/>
      <c r="K93" s="350"/>
      <c r="L93" s="244"/>
      <c r="M93" s="245" t="s">
        <v>492</v>
      </c>
    </row>
    <row r="94" spans="1:13" ht="14.25" customHeight="1">
      <c r="A94" s="258"/>
      <c r="B94" s="345" t="s">
        <v>602</v>
      </c>
      <c r="C94" s="346"/>
      <c r="D94" s="259">
        <v>2</v>
      </c>
      <c r="E94" s="259"/>
      <c r="F94" s="259"/>
      <c r="G94" s="259"/>
      <c r="H94" s="259"/>
      <c r="I94" s="259"/>
      <c r="J94" s="260"/>
      <c r="K94" s="260">
        <v>1</v>
      </c>
      <c r="L94" s="259">
        <f>ROUND(D94*K94,2)</f>
        <v>2</v>
      </c>
      <c r="M94" s="249"/>
    </row>
    <row r="95" spans="1:13" ht="14.25" customHeight="1">
      <c r="A95" s="172"/>
      <c r="B95" s="278"/>
      <c r="C95" s="279"/>
      <c r="D95" s="172"/>
      <c r="E95" s="172"/>
      <c r="F95" s="172"/>
      <c r="G95" s="172"/>
      <c r="H95" s="172"/>
      <c r="I95" s="172"/>
      <c r="J95" s="172"/>
      <c r="K95" s="185"/>
      <c r="L95" s="218"/>
      <c r="M95" s="172"/>
    </row>
    <row r="96" spans="1:13" ht="24.75" customHeight="1">
      <c r="A96" s="243" t="s">
        <v>494</v>
      </c>
      <c r="B96" s="353" t="str">
        <f>'BM 21'!B287</f>
        <v>CAIXA ENTERRADA ELÉTRICA RETANGULAR, EM ALVENARIA COM TIJOLOS CERÂMICOS MACIÇOS, FUNDO COM BRITA, DIMENSÕES INTERNAS: 0,3X0,3X0,3 M. AF_12/2020</v>
      </c>
      <c r="C96" s="354"/>
      <c r="D96" s="354"/>
      <c r="E96" s="354"/>
      <c r="F96" s="354"/>
      <c r="G96" s="354"/>
      <c r="H96" s="354"/>
      <c r="I96" s="354"/>
      <c r="J96" s="354"/>
      <c r="K96" s="355"/>
      <c r="L96" s="262">
        <f>L97</f>
        <v>8</v>
      </c>
      <c r="M96" s="245" t="s">
        <v>492</v>
      </c>
    </row>
    <row r="97" spans="1:13" ht="14.25" customHeight="1">
      <c r="A97" s="250"/>
      <c r="B97" s="345" t="s">
        <v>603</v>
      </c>
      <c r="C97" s="346"/>
      <c r="D97" s="259">
        <v>8</v>
      </c>
      <c r="E97" s="259"/>
      <c r="F97" s="259"/>
      <c r="G97" s="259"/>
      <c r="H97" s="259"/>
      <c r="I97" s="259"/>
      <c r="J97" s="260"/>
      <c r="K97" s="260">
        <v>1</v>
      </c>
      <c r="L97" s="259">
        <f>ROUND(D97*K97,2)</f>
        <v>8</v>
      </c>
      <c r="M97" s="255"/>
    </row>
    <row r="98" spans="1:13" ht="14.25" customHeight="1">
      <c r="A98" s="250"/>
      <c r="B98" s="345"/>
      <c r="C98" s="346"/>
      <c r="D98" s="259"/>
      <c r="E98" s="259"/>
      <c r="F98" s="259"/>
      <c r="G98" s="259"/>
      <c r="H98" s="259"/>
      <c r="I98" s="259"/>
      <c r="J98" s="260"/>
      <c r="K98" s="260"/>
      <c r="L98" s="259"/>
      <c r="M98" s="255"/>
    </row>
    <row r="99" spans="1:13" ht="21.75" customHeight="1">
      <c r="A99" s="243" t="s">
        <v>495</v>
      </c>
      <c r="B99" s="353" t="str">
        <f>'BM 21'!B288</f>
        <v xml:space="preserve">LAVATÓRIO LOUÇA BRANCA SUSPENSO, 29,5 X 39CM OU EQUIVALENTE, PADRÃO POPULAR - FORNECIMENTO E INSTALAÇÃO. AF_01/2020 </v>
      </c>
      <c r="C99" s="354"/>
      <c r="D99" s="354"/>
      <c r="E99" s="354"/>
      <c r="F99" s="354"/>
      <c r="G99" s="354"/>
      <c r="H99" s="354"/>
      <c r="I99" s="354"/>
      <c r="J99" s="354"/>
      <c r="K99" s="355"/>
      <c r="L99" s="262">
        <f>L100</f>
        <v>2</v>
      </c>
      <c r="M99" s="245" t="s">
        <v>492</v>
      </c>
    </row>
    <row r="100" spans="1:13" ht="14.25" customHeight="1">
      <c r="A100" s="250"/>
      <c r="B100" s="345" t="s">
        <v>604</v>
      </c>
      <c r="C100" s="346"/>
      <c r="D100" s="259">
        <v>2</v>
      </c>
      <c r="E100" s="259"/>
      <c r="F100" s="259"/>
      <c r="G100" s="259"/>
      <c r="H100" s="259"/>
      <c r="I100" s="259"/>
      <c r="J100" s="260"/>
      <c r="K100" s="260">
        <v>1</v>
      </c>
      <c r="L100" s="259">
        <f>ROUND(D100*K100,2)</f>
        <v>2</v>
      </c>
      <c r="M100" s="255"/>
    </row>
    <row r="101" spans="1:13" ht="14.25" customHeight="1">
      <c r="A101" s="250"/>
      <c r="B101" s="263"/>
      <c r="C101" s="263"/>
      <c r="D101" s="253"/>
      <c r="E101" s="253"/>
      <c r="F101" s="253"/>
      <c r="G101" s="253"/>
      <c r="H101" s="253"/>
      <c r="I101" s="253"/>
      <c r="J101" s="254"/>
      <c r="K101" s="254"/>
      <c r="L101" s="253"/>
      <c r="M101" s="255"/>
    </row>
    <row r="102" spans="1:13" ht="14.25" customHeight="1">
      <c r="A102" s="243" t="s">
        <v>496</v>
      </c>
      <c r="B102" s="353" t="str">
        <f>'BM 21'!B289</f>
        <v>TORNEIRA CROMADA DE MESA, 1/2 OU 3/4, PARA LAVATÓRIO, PADRÃO POPULAR - FORNECIMENTO E INSTALAÇÃO. AF_01/2020</v>
      </c>
      <c r="C102" s="354"/>
      <c r="D102" s="354"/>
      <c r="E102" s="354"/>
      <c r="F102" s="354"/>
      <c r="G102" s="354"/>
      <c r="H102" s="354"/>
      <c r="I102" s="354"/>
      <c r="J102" s="354"/>
      <c r="K102" s="355"/>
      <c r="L102" s="262">
        <f>L103</f>
        <v>2</v>
      </c>
      <c r="M102" s="245" t="s">
        <v>492</v>
      </c>
    </row>
    <row r="103" spans="1:13" ht="14.25" customHeight="1">
      <c r="A103" s="250"/>
      <c r="B103" s="345" t="s">
        <v>604</v>
      </c>
      <c r="C103" s="346"/>
      <c r="D103" s="259">
        <v>2</v>
      </c>
      <c r="E103" s="259"/>
      <c r="F103" s="259"/>
      <c r="G103" s="259"/>
      <c r="H103" s="259"/>
      <c r="I103" s="259"/>
      <c r="J103" s="260"/>
      <c r="K103" s="260">
        <v>1</v>
      </c>
      <c r="L103" s="259">
        <f>ROUND(D103*K103,2)</f>
        <v>2</v>
      </c>
      <c r="M103" s="255"/>
    </row>
    <row r="104" spans="1:13" ht="14.25" customHeight="1">
      <c r="A104" s="250"/>
      <c r="B104" s="345"/>
      <c r="C104" s="346"/>
      <c r="D104" s="259"/>
      <c r="E104" s="259"/>
      <c r="F104" s="259"/>
      <c r="G104" s="259"/>
      <c r="H104" s="259"/>
      <c r="I104" s="259"/>
      <c r="J104" s="260"/>
      <c r="K104" s="260"/>
      <c r="L104" s="259"/>
      <c r="M104" s="255"/>
    </row>
    <row r="105" spans="1:13" ht="14.25" customHeight="1">
      <c r="A105" s="243" t="s">
        <v>497</v>
      </c>
      <c r="B105" s="353" t="str">
        <f>'BM 21'!B290</f>
        <v>Tomada de piso para telefone, metal, 4" x 4" RJ11 com placa de latão</v>
      </c>
      <c r="C105" s="354"/>
      <c r="D105" s="354"/>
      <c r="E105" s="354"/>
      <c r="F105" s="354"/>
      <c r="G105" s="354"/>
      <c r="H105" s="354"/>
      <c r="I105" s="354"/>
      <c r="J105" s="354"/>
      <c r="K105" s="355"/>
      <c r="L105" s="262">
        <f>L106</f>
        <v>30</v>
      </c>
      <c r="M105" s="245" t="s">
        <v>492</v>
      </c>
    </row>
    <row r="106" spans="1:13" ht="14.25" customHeight="1">
      <c r="A106" s="250"/>
      <c r="B106" s="345" t="s">
        <v>605</v>
      </c>
      <c r="C106" s="346"/>
      <c r="D106" s="259">
        <v>30</v>
      </c>
      <c r="E106" s="259"/>
      <c r="F106" s="259"/>
      <c r="G106" s="259"/>
      <c r="H106" s="259"/>
      <c r="I106" s="259"/>
      <c r="J106" s="260"/>
      <c r="K106" s="260">
        <v>1</v>
      </c>
      <c r="L106" s="259">
        <f>ROUND(D106*K106,2)</f>
        <v>30</v>
      </c>
      <c r="M106" s="255"/>
    </row>
    <row r="107" spans="1:13" ht="14.25" customHeight="1">
      <c r="A107" s="250"/>
      <c r="B107" s="264"/>
      <c r="C107" s="265"/>
      <c r="D107" s="259"/>
      <c r="E107" s="259"/>
      <c r="F107" s="259"/>
      <c r="G107" s="259"/>
      <c r="H107" s="259"/>
      <c r="I107" s="259"/>
      <c r="J107" s="260"/>
      <c r="K107" s="260"/>
      <c r="L107" s="259"/>
      <c r="M107" s="255"/>
    </row>
    <row r="108" spans="1:13" ht="14.25" customHeight="1">
      <c r="A108" s="243" t="s">
        <v>498</v>
      </c>
      <c r="B108" s="353" t="str">
        <f>'BM 21'!B291</f>
        <v xml:space="preserve">Portão em tubo de aço galvanizado d=1", padrão escolas </v>
      </c>
      <c r="C108" s="354"/>
      <c r="D108" s="354"/>
      <c r="E108" s="354"/>
      <c r="F108" s="354"/>
      <c r="G108" s="354"/>
      <c r="H108" s="354"/>
      <c r="I108" s="354"/>
      <c r="J108" s="354"/>
      <c r="K108" s="355"/>
      <c r="L108" s="262">
        <f>L109</f>
        <v>2</v>
      </c>
      <c r="M108" s="245" t="s">
        <v>492</v>
      </c>
    </row>
    <row r="109" spans="1:13" ht="14.25" customHeight="1">
      <c r="A109" s="250"/>
      <c r="B109" s="345" t="s">
        <v>605</v>
      </c>
      <c r="C109" s="346"/>
      <c r="D109" s="259">
        <v>2</v>
      </c>
      <c r="E109" s="259"/>
      <c r="F109" s="259"/>
      <c r="G109" s="259"/>
      <c r="H109" s="259"/>
      <c r="I109" s="259"/>
      <c r="J109" s="260"/>
      <c r="K109" s="260">
        <v>1</v>
      </c>
      <c r="L109" s="259">
        <f>ROUND(D109*K109,2)</f>
        <v>2</v>
      </c>
      <c r="M109" s="255"/>
    </row>
    <row r="110" spans="1:13" ht="14.25" customHeight="1">
      <c r="A110" s="250"/>
      <c r="B110" s="345"/>
      <c r="C110" s="346"/>
      <c r="D110" s="259"/>
      <c r="E110" s="259"/>
      <c r="F110" s="259"/>
      <c r="G110" s="259"/>
      <c r="H110" s="259"/>
      <c r="I110" s="259"/>
      <c r="J110" s="260"/>
      <c r="K110" s="260"/>
      <c r="L110" s="259"/>
      <c r="M110" s="255"/>
    </row>
    <row r="111" spans="1:13" ht="14.25" customHeight="1">
      <c r="A111" s="243" t="s">
        <v>606</v>
      </c>
      <c r="B111" s="353" t="str">
        <f>'BM 21'!B292</f>
        <v>Reforma dos portões (composição em anexo)</v>
      </c>
      <c r="C111" s="354"/>
      <c r="D111" s="354"/>
      <c r="E111" s="354"/>
      <c r="F111" s="354"/>
      <c r="G111" s="354"/>
      <c r="H111" s="354"/>
      <c r="I111" s="354"/>
      <c r="J111" s="354"/>
      <c r="K111" s="355"/>
      <c r="L111" s="262">
        <f>SUM(L112:L115)</f>
        <v>45.02</v>
      </c>
      <c r="M111" s="245" t="s">
        <v>29</v>
      </c>
    </row>
    <row r="112" spans="1:13" ht="14.25" customHeight="1">
      <c r="A112" s="250"/>
      <c r="B112" s="345" t="s">
        <v>607</v>
      </c>
      <c r="C112" s="346"/>
      <c r="D112" s="259">
        <v>1</v>
      </c>
      <c r="E112" s="259"/>
      <c r="F112" s="259">
        <v>6</v>
      </c>
      <c r="G112" s="259"/>
      <c r="H112" s="259">
        <v>2.15</v>
      </c>
      <c r="I112" s="259"/>
      <c r="J112" s="260"/>
      <c r="K112" s="260">
        <f>H112*F112</f>
        <v>12.899999999999999</v>
      </c>
      <c r="L112" s="259">
        <f>ROUND(D112*K112,2)</f>
        <v>12.9</v>
      </c>
      <c r="M112" s="255"/>
    </row>
    <row r="113" spans="1:13" ht="14.25" customHeight="1">
      <c r="A113" s="250"/>
      <c r="B113" s="345" t="s">
        <v>608</v>
      </c>
      <c r="C113" s="346"/>
      <c r="D113" s="259">
        <v>1</v>
      </c>
      <c r="E113" s="259"/>
      <c r="F113" s="259">
        <v>6</v>
      </c>
      <c r="G113" s="259"/>
      <c r="H113" s="259">
        <v>2.15</v>
      </c>
      <c r="I113" s="259"/>
      <c r="J113" s="260"/>
      <c r="K113" s="260">
        <f t="shared" ref="K113:K115" si="12">H113*F113</f>
        <v>12.899999999999999</v>
      </c>
      <c r="L113" s="259">
        <f t="shared" ref="L113:L115" si="13">ROUND(D113*K113,2)</f>
        <v>12.9</v>
      </c>
      <c r="M113" s="255"/>
    </row>
    <row r="114" spans="1:13" ht="14.25" customHeight="1">
      <c r="A114" s="250"/>
      <c r="B114" s="345" t="s">
        <v>609</v>
      </c>
      <c r="C114" s="346"/>
      <c r="D114" s="259">
        <v>1</v>
      </c>
      <c r="E114" s="259"/>
      <c r="F114" s="259">
        <v>6</v>
      </c>
      <c r="G114" s="259"/>
      <c r="H114" s="259">
        <v>2.15</v>
      </c>
      <c r="I114" s="259"/>
      <c r="J114" s="260"/>
      <c r="K114" s="260">
        <f t="shared" si="12"/>
        <v>12.899999999999999</v>
      </c>
      <c r="L114" s="259">
        <f t="shared" si="13"/>
        <v>12.9</v>
      </c>
      <c r="M114" s="255"/>
    </row>
    <row r="115" spans="1:13" ht="14.25" customHeight="1">
      <c r="A115" s="250"/>
      <c r="B115" s="345" t="s">
        <v>610</v>
      </c>
      <c r="C115" s="346"/>
      <c r="D115" s="259">
        <v>1</v>
      </c>
      <c r="E115" s="259"/>
      <c r="F115" s="259">
        <v>2.94</v>
      </c>
      <c r="G115" s="259"/>
      <c r="H115" s="259">
        <v>2.15</v>
      </c>
      <c r="I115" s="259"/>
      <c r="J115" s="260"/>
      <c r="K115" s="260">
        <f t="shared" si="12"/>
        <v>6.3209999999999997</v>
      </c>
      <c r="L115" s="259">
        <f t="shared" si="13"/>
        <v>6.32</v>
      </c>
      <c r="M115" s="255"/>
    </row>
    <row r="116" spans="1:13" ht="14.25" customHeight="1">
      <c r="A116" s="250"/>
      <c r="B116" s="264"/>
      <c r="C116" s="265"/>
      <c r="D116" s="259"/>
      <c r="E116" s="259"/>
      <c r="F116" s="259"/>
      <c r="G116" s="259"/>
      <c r="H116" s="259"/>
      <c r="I116" s="259"/>
      <c r="J116" s="260"/>
      <c r="K116" s="260"/>
      <c r="L116" s="259"/>
      <c r="M116" s="255"/>
    </row>
    <row r="117" spans="1:13" ht="14.25" customHeight="1">
      <c r="A117" s="243" t="s">
        <v>499</v>
      </c>
      <c r="B117" s="353" t="str">
        <f>'BM 21'!B293</f>
        <v>Impermeabilização de superfície com manta asfáltica, uma camada, inclusive aplicação de primer asfáltico, e=4mm. af_09/2023</v>
      </c>
      <c r="C117" s="354"/>
      <c r="D117" s="354"/>
      <c r="E117" s="354"/>
      <c r="F117" s="354"/>
      <c r="G117" s="354"/>
      <c r="H117" s="354"/>
      <c r="I117" s="354"/>
      <c r="J117" s="354"/>
      <c r="K117" s="355"/>
      <c r="L117" s="262">
        <f>SUM(L119:L123)</f>
        <v>119.16000000000001</v>
      </c>
      <c r="M117" s="245" t="s">
        <v>29</v>
      </c>
    </row>
    <row r="118" spans="1:13" ht="14.25" customHeight="1">
      <c r="A118" s="250"/>
      <c r="B118" s="345" t="s">
        <v>611</v>
      </c>
      <c r="C118" s="346"/>
      <c r="D118" s="259"/>
      <c r="E118" s="259"/>
      <c r="F118" s="259"/>
      <c r="G118" s="259"/>
      <c r="H118" s="259"/>
      <c r="I118" s="259"/>
      <c r="J118" s="260"/>
      <c r="K118" s="260"/>
      <c r="L118" s="259"/>
      <c r="M118" s="255"/>
    </row>
    <row r="119" spans="1:13" ht="14.25" customHeight="1">
      <c r="A119" s="250"/>
      <c r="B119" s="359" t="s">
        <v>570</v>
      </c>
      <c r="C119" s="413"/>
      <c r="D119" s="259">
        <v>1</v>
      </c>
      <c r="E119" s="259">
        <v>26.14</v>
      </c>
      <c r="F119" s="259"/>
      <c r="G119" s="259">
        <v>2.2000000000000002</v>
      </c>
      <c r="H119" s="259"/>
      <c r="I119" s="259"/>
      <c r="J119" s="260"/>
      <c r="K119" s="260">
        <f>G119*E119</f>
        <v>57.508000000000003</v>
      </c>
      <c r="L119" s="259">
        <f t="shared" ref="L119:L123" si="14">ROUND(D119*K119,2)</f>
        <v>57.51</v>
      </c>
      <c r="M119" s="255"/>
    </row>
    <row r="120" spans="1:13" ht="14.25" customHeight="1">
      <c r="A120" s="250"/>
      <c r="B120" s="344" t="s">
        <v>571</v>
      </c>
      <c r="C120" s="344"/>
      <c r="D120" s="259">
        <v>1</v>
      </c>
      <c r="E120" s="253">
        <v>5.82</v>
      </c>
      <c r="F120" s="253"/>
      <c r="G120" s="253">
        <v>1.56</v>
      </c>
      <c r="H120" s="253"/>
      <c r="I120" s="253"/>
      <c r="J120" s="254"/>
      <c r="K120" s="260">
        <f t="shared" ref="K120:K123" si="15">G120*E120</f>
        <v>9.0792000000000002</v>
      </c>
      <c r="L120" s="253">
        <f t="shared" si="14"/>
        <v>9.08</v>
      </c>
      <c r="M120" s="255"/>
    </row>
    <row r="121" spans="1:13" ht="14.25" customHeight="1">
      <c r="A121" s="250"/>
      <c r="B121" s="344" t="s">
        <v>571</v>
      </c>
      <c r="C121" s="344"/>
      <c r="D121" s="259">
        <v>1</v>
      </c>
      <c r="E121" s="266">
        <v>2.72</v>
      </c>
      <c r="F121" s="253"/>
      <c r="G121" s="253">
        <v>9.9600000000000009</v>
      </c>
      <c r="H121" s="254"/>
      <c r="I121" s="254"/>
      <c r="J121" s="254"/>
      <c r="K121" s="260">
        <f t="shared" si="15"/>
        <v>27.091200000000004</v>
      </c>
      <c r="L121" s="253">
        <f t="shared" si="14"/>
        <v>27.09</v>
      </c>
      <c r="M121" s="255"/>
    </row>
    <row r="122" spans="1:13" ht="14.25" customHeight="1">
      <c r="A122" s="250"/>
      <c r="B122" s="344" t="s">
        <v>571</v>
      </c>
      <c r="C122" s="344"/>
      <c r="D122" s="259">
        <v>1</v>
      </c>
      <c r="E122" s="266">
        <v>1.8</v>
      </c>
      <c r="F122" s="253"/>
      <c r="G122" s="253">
        <v>1.5</v>
      </c>
      <c r="H122" s="254"/>
      <c r="I122" s="254"/>
      <c r="J122" s="254"/>
      <c r="K122" s="260">
        <f t="shared" si="15"/>
        <v>2.7</v>
      </c>
      <c r="L122" s="253">
        <f t="shared" si="14"/>
        <v>2.7</v>
      </c>
      <c r="M122" s="255"/>
    </row>
    <row r="123" spans="1:13" ht="14.25" customHeight="1">
      <c r="A123" s="250"/>
      <c r="B123" s="344" t="s">
        <v>572</v>
      </c>
      <c r="C123" s="344"/>
      <c r="D123" s="259">
        <v>1</v>
      </c>
      <c r="E123" s="266">
        <v>13.4</v>
      </c>
      <c r="F123" s="253"/>
      <c r="G123" s="253">
        <v>1.7</v>
      </c>
      <c r="H123" s="254"/>
      <c r="I123" s="254"/>
      <c r="J123" s="254"/>
      <c r="K123" s="260">
        <f t="shared" si="15"/>
        <v>22.78</v>
      </c>
      <c r="L123" s="253">
        <f t="shared" si="14"/>
        <v>22.78</v>
      </c>
      <c r="M123" s="255"/>
    </row>
    <row r="124" spans="1:13" ht="14.25" customHeight="1">
      <c r="A124" s="250"/>
      <c r="B124" s="263"/>
      <c r="C124" s="263"/>
      <c r="D124" s="253"/>
      <c r="E124" s="253"/>
      <c r="F124" s="253"/>
      <c r="G124" s="253"/>
      <c r="H124" s="253"/>
      <c r="I124" s="253"/>
      <c r="J124" s="254"/>
      <c r="K124" s="254"/>
      <c r="L124" s="253"/>
      <c r="M124" s="255"/>
    </row>
    <row r="125" spans="1:13" ht="14.25" customHeight="1">
      <c r="A125" s="243" t="s">
        <v>500</v>
      </c>
      <c r="B125" s="256" t="str">
        <f>'BM 21'!B294</f>
        <v>Fornecimento e Instalação de Carpete Colorstone da Beaulieu e=6mm</v>
      </c>
      <c r="C125" s="257"/>
      <c r="D125" s="257"/>
      <c r="E125" s="257"/>
      <c r="F125" s="257"/>
      <c r="G125" s="257"/>
      <c r="H125" s="257"/>
      <c r="I125" s="257"/>
      <c r="J125" s="257"/>
      <c r="K125" s="257"/>
      <c r="L125" s="244">
        <f>SUM(L127:L137)</f>
        <v>188.44999999999996</v>
      </c>
      <c r="M125" s="245" t="s">
        <v>77</v>
      </c>
    </row>
    <row r="126" spans="1:13">
      <c r="A126" s="258"/>
      <c r="B126" s="345"/>
      <c r="C126" s="346"/>
      <c r="D126" s="259"/>
      <c r="E126" s="259"/>
      <c r="F126" s="259"/>
      <c r="G126" s="259"/>
      <c r="H126" s="259"/>
      <c r="I126" s="259"/>
      <c r="J126" s="260"/>
      <c r="K126" s="260"/>
      <c r="L126" s="259"/>
      <c r="M126" s="261"/>
    </row>
    <row r="127" spans="1:13">
      <c r="A127" s="250"/>
      <c r="B127" s="345" t="s">
        <v>560</v>
      </c>
      <c r="C127" s="346"/>
      <c r="D127" s="259">
        <v>1</v>
      </c>
      <c r="E127" s="259">
        <v>1.31</v>
      </c>
      <c r="F127" s="259"/>
      <c r="G127" s="259">
        <v>5.8</v>
      </c>
      <c r="H127" s="259"/>
      <c r="I127" s="259"/>
      <c r="J127" s="260"/>
      <c r="K127" s="260">
        <f>G127*E127</f>
        <v>7.5979999999999999</v>
      </c>
      <c r="L127" s="259">
        <f t="shared" ref="L127:L137" si="16">ROUND(D127*K127,2)</f>
        <v>7.6</v>
      </c>
      <c r="M127" s="255"/>
    </row>
    <row r="128" spans="1:13">
      <c r="A128" s="250"/>
      <c r="B128" s="345" t="s">
        <v>561</v>
      </c>
      <c r="C128" s="346"/>
      <c r="D128" s="259">
        <v>1</v>
      </c>
      <c r="E128" s="259">
        <v>4.4000000000000004</v>
      </c>
      <c r="F128" s="259"/>
      <c r="G128" s="259">
        <v>7.49</v>
      </c>
      <c r="H128" s="259"/>
      <c r="I128" s="259"/>
      <c r="J128" s="260"/>
      <c r="K128" s="260">
        <f t="shared" ref="K128:K137" si="17">G128*E128</f>
        <v>32.956000000000003</v>
      </c>
      <c r="L128" s="259">
        <f t="shared" si="16"/>
        <v>32.96</v>
      </c>
      <c r="M128" s="255"/>
    </row>
    <row r="129" spans="1:13">
      <c r="A129" s="250"/>
      <c r="B129" s="345" t="s">
        <v>562</v>
      </c>
      <c r="C129" s="346"/>
      <c r="D129" s="259">
        <v>1</v>
      </c>
      <c r="E129" s="259">
        <v>13.57</v>
      </c>
      <c r="F129" s="259"/>
      <c r="G129" s="259">
        <v>5.25</v>
      </c>
      <c r="H129" s="259"/>
      <c r="I129" s="259"/>
      <c r="J129" s="260"/>
      <c r="K129" s="260">
        <f t="shared" si="17"/>
        <v>71.242500000000007</v>
      </c>
      <c r="L129" s="259">
        <f t="shared" si="16"/>
        <v>71.239999999999995</v>
      </c>
      <c r="M129" s="255"/>
    </row>
    <row r="130" spans="1:13">
      <c r="A130" s="250"/>
      <c r="B130" s="359" t="s">
        <v>563</v>
      </c>
      <c r="C130" s="359"/>
      <c r="D130" s="259">
        <v>1</v>
      </c>
      <c r="E130" s="253">
        <v>12.94</v>
      </c>
      <c r="F130" s="253"/>
      <c r="G130" s="253">
        <v>1.27</v>
      </c>
      <c r="H130" s="253"/>
      <c r="I130" s="253"/>
      <c r="J130" s="254"/>
      <c r="K130" s="260">
        <f t="shared" si="17"/>
        <v>16.433799999999998</v>
      </c>
      <c r="L130" s="259">
        <f t="shared" si="16"/>
        <v>16.43</v>
      </c>
      <c r="M130" s="255"/>
    </row>
    <row r="131" spans="1:13" ht="14.25" customHeight="1">
      <c r="A131" s="250"/>
      <c r="B131" s="344" t="s">
        <v>564</v>
      </c>
      <c r="C131" s="344"/>
      <c r="D131" s="259">
        <v>1</v>
      </c>
      <c r="E131" s="266">
        <v>12.94</v>
      </c>
      <c r="F131" s="253"/>
      <c r="G131" s="253">
        <v>1.53</v>
      </c>
      <c r="H131" s="254"/>
      <c r="I131" s="254"/>
      <c r="J131" s="254"/>
      <c r="K131" s="260">
        <f t="shared" si="17"/>
        <v>19.798200000000001</v>
      </c>
      <c r="L131" s="259">
        <f t="shared" si="16"/>
        <v>19.8</v>
      </c>
      <c r="M131" s="255"/>
    </row>
    <row r="132" spans="1:13">
      <c r="A132" s="250"/>
      <c r="B132" s="344" t="s">
        <v>565</v>
      </c>
      <c r="C132" s="344"/>
      <c r="D132" s="259">
        <v>12</v>
      </c>
      <c r="E132" s="266">
        <v>1.6</v>
      </c>
      <c r="F132" s="253"/>
      <c r="G132" s="253">
        <v>0.09</v>
      </c>
      <c r="H132" s="254"/>
      <c r="I132" s="254"/>
      <c r="J132" s="254"/>
      <c r="K132" s="260">
        <f t="shared" si="17"/>
        <v>0.14399999999999999</v>
      </c>
      <c r="L132" s="259">
        <f t="shared" si="16"/>
        <v>1.73</v>
      </c>
      <c r="M132" s="255"/>
    </row>
    <row r="133" spans="1:13">
      <c r="A133" s="250"/>
      <c r="B133" s="344" t="s">
        <v>566</v>
      </c>
      <c r="C133" s="344"/>
      <c r="D133" s="259">
        <v>1</v>
      </c>
      <c r="E133" s="266">
        <v>7.94</v>
      </c>
      <c r="F133" s="253"/>
      <c r="G133" s="253">
        <v>2.0499999999999998</v>
      </c>
      <c r="H133" s="254"/>
      <c r="I133" s="254"/>
      <c r="J133" s="254"/>
      <c r="K133" s="260">
        <f t="shared" si="17"/>
        <v>16.277000000000001</v>
      </c>
      <c r="L133" s="259">
        <f t="shared" si="16"/>
        <v>16.28</v>
      </c>
      <c r="M133" s="255"/>
    </row>
    <row r="134" spans="1:13" ht="14.25" customHeight="1">
      <c r="A134" s="250"/>
      <c r="B134" s="344" t="s">
        <v>567</v>
      </c>
      <c r="C134" s="344"/>
      <c r="D134" s="259">
        <v>1</v>
      </c>
      <c r="E134" s="266">
        <v>14.4</v>
      </c>
      <c r="F134" s="253"/>
      <c r="G134" s="253">
        <v>0.65</v>
      </c>
      <c r="H134" s="254"/>
      <c r="I134" s="254"/>
      <c r="J134" s="254"/>
      <c r="K134" s="260">
        <f t="shared" si="17"/>
        <v>9.3600000000000012</v>
      </c>
      <c r="L134" s="259">
        <f t="shared" si="16"/>
        <v>9.36</v>
      </c>
      <c r="M134" s="255"/>
    </row>
    <row r="135" spans="1:13">
      <c r="A135" s="250"/>
      <c r="B135" s="344" t="s">
        <v>568</v>
      </c>
      <c r="C135" s="344"/>
      <c r="D135" s="259">
        <v>1</v>
      </c>
      <c r="E135" s="266">
        <v>18.5</v>
      </c>
      <c r="F135" s="253"/>
      <c r="G135" s="253">
        <v>0.55000000000000004</v>
      </c>
      <c r="H135" s="254"/>
      <c r="I135" s="254"/>
      <c r="J135" s="254"/>
      <c r="K135" s="260">
        <f t="shared" si="17"/>
        <v>10.175000000000001</v>
      </c>
      <c r="L135" s="259">
        <f t="shared" si="16"/>
        <v>10.18</v>
      </c>
      <c r="M135" s="255"/>
    </row>
    <row r="136" spans="1:13">
      <c r="A136" s="250"/>
      <c r="B136" s="344" t="s">
        <v>569</v>
      </c>
      <c r="C136" s="344"/>
      <c r="D136" s="259">
        <v>1</v>
      </c>
      <c r="E136" s="266">
        <v>4</v>
      </c>
      <c r="F136" s="266"/>
      <c r="G136" s="266">
        <v>0.55000000000000004</v>
      </c>
      <c r="H136" s="253"/>
      <c r="I136" s="253"/>
      <c r="J136" s="254"/>
      <c r="K136" s="260">
        <f t="shared" si="17"/>
        <v>2.2000000000000002</v>
      </c>
      <c r="L136" s="259">
        <f t="shared" si="16"/>
        <v>2.2000000000000002</v>
      </c>
      <c r="M136" s="255"/>
    </row>
    <row r="137" spans="1:13" ht="14.25" customHeight="1">
      <c r="A137" s="250"/>
      <c r="B137" s="344" t="s">
        <v>569</v>
      </c>
      <c r="C137" s="344"/>
      <c r="D137" s="259">
        <v>1</v>
      </c>
      <c r="E137" s="266">
        <v>3.03</v>
      </c>
      <c r="F137" s="266"/>
      <c r="G137" s="266">
        <v>0.22</v>
      </c>
      <c r="H137" s="253"/>
      <c r="I137" s="253"/>
      <c r="J137" s="254"/>
      <c r="K137" s="260">
        <f t="shared" si="17"/>
        <v>0.66659999999999997</v>
      </c>
      <c r="L137" s="259">
        <f t="shared" si="16"/>
        <v>0.67</v>
      </c>
      <c r="M137" s="255"/>
    </row>
    <row r="138" spans="1:13">
      <c r="A138" s="250"/>
      <c r="B138" s="251"/>
      <c r="C138" s="252"/>
      <c r="D138" s="253"/>
      <c r="E138" s="253"/>
      <c r="F138" s="253"/>
      <c r="G138" s="253"/>
      <c r="H138" s="253"/>
      <c r="I138" s="253"/>
      <c r="J138" s="254"/>
      <c r="K138" s="254"/>
      <c r="L138" s="253"/>
      <c r="M138" s="255"/>
    </row>
    <row r="139" spans="1:13">
      <c r="A139" s="177"/>
      <c r="B139" s="267"/>
      <c r="C139" s="268"/>
      <c r="D139" s="269"/>
      <c r="E139" s="269"/>
      <c r="F139" s="269"/>
      <c r="G139" s="269"/>
      <c r="H139" s="269"/>
      <c r="I139" s="269"/>
      <c r="J139" s="270"/>
      <c r="K139" s="270"/>
      <c r="L139" s="269"/>
      <c r="M139" s="271"/>
    </row>
    <row r="140" spans="1:13">
      <c r="A140" s="272" t="s">
        <v>501</v>
      </c>
      <c r="B140" s="356" t="str">
        <f>'BM 21'!B295</f>
        <v>Rodapé em madeira, altura 7cm, fixado com cola. af_09/2020</v>
      </c>
      <c r="C140" s="357"/>
      <c r="D140" s="357"/>
      <c r="E140" s="357"/>
      <c r="F140" s="357"/>
      <c r="G140" s="357"/>
      <c r="H140" s="357"/>
      <c r="I140" s="357"/>
      <c r="J140" s="357"/>
      <c r="K140" s="358"/>
      <c r="L140" s="273">
        <f>SUM(L142:L146)</f>
        <v>56.019999999999996</v>
      </c>
      <c r="M140" s="274" t="s">
        <v>109</v>
      </c>
    </row>
    <row r="141" spans="1:13">
      <c r="A141" s="177"/>
      <c r="B141" s="275" t="s">
        <v>612</v>
      </c>
      <c r="C141" s="268"/>
      <c r="D141" s="269"/>
      <c r="E141" s="269"/>
      <c r="F141" s="269"/>
      <c r="G141" s="269"/>
      <c r="H141" s="269"/>
      <c r="I141" s="269"/>
      <c r="J141" s="270"/>
      <c r="K141" s="270"/>
      <c r="L141" s="269"/>
      <c r="M141" s="271"/>
    </row>
    <row r="142" spans="1:13">
      <c r="A142" s="177"/>
      <c r="B142" s="351" t="s">
        <v>613</v>
      </c>
      <c r="C142" s="352"/>
      <c r="D142" s="247">
        <v>1</v>
      </c>
      <c r="E142" s="247">
        <v>15.77</v>
      </c>
      <c r="F142" s="247"/>
      <c r="G142" s="247"/>
      <c r="H142" s="247"/>
      <c r="I142" s="247"/>
      <c r="J142" s="248"/>
      <c r="K142" s="248">
        <f>E142</f>
        <v>15.77</v>
      </c>
      <c r="L142" s="247">
        <f t="shared" ref="L142:L146" si="18">K142*D142</f>
        <v>15.77</v>
      </c>
      <c r="M142" s="271"/>
    </row>
    <row r="143" spans="1:13">
      <c r="A143" s="177"/>
      <c r="B143" s="351" t="s">
        <v>561</v>
      </c>
      <c r="C143" s="352"/>
      <c r="D143" s="247">
        <v>1</v>
      </c>
      <c r="E143" s="247">
        <v>7.75</v>
      </c>
      <c r="F143" s="247"/>
      <c r="G143" s="247"/>
      <c r="H143" s="247"/>
      <c r="I143" s="247"/>
      <c r="J143" s="248"/>
      <c r="K143" s="248">
        <f t="shared" ref="K143:K146" si="19">E143</f>
        <v>7.75</v>
      </c>
      <c r="L143" s="247">
        <f t="shared" si="18"/>
        <v>7.75</v>
      </c>
      <c r="M143" s="271"/>
    </row>
    <row r="144" spans="1:13">
      <c r="A144" s="177"/>
      <c r="B144" s="351" t="s">
        <v>614</v>
      </c>
      <c r="C144" s="352"/>
      <c r="D144" s="247">
        <v>1</v>
      </c>
      <c r="E144" s="247">
        <v>17.75</v>
      </c>
      <c r="F144" s="247"/>
      <c r="G144" s="247"/>
      <c r="H144" s="247"/>
      <c r="I144" s="247"/>
      <c r="J144" s="248"/>
      <c r="K144" s="248">
        <f t="shared" si="19"/>
        <v>17.75</v>
      </c>
      <c r="L144" s="247">
        <f t="shared" si="18"/>
        <v>17.75</v>
      </c>
      <c r="M144" s="271"/>
    </row>
    <row r="145" spans="1:13">
      <c r="A145" s="177"/>
      <c r="B145" s="351" t="s">
        <v>615</v>
      </c>
      <c r="C145" s="352"/>
      <c r="D145" s="247">
        <v>1</v>
      </c>
      <c r="E145" s="247">
        <v>6.25</v>
      </c>
      <c r="F145" s="247"/>
      <c r="G145" s="247"/>
      <c r="H145" s="247"/>
      <c r="I145" s="247"/>
      <c r="J145" s="248"/>
      <c r="K145" s="248">
        <f t="shared" si="19"/>
        <v>6.25</v>
      </c>
      <c r="L145" s="247">
        <f t="shared" si="18"/>
        <v>6.25</v>
      </c>
      <c r="M145" s="271"/>
    </row>
    <row r="146" spans="1:13">
      <c r="A146" s="177"/>
      <c r="B146" s="351" t="s">
        <v>615</v>
      </c>
      <c r="C146" s="352"/>
      <c r="D146" s="247">
        <v>1</v>
      </c>
      <c r="E146" s="247">
        <v>8.5</v>
      </c>
      <c r="F146" s="247"/>
      <c r="G146" s="247"/>
      <c r="H146" s="247"/>
      <c r="I146" s="247"/>
      <c r="J146" s="248"/>
      <c r="K146" s="248">
        <f t="shared" si="19"/>
        <v>8.5</v>
      </c>
      <c r="L146" s="247">
        <f t="shared" si="18"/>
        <v>8.5</v>
      </c>
      <c r="M146" s="271"/>
    </row>
    <row r="147" spans="1:13">
      <c r="A147" s="177"/>
      <c r="B147" s="275"/>
      <c r="C147" s="276"/>
      <c r="D147" s="247"/>
      <c r="E147" s="247"/>
      <c r="F147" s="247"/>
      <c r="G147" s="247"/>
      <c r="H147" s="247"/>
      <c r="I147" s="247"/>
      <c r="J147" s="248"/>
      <c r="K147" s="248"/>
      <c r="L147" s="247"/>
      <c r="M147" s="271"/>
    </row>
    <row r="152" spans="1:13" ht="14.25" customHeight="1"/>
    <row r="153" spans="1:13" ht="14.25" customHeight="1"/>
    <row r="154" spans="1:13" ht="14.25" customHeight="1"/>
    <row r="155" spans="1:13" ht="14.25" customHeight="1"/>
    <row r="156" spans="1:13" ht="14.25" customHeight="1"/>
    <row r="157" spans="1:13" ht="14.25" customHeight="1"/>
    <row r="161" ht="14.25" customHeight="1"/>
    <row r="164" ht="14.25" customHeight="1"/>
    <row r="165" ht="14.25" customHeight="1"/>
    <row r="166" ht="14.25" customHeight="1"/>
    <row r="168" ht="14.25" customHeight="1"/>
    <row r="169" ht="14.25" customHeight="1"/>
    <row r="170" ht="14.25" customHeight="1"/>
    <row r="171" ht="14.25" customHeight="1"/>
    <row r="176" ht="14.25" customHeight="1"/>
    <row r="178" ht="14.25" customHeight="1"/>
    <row r="179" ht="14.25" customHeight="1"/>
    <row r="180" ht="14.25" customHeight="1"/>
  </sheetData>
  <protectedRanges>
    <protectedRange sqref="L7" name="Intervalo1_1_2"/>
    <protectedRange sqref="L37:L38 L33 L50 L52" name="Intervalo1_1_1_3"/>
    <protectedRange sqref="L56 L79" name="Intervalo1_1_1_2"/>
    <protectedRange sqref="L12" name="Intervalo1_1"/>
    <protectedRange sqref="L16:L29 L61:L74 L76:L77 L81:L85" name="Intervalo1_1_14_1"/>
    <protectedRange sqref="L89:L90 L93" name="Intervalo1_1_3"/>
    <protectedRange sqref="L91" name="Intervalo1_1_13_1"/>
    <protectedRange sqref="L94" name="Intervalo1_1_2_2"/>
    <protectedRange sqref="L96 L124:L125 L138 L108 L117 L111 L99 L102 L105" name="Intervalo1_1_4"/>
    <protectedRange sqref="L97:L98 L112:L116 L100:L101 L103:L104 L106 L109 L118 L121:L123" name="Intervalo1_1_7_1"/>
    <protectedRange sqref="L119:L120" name="Intervalo1_1_5_1_1"/>
    <protectedRange sqref="L107 L110" name="Intervalo1_1_9_1"/>
    <protectedRange sqref="L126:L137" name="Intervalo1_1_8_1"/>
    <protectedRange sqref="L139:L147" name="Intervalo1_1_1_11"/>
  </protectedRanges>
  <mergeCells count="86">
    <mergeCell ref="B56:M56"/>
    <mergeCell ref="B104:C104"/>
    <mergeCell ref="B87:M87"/>
    <mergeCell ref="B126:C126"/>
    <mergeCell ref="B109:C109"/>
    <mergeCell ref="B110:C110"/>
    <mergeCell ref="B111:K111"/>
    <mergeCell ref="B112:C112"/>
    <mergeCell ref="B113:C113"/>
    <mergeCell ref="B114:C114"/>
    <mergeCell ref="B115:C115"/>
    <mergeCell ref="B117:K117"/>
    <mergeCell ref="B118:C118"/>
    <mergeCell ref="B119:C119"/>
    <mergeCell ref="B120:C120"/>
    <mergeCell ref="B47:C47"/>
    <mergeCell ref="B48:C48"/>
    <mergeCell ref="B49:C49"/>
    <mergeCell ref="B51:C51"/>
    <mergeCell ref="B54:M54"/>
    <mergeCell ref="B42:C42"/>
    <mergeCell ref="B43:C43"/>
    <mergeCell ref="B44:C44"/>
    <mergeCell ref="B45:C45"/>
    <mergeCell ref="B46:C46"/>
    <mergeCell ref="K7:L7"/>
    <mergeCell ref="B10:M10"/>
    <mergeCell ref="B12:K12"/>
    <mergeCell ref="B31:M31"/>
    <mergeCell ref="B41:C41"/>
    <mergeCell ref="B33:M33"/>
    <mergeCell ref="B34:C34"/>
    <mergeCell ref="B37:C37"/>
    <mergeCell ref="B38:C38"/>
    <mergeCell ref="B39:C39"/>
    <mergeCell ref="B40:C40"/>
    <mergeCell ref="B130:C130"/>
    <mergeCell ref="M7:M8"/>
    <mergeCell ref="A1:B5"/>
    <mergeCell ref="C1:M1"/>
    <mergeCell ref="C2:G2"/>
    <mergeCell ref="H2:M2"/>
    <mergeCell ref="C3:G3"/>
    <mergeCell ref="H3:M3"/>
    <mergeCell ref="C4:G4"/>
    <mergeCell ref="H4:K4"/>
    <mergeCell ref="C5:G5"/>
    <mergeCell ref="H5:K5"/>
    <mergeCell ref="A7:A8"/>
    <mergeCell ref="B7:C8"/>
    <mergeCell ref="D7:D8"/>
    <mergeCell ref="E7:J7"/>
    <mergeCell ref="B137:C137"/>
    <mergeCell ref="B140:K140"/>
    <mergeCell ref="B131:C131"/>
    <mergeCell ref="B133:C133"/>
    <mergeCell ref="B136:C136"/>
    <mergeCell ref="B132:C132"/>
    <mergeCell ref="B134:C134"/>
    <mergeCell ref="B135:C135"/>
    <mergeCell ref="B142:C142"/>
    <mergeCell ref="B145:C145"/>
    <mergeCell ref="B146:C146"/>
    <mergeCell ref="B143:C143"/>
    <mergeCell ref="B144:C144"/>
    <mergeCell ref="B102:K102"/>
    <mergeCell ref="B103:C103"/>
    <mergeCell ref="B105:K105"/>
    <mergeCell ref="B106:C106"/>
    <mergeCell ref="B108:K108"/>
    <mergeCell ref="B96:K96"/>
    <mergeCell ref="B97:C97"/>
    <mergeCell ref="B98:C98"/>
    <mergeCell ref="B99:K99"/>
    <mergeCell ref="B100:C100"/>
    <mergeCell ref="B79:M79"/>
    <mergeCell ref="B89:K89"/>
    <mergeCell ref="B91:C91"/>
    <mergeCell ref="B93:K93"/>
    <mergeCell ref="B94:C94"/>
    <mergeCell ref="B121:C121"/>
    <mergeCell ref="B122:C122"/>
    <mergeCell ref="B123:C123"/>
    <mergeCell ref="B128:C128"/>
    <mergeCell ref="B129:C129"/>
    <mergeCell ref="B127:C127"/>
  </mergeCells>
  <printOptions horizontalCentered="1"/>
  <pageMargins left="0.31496062992125984" right="0.31496062992125984" top="0.78740157480314965" bottom="0.78740157480314965" header="0.31496062992125984" footer="0.31496062992125984"/>
  <pageSetup paperSize="9" scale="6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F28"/>
  <sheetViews>
    <sheetView topLeftCell="A10" workbookViewId="0">
      <selection activeCell="B29" sqref="B29"/>
    </sheetView>
  </sheetViews>
  <sheetFormatPr defaultRowHeight="14.25"/>
  <cols>
    <col min="2" max="2" width="15.875" customWidth="1"/>
    <col min="6" max="6" width="14.125" bestFit="1" customWidth="1"/>
  </cols>
  <sheetData>
    <row r="7" spans="1:6">
      <c r="A7" t="s">
        <v>617</v>
      </c>
      <c r="B7" s="414">
        <v>55322.669999999991</v>
      </c>
    </row>
    <row r="8" spans="1:6">
      <c r="A8" t="s">
        <v>618</v>
      </c>
      <c r="B8" s="414">
        <v>81506.110000000015</v>
      </c>
    </row>
    <row r="9" spans="1:6">
      <c r="A9" t="s">
        <v>619</v>
      </c>
      <c r="B9" s="414">
        <v>79324.279999999984</v>
      </c>
    </row>
    <row r="10" spans="1:6">
      <c r="A10" t="s">
        <v>620</v>
      </c>
      <c r="B10" s="414">
        <v>48629.340000000004</v>
      </c>
      <c r="F10" s="415">
        <f>SUM(B7:B11)</f>
        <v>327433.08</v>
      </c>
    </row>
    <row r="11" spans="1:6">
      <c r="A11" t="s">
        <v>621</v>
      </c>
      <c r="B11" s="414">
        <v>62650.68</v>
      </c>
    </row>
    <row r="12" spans="1:6">
      <c r="A12" t="s">
        <v>622</v>
      </c>
      <c r="B12" s="414">
        <v>49991.87</v>
      </c>
    </row>
    <row r="13" spans="1:6">
      <c r="A13" t="s">
        <v>623</v>
      </c>
      <c r="B13" s="414">
        <v>76515.850000000006</v>
      </c>
    </row>
    <row r="14" spans="1:6">
      <c r="A14" t="s">
        <v>624</v>
      </c>
      <c r="B14" s="414">
        <v>30673.279999999999</v>
      </c>
    </row>
    <row r="15" spans="1:6">
      <c r="A15" t="s">
        <v>625</v>
      </c>
      <c r="B15" s="414">
        <v>49286.299999999996</v>
      </c>
    </row>
    <row r="16" spans="1:6">
      <c r="A16" t="s">
        <v>626</v>
      </c>
      <c r="B16" s="414">
        <v>60632.640000000007</v>
      </c>
    </row>
    <row r="17" spans="1:2">
      <c r="A17" t="s">
        <v>627</v>
      </c>
      <c r="B17" s="414">
        <v>18230.759999999998</v>
      </c>
    </row>
    <row r="18" spans="1:2">
      <c r="A18" t="s">
        <v>628</v>
      </c>
      <c r="B18" s="414">
        <v>75633.239999999991</v>
      </c>
    </row>
    <row r="19" spans="1:2">
      <c r="A19" t="s">
        <v>629</v>
      </c>
      <c r="B19" s="414">
        <v>80004.13</v>
      </c>
    </row>
    <row r="20" spans="1:2">
      <c r="A20" t="s">
        <v>630</v>
      </c>
      <c r="B20" s="414">
        <v>33849.129999999997</v>
      </c>
    </row>
    <row r="21" spans="1:2">
      <c r="A21" t="s">
        <v>631</v>
      </c>
      <c r="B21" s="414">
        <f>[7]BM15!J259</f>
        <v>15851.05</v>
      </c>
    </row>
    <row r="22" spans="1:2">
      <c r="A22" t="s">
        <v>632</v>
      </c>
      <c r="B22" s="414">
        <v>66928.92</v>
      </c>
    </row>
    <row r="23" spans="1:2">
      <c r="A23" t="s">
        <v>633</v>
      </c>
      <c r="B23" s="414">
        <v>20804.099999999999</v>
      </c>
    </row>
    <row r="24" spans="1:2">
      <c r="A24" t="s">
        <v>634</v>
      </c>
      <c r="B24" s="414">
        <v>28422.54</v>
      </c>
    </row>
    <row r="25" spans="1:2">
      <c r="A25" t="s">
        <v>635</v>
      </c>
      <c r="B25" s="414">
        <v>38767.5</v>
      </c>
    </row>
    <row r="26" spans="1:2">
      <c r="A26" t="s">
        <v>636</v>
      </c>
      <c r="B26" s="414">
        <f>[8]BM20!J284</f>
        <v>39633.11</v>
      </c>
    </row>
    <row r="27" spans="1:2">
      <c r="A27" t="s">
        <v>637</v>
      </c>
      <c r="B27" s="414">
        <f>'BM 21'!I300</f>
        <v>84058.0069143125</v>
      </c>
    </row>
    <row r="28" spans="1:2">
      <c r="B28" s="415">
        <f>SUM(B7:B27)</f>
        <v>1096715.5069143127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4</vt:i4>
      </vt:variant>
      <vt:variant>
        <vt:lpstr>Intervalos nomeados</vt:lpstr>
      </vt:variant>
      <vt:variant>
        <vt:i4>2</vt:i4>
      </vt:variant>
    </vt:vector>
  </HeadingPairs>
  <TitlesOfParts>
    <vt:vector size="6" baseType="lpstr">
      <vt:lpstr>BM20</vt:lpstr>
      <vt:lpstr>BM 21</vt:lpstr>
      <vt:lpstr>Memorial</vt:lpstr>
      <vt:lpstr>Plan2</vt:lpstr>
      <vt:lpstr>'BM 21'!Area_de_impressao</vt:lpstr>
      <vt:lpstr>'BM20'!Area_de_impressao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User12549</dc:creator>
  <cp:lastModifiedBy>pc</cp:lastModifiedBy>
  <cp:lastPrinted>2025-03-27T17:46:23Z</cp:lastPrinted>
  <dcterms:created xsi:type="dcterms:W3CDTF">2025-03-18T00:03:54Z</dcterms:created>
  <dcterms:modified xsi:type="dcterms:W3CDTF">2025-03-27T17:46:26Z</dcterms:modified>
</cp:coreProperties>
</file>