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.LICITAÇÃO DO SERTÃO\SOUSA\ESCOLA DO ALTO CRUZEIRO\"/>
    </mc:Choice>
  </mc:AlternateContent>
  <bookViews>
    <workbookView xWindow="0" yWindow="0" windowWidth="20490" windowHeight="7050"/>
  </bookViews>
  <sheets>
    <sheet name="ORÇAMENTO" sheetId="1" r:id="rId1"/>
    <sheet name="CRONOGRAMA" sheetId="4" r:id="rId2"/>
    <sheet name="B.D.I" sheetId="2" r:id="rId3"/>
    <sheet name="E.S." sheetId="3" r:id="rId4"/>
    <sheet name="memorial" sheetId="5" r:id="rId5"/>
  </sheets>
  <definedNames>
    <definedName name="_xlnm.Print_Area" localSheetId="3">E.S.!$A$2:$D$51</definedName>
    <definedName name="_xlnm.Print_Area" localSheetId="4">memorial!$A$1:$H$346</definedName>
    <definedName name="_xlnm.Print_Area" localSheetId="0">ORÇAMENTO!$A$3:$I$357</definedName>
  </definedNames>
  <calcPr calcId="162913"/>
</workbook>
</file>

<file path=xl/calcChain.xml><?xml version="1.0" encoding="utf-8"?>
<calcChain xmlns="http://schemas.openxmlformats.org/spreadsheetml/2006/main">
  <c r="B56" i="4" l="1"/>
  <c r="A56" i="4"/>
  <c r="B54" i="4"/>
  <c r="A54" i="4"/>
  <c r="B52" i="4"/>
  <c r="A52" i="4"/>
  <c r="B50" i="4"/>
  <c r="A50" i="4"/>
  <c r="B48" i="4"/>
  <c r="A48" i="4"/>
  <c r="B46" i="4"/>
  <c r="A46" i="4"/>
  <c r="B44" i="4"/>
  <c r="A44" i="4"/>
  <c r="B42" i="4"/>
  <c r="A42" i="4"/>
  <c r="B40" i="4"/>
  <c r="A40" i="4"/>
  <c r="B38" i="4"/>
  <c r="A38" i="4"/>
  <c r="B36" i="4"/>
  <c r="A36" i="4"/>
  <c r="B34" i="4"/>
  <c r="A34" i="4"/>
  <c r="B32" i="4"/>
  <c r="A32" i="4"/>
  <c r="B30" i="4"/>
  <c r="A30" i="4"/>
  <c r="B28" i="4"/>
  <c r="A28" i="4"/>
  <c r="B26" i="4"/>
  <c r="A26" i="4"/>
  <c r="B24" i="4"/>
  <c r="A24" i="4"/>
  <c r="B22" i="4"/>
  <c r="A22" i="4"/>
  <c r="B20" i="4"/>
  <c r="A20" i="4"/>
  <c r="B18" i="4"/>
  <c r="A18" i="4"/>
  <c r="B16" i="4"/>
  <c r="A16" i="4"/>
  <c r="B14" i="4"/>
  <c r="A14" i="4"/>
  <c r="G30" i="1" l="1"/>
  <c r="L30" i="1" s="1"/>
  <c r="L19" i="1"/>
  <c r="L20" i="1"/>
  <c r="L22" i="1"/>
  <c r="L24" i="1"/>
  <c r="L26" i="1"/>
  <c r="L31" i="1"/>
  <c r="L67" i="1"/>
  <c r="L76" i="1"/>
  <c r="L79" i="1"/>
  <c r="L86" i="1"/>
  <c r="L102" i="1"/>
  <c r="L110" i="1"/>
  <c r="L141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200" i="1"/>
  <c r="L209" i="1"/>
  <c r="L225" i="1"/>
  <c r="L281" i="1"/>
  <c r="L283" i="1"/>
  <c r="L312" i="1"/>
  <c r="L322" i="1"/>
  <c r="L335" i="1"/>
  <c r="L351" i="1"/>
  <c r="O16" i="1"/>
  <c r="G16" i="1" s="1"/>
  <c r="O17" i="1"/>
  <c r="G17" i="1" s="1"/>
  <c r="O18" i="1"/>
  <c r="G18" i="1" s="1"/>
  <c r="O19" i="1"/>
  <c r="O20" i="1"/>
  <c r="O21" i="1"/>
  <c r="G21" i="1" s="1"/>
  <c r="O22" i="1"/>
  <c r="O23" i="1"/>
  <c r="G23" i="1" s="1"/>
  <c r="L23" i="1" s="1"/>
  <c r="O24" i="1"/>
  <c r="O25" i="1"/>
  <c r="G25" i="1" s="1"/>
  <c r="L25" i="1" s="1"/>
  <c r="O26" i="1"/>
  <c r="O27" i="1"/>
  <c r="G27" i="1" s="1"/>
  <c r="O28" i="1"/>
  <c r="G28" i="1" s="1"/>
  <c r="O29" i="1"/>
  <c r="G29" i="1" s="1"/>
  <c r="L29" i="1" s="1"/>
  <c r="O30" i="1"/>
  <c r="O31" i="1"/>
  <c r="O32" i="1"/>
  <c r="G32" i="1" s="1"/>
  <c r="L32" i="1" s="1"/>
  <c r="O33" i="1"/>
  <c r="G33" i="1" s="1"/>
  <c r="L33" i="1" s="1"/>
  <c r="O34" i="1"/>
  <c r="G34" i="1" s="1"/>
  <c r="L34" i="1" s="1"/>
  <c r="O35" i="1"/>
  <c r="G35" i="1" s="1"/>
  <c r="L35" i="1" s="1"/>
  <c r="O36" i="1"/>
  <c r="G36" i="1" s="1"/>
  <c r="L36" i="1" s="1"/>
  <c r="O37" i="1"/>
  <c r="G37" i="1" s="1"/>
  <c r="L37" i="1" s="1"/>
  <c r="O38" i="1"/>
  <c r="G38" i="1" s="1"/>
  <c r="L38" i="1" s="1"/>
  <c r="O39" i="1"/>
  <c r="G39" i="1" s="1"/>
  <c r="L39" i="1" s="1"/>
  <c r="O40" i="1"/>
  <c r="G40" i="1" s="1"/>
  <c r="L40" i="1" s="1"/>
  <c r="O41" i="1"/>
  <c r="G41" i="1" s="1"/>
  <c r="L41" i="1" s="1"/>
  <c r="O42" i="1"/>
  <c r="G42" i="1" s="1"/>
  <c r="L42" i="1" s="1"/>
  <c r="O43" i="1"/>
  <c r="G43" i="1" s="1"/>
  <c r="L43" i="1" s="1"/>
  <c r="O44" i="1"/>
  <c r="G44" i="1" s="1"/>
  <c r="L44" i="1" s="1"/>
  <c r="O45" i="1"/>
  <c r="G45" i="1" s="1"/>
  <c r="L45" i="1" s="1"/>
  <c r="O46" i="1"/>
  <c r="G46" i="1" s="1"/>
  <c r="L46" i="1" s="1"/>
  <c r="O47" i="1"/>
  <c r="G47" i="1" s="1"/>
  <c r="L47" i="1" s="1"/>
  <c r="O48" i="1"/>
  <c r="G48" i="1" s="1"/>
  <c r="L48" i="1" s="1"/>
  <c r="O49" i="1"/>
  <c r="G49" i="1" s="1"/>
  <c r="L49" i="1" s="1"/>
  <c r="O50" i="1"/>
  <c r="G50" i="1" s="1"/>
  <c r="L50" i="1" s="1"/>
  <c r="O51" i="1"/>
  <c r="G51" i="1" s="1"/>
  <c r="L51" i="1" s="1"/>
  <c r="O52" i="1"/>
  <c r="G52" i="1" s="1"/>
  <c r="L52" i="1" s="1"/>
  <c r="O53" i="1"/>
  <c r="G53" i="1" s="1"/>
  <c r="L53" i="1" s="1"/>
  <c r="O54" i="1"/>
  <c r="G54" i="1" s="1"/>
  <c r="L54" i="1" s="1"/>
  <c r="O55" i="1"/>
  <c r="G55" i="1" s="1"/>
  <c r="L55" i="1" s="1"/>
  <c r="O56" i="1"/>
  <c r="G56" i="1" s="1"/>
  <c r="L56" i="1" s="1"/>
  <c r="O57" i="1"/>
  <c r="G57" i="1" s="1"/>
  <c r="L57" i="1" s="1"/>
  <c r="O58" i="1"/>
  <c r="G58" i="1" s="1"/>
  <c r="L58" i="1" s="1"/>
  <c r="O59" i="1"/>
  <c r="G59" i="1" s="1"/>
  <c r="L59" i="1" s="1"/>
  <c r="O60" i="1"/>
  <c r="G60" i="1" s="1"/>
  <c r="L60" i="1" s="1"/>
  <c r="O61" i="1"/>
  <c r="G61" i="1" s="1"/>
  <c r="L61" i="1" s="1"/>
  <c r="O62" i="1"/>
  <c r="G62" i="1" s="1"/>
  <c r="L62" i="1" s="1"/>
  <c r="O63" i="1"/>
  <c r="G63" i="1" s="1"/>
  <c r="L63" i="1" s="1"/>
  <c r="O64" i="1"/>
  <c r="G64" i="1" s="1"/>
  <c r="L64" i="1" s="1"/>
  <c r="O65" i="1"/>
  <c r="G65" i="1" s="1"/>
  <c r="L65" i="1" s="1"/>
  <c r="O66" i="1"/>
  <c r="G66" i="1" s="1"/>
  <c r="L66" i="1" s="1"/>
  <c r="O67" i="1"/>
  <c r="O68" i="1"/>
  <c r="G68" i="1" s="1"/>
  <c r="L68" i="1" s="1"/>
  <c r="O69" i="1"/>
  <c r="G69" i="1" s="1"/>
  <c r="L69" i="1" s="1"/>
  <c r="O70" i="1"/>
  <c r="G70" i="1" s="1"/>
  <c r="L70" i="1" s="1"/>
  <c r="O71" i="1"/>
  <c r="G71" i="1" s="1"/>
  <c r="L71" i="1" s="1"/>
  <c r="O72" i="1"/>
  <c r="G72" i="1" s="1"/>
  <c r="L72" i="1" s="1"/>
  <c r="O73" i="1"/>
  <c r="G73" i="1" s="1"/>
  <c r="O74" i="1"/>
  <c r="G74" i="1" s="1"/>
  <c r="O75" i="1"/>
  <c r="G75" i="1" s="1"/>
  <c r="O76" i="1"/>
  <c r="O77" i="1"/>
  <c r="G77" i="1" s="1"/>
  <c r="L77" i="1" s="1"/>
  <c r="O78" i="1"/>
  <c r="G78" i="1" s="1"/>
  <c r="L78" i="1" s="1"/>
  <c r="O79" i="1"/>
  <c r="O80" i="1"/>
  <c r="G80" i="1" s="1"/>
  <c r="O81" i="1"/>
  <c r="G81" i="1" s="1"/>
  <c r="L81" i="1" s="1"/>
  <c r="O82" i="1"/>
  <c r="G82" i="1" s="1"/>
  <c r="L82" i="1" s="1"/>
  <c r="O83" i="1"/>
  <c r="G83" i="1" s="1"/>
  <c r="L83" i="1" s="1"/>
  <c r="O84" i="1"/>
  <c r="G84" i="1" s="1"/>
  <c r="L84" i="1" s="1"/>
  <c r="O85" i="1"/>
  <c r="G85" i="1" s="1"/>
  <c r="L85" i="1" s="1"/>
  <c r="O86" i="1"/>
  <c r="O87" i="1"/>
  <c r="G87" i="1" s="1"/>
  <c r="O88" i="1"/>
  <c r="G88" i="1" s="1"/>
  <c r="L88" i="1" s="1"/>
  <c r="O89" i="1"/>
  <c r="G89" i="1" s="1"/>
  <c r="L89" i="1" s="1"/>
  <c r="O90" i="1"/>
  <c r="G90" i="1" s="1"/>
  <c r="L90" i="1" s="1"/>
  <c r="O91" i="1"/>
  <c r="G91" i="1" s="1"/>
  <c r="L91" i="1" s="1"/>
  <c r="O92" i="1"/>
  <c r="G92" i="1" s="1"/>
  <c r="L92" i="1" s="1"/>
  <c r="O93" i="1"/>
  <c r="G93" i="1" s="1"/>
  <c r="L93" i="1" s="1"/>
  <c r="O94" i="1"/>
  <c r="G94" i="1" s="1"/>
  <c r="L94" i="1" s="1"/>
  <c r="O95" i="1"/>
  <c r="G95" i="1" s="1"/>
  <c r="L95" i="1" s="1"/>
  <c r="O96" i="1"/>
  <c r="G96" i="1" s="1"/>
  <c r="L96" i="1" s="1"/>
  <c r="O97" i="1"/>
  <c r="G97" i="1" s="1"/>
  <c r="L97" i="1" s="1"/>
  <c r="O98" i="1"/>
  <c r="G98" i="1" s="1"/>
  <c r="L98" i="1" s="1"/>
  <c r="O99" i="1"/>
  <c r="G99" i="1" s="1"/>
  <c r="L99" i="1" s="1"/>
  <c r="O100" i="1"/>
  <c r="G100" i="1" s="1"/>
  <c r="L100" i="1" s="1"/>
  <c r="O101" i="1"/>
  <c r="G101" i="1" s="1"/>
  <c r="L101" i="1" s="1"/>
  <c r="O102" i="1"/>
  <c r="O103" i="1"/>
  <c r="G103" i="1" s="1"/>
  <c r="L103" i="1" s="1"/>
  <c r="O104" i="1"/>
  <c r="G104" i="1" s="1"/>
  <c r="L104" i="1" s="1"/>
  <c r="O105" i="1"/>
  <c r="G105" i="1" s="1"/>
  <c r="L105" i="1" s="1"/>
  <c r="O106" i="1"/>
  <c r="G106" i="1" s="1"/>
  <c r="L106" i="1" s="1"/>
  <c r="O107" i="1"/>
  <c r="G107" i="1" s="1"/>
  <c r="L107" i="1" s="1"/>
  <c r="O108" i="1"/>
  <c r="G108" i="1" s="1"/>
  <c r="L108" i="1" s="1"/>
  <c r="O109" i="1"/>
  <c r="G109" i="1" s="1"/>
  <c r="L109" i="1" s="1"/>
  <c r="O110" i="1"/>
  <c r="O111" i="1"/>
  <c r="G111" i="1" s="1"/>
  <c r="L111" i="1" s="1"/>
  <c r="O112" i="1"/>
  <c r="G112" i="1" s="1"/>
  <c r="L112" i="1" s="1"/>
  <c r="O113" i="1"/>
  <c r="G113" i="1" s="1"/>
  <c r="L113" i="1" s="1"/>
  <c r="O114" i="1"/>
  <c r="G114" i="1" s="1"/>
  <c r="L114" i="1" s="1"/>
  <c r="O115" i="1"/>
  <c r="G115" i="1" s="1"/>
  <c r="L115" i="1" s="1"/>
  <c r="O116" i="1"/>
  <c r="G116" i="1" s="1"/>
  <c r="L116" i="1" s="1"/>
  <c r="O117" i="1"/>
  <c r="G117" i="1" s="1"/>
  <c r="L117" i="1" s="1"/>
  <c r="O118" i="1"/>
  <c r="G118" i="1" s="1"/>
  <c r="L118" i="1" s="1"/>
  <c r="O119" i="1"/>
  <c r="G119" i="1" s="1"/>
  <c r="L119" i="1" s="1"/>
  <c r="O120" i="1"/>
  <c r="G120" i="1" s="1"/>
  <c r="L120" i="1" s="1"/>
  <c r="O121" i="1"/>
  <c r="G121" i="1" s="1"/>
  <c r="L121" i="1" s="1"/>
  <c r="O122" i="1"/>
  <c r="G122" i="1" s="1"/>
  <c r="L122" i="1" s="1"/>
  <c r="O123" i="1"/>
  <c r="G123" i="1" s="1"/>
  <c r="L123" i="1" s="1"/>
  <c r="O124" i="1"/>
  <c r="G124" i="1" s="1"/>
  <c r="L124" i="1" s="1"/>
  <c r="O125" i="1"/>
  <c r="G125" i="1" s="1"/>
  <c r="L125" i="1" s="1"/>
  <c r="O126" i="1"/>
  <c r="G126" i="1" s="1"/>
  <c r="L126" i="1" s="1"/>
  <c r="O127" i="1"/>
  <c r="G127" i="1" s="1"/>
  <c r="L127" i="1" s="1"/>
  <c r="O128" i="1"/>
  <c r="G128" i="1" s="1"/>
  <c r="L128" i="1" s="1"/>
  <c r="O129" i="1"/>
  <c r="G129" i="1" s="1"/>
  <c r="L129" i="1" s="1"/>
  <c r="O130" i="1"/>
  <c r="G130" i="1" s="1"/>
  <c r="L130" i="1" s="1"/>
  <c r="O131" i="1"/>
  <c r="G131" i="1" s="1"/>
  <c r="L131" i="1" s="1"/>
  <c r="O132" i="1"/>
  <c r="G132" i="1" s="1"/>
  <c r="L132" i="1" s="1"/>
  <c r="O133" i="1"/>
  <c r="G133" i="1" s="1"/>
  <c r="L133" i="1" s="1"/>
  <c r="O134" i="1"/>
  <c r="G134" i="1" s="1"/>
  <c r="L134" i="1" s="1"/>
  <c r="O135" i="1"/>
  <c r="G135" i="1" s="1"/>
  <c r="L135" i="1" s="1"/>
  <c r="O136" i="1"/>
  <c r="G136" i="1" s="1"/>
  <c r="L136" i="1" s="1"/>
  <c r="O137" i="1"/>
  <c r="G137" i="1" s="1"/>
  <c r="L137" i="1" s="1"/>
  <c r="O138" i="1"/>
  <c r="G138" i="1" s="1"/>
  <c r="L138" i="1" s="1"/>
  <c r="O139" i="1"/>
  <c r="G139" i="1" s="1"/>
  <c r="L139" i="1" s="1"/>
  <c r="O140" i="1"/>
  <c r="G140" i="1" s="1"/>
  <c r="L140" i="1" s="1"/>
  <c r="O141" i="1"/>
  <c r="O142" i="1"/>
  <c r="G142" i="1" s="1"/>
  <c r="L142" i="1" s="1"/>
  <c r="O143" i="1"/>
  <c r="G143" i="1" s="1"/>
  <c r="L143" i="1" s="1"/>
  <c r="O144" i="1"/>
  <c r="G144" i="1" s="1"/>
  <c r="L144" i="1" s="1"/>
  <c r="O145" i="1"/>
  <c r="G145" i="1" s="1"/>
  <c r="L145" i="1" s="1"/>
  <c r="O146" i="1"/>
  <c r="G146" i="1" s="1"/>
  <c r="L146" i="1" s="1"/>
  <c r="O147" i="1"/>
  <c r="G147" i="1" s="1"/>
  <c r="L147" i="1" s="1"/>
  <c r="O148" i="1"/>
  <c r="G148" i="1" s="1"/>
  <c r="L148" i="1" s="1"/>
  <c r="O149" i="1"/>
  <c r="G149" i="1" s="1"/>
  <c r="L149" i="1" s="1"/>
  <c r="O150" i="1"/>
  <c r="G150" i="1" s="1"/>
  <c r="L150" i="1" s="1"/>
  <c r="O151" i="1"/>
  <c r="G151" i="1" s="1"/>
  <c r="L151" i="1" s="1"/>
  <c r="O152" i="1"/>
  <c r="G152" i="1" s="1"/>
  <c r="L152" i="1" s="1"/>
  <c r="O153" i="1"/>
  <c r="G153" i="1" s="1"/>
  <c r="L153" i="1" s="1"/>
  <c r="O154" i="1"/>
  <c r="G154" i="1" s="1"/>
  <c r="L154" i="1" s="1"/>
  <c r="O155" i="1"/>
  <c r="G155" i="1" s="1"/>
  <c r="L155" i="1" s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G174" i="1" s="1"/>
  <c r="L174" i="1" s="1"/>
  <c r="O175" i="1"/>
  <c r="G175" i="1" s="1"/>
  <c r="L175" i="1" s="1"/>
  <c r="O176" i="1"/>
  <c r="G176" i="1" s="1"/>
  <c r="L176" i="1" s="1"/>
  <c r="O177" i="1"/>
  <c r="G177" i="1" s="1"/>
  <c r="L177" i="1" s="1"/>
  <c r="O178" i="1"/>
  <c r="G178" i="1" s="1"/>
  <c r="L178" i="1" s="1"/>
  <c r="O179" i="1"/>
  <c r="G179" i="1" s="1"/>
  <c r="L179" i="1" s="1"/>
  <c r="O180" i="1"/>
  <c r="G180" i="1" s="1"/>
  <c r="L180" i="1" s="1"/>
  <c r="O181" i="1"/>
  <c r="G181" i="1" s="1"/>
  <c r="L181" i="1" s="1"/>
  <c r="O182" i="1"/>
  <c r="G182" i="1" s="1"/>
  <c r="L182" i="1" s="1"/>
  <c r="O183" i="1"/>
  <c r="G183" i="1" s="1"/>
  <c r="L183" i="1" s="1"/>
  <c r="O184" i="1"/>
  <c r="G184" i="1" s="1"/>
  <c r="L184" i="1" s="1"/>
  <c r="O185" i="1"/>
  <c r="G185" i="1" s="1"/>
  <c r="L185" i="1" s="1"/>
  <c r="O186" i="1"/>
  <c r="G186" i="1" s="1"/>
  <c r="L186" i="1" s="1"/>
  <c r="O187" i="1"/>
  <c r="G187" i="1" s="1"/>
  <c r="L187" i="1" s="1"/>
  <c r="O188" i="1"/>
  <c r="G188" i="1" s="1"/>
  <c r="L188" i="1" s="1"/>
  <c r="O189" i="1"/>
  <c r="G189" i="1" s="1"/>
  <c r="L189" i="1" s="1"/>
  <c r="O190" i="1"/>
  <c r="G190" i="1" s="1"/>
  <c r="L190" i="1" s="1"/>
  <c r="O191" i="1"/>
  <c r="G191" i="1" s="1"/>
  <c r="L191" i="1" s="1"/>
  <c r="O192" i="1"/>
  <c r="G192" i="1" s="1"/>
  <c r="L192" i="1" s="1"/>
  <c r="O193" i="1"/>
  <c r="G193" i="1" s="1"/>
  <c r="L193" i="1" s="1"/>
  <c r="O194" i="1"/>
  <c r="G194" i="1" s="1"/>
  <c r="L194" i="1" s="1"/>
  <c r="O195" i="1"/>
  <c r="G195" i="1" s="1"/>
  <c r="L195" i="1" s="1"/>
  <c r="O196" i="1"/>
  <c r="G196" i="1" s="1"/>
  <c r="L196" i="1" s="1"/>
  <c r="O197" i="1"/>
  <c r="G197" i="1" s="1"/>
  <c r="L197" i="1" s="1"/>
  <c r="O198" i="1"/>
  <c r="G198" i="1" s="1"/>
  <c r="L198" i="1" s="1"/>
  <c r="O199" i="1"/>
  <c r="G199" i="1" s="1"/>
  <c r="L199" i="1" s="1"/>
  <c r="O200" i="1"/>
  <c r="O201" i="1"/>
  <c r="G201" i="1" s="1"/>
  <c r="L201" i="1" s="1"/>
  <c r="O202" i="1"/>
  <c r="G202" i="1" s="1"/>
  <c r="L202" i="1" s="1"/>
  <c r="O203" i="1"/>
  <c r="G203" i="1" s="1"/>
  <c r="L203" i="1" s="1"/>
  <c r="O204" i="1"/>
  <c r="G204" i="1" s="1"/>
  <c r="L204" i="1" s="1"/>
  <c r="O205" i="1"/>
  <c r="G205" i="1" s="1"/>
  <c r="L205" i="1" s="1"/>
  <c r="O206" i="1"/>
  <c r="G206" i="1" s="1"/>
  <c r="L206" i="1" s="1"/>
  <c r="O207" i="1"/>
  <c r="G207" i="1" s="1"/>
  <c r="L207" i="1" s="1"/>
  <c r="O208" i="1"/>
  <c r="G208" i="1" s="1"/>
  <c r="L208" i="1" s="1"/>
  <c r="O209" i="1"/>
  <c r="O210" i="1"/>
  <c r="G210" i="1" s="1"/>
  <c r="L210" i="1" s="1"/>
  <c r="O211" i="1"/>
  <c r="G211" i="1" s="1"/>
  <c r="L211" i="1" s="1"/>
  <c r="O212" i="1"/>
  <c r="G212" i="1" s="1"/>
  <c r="L212" i="1" s="1"/>
  <c r="O213" i="1"/>
  <c r="G213" i="1" s="1"/>
  <c r="L213" i="1" s="1"/>
  <c r="O214" i="1"/>
  <c r="G214" i="1" s="1"/>
  <c r="L214" i="1" s="1"/>
  <c r="O215" i="1"/>
  <c r="G215" i="1" s="1"/>
  <c r="L215" i="1" s="1"/>
  <c r="O216" i="1"/>
  <c r="G216" i="1" s="1"/>
  <c r="L216" i="1" s="1"/>
  <c r="O217" i="1"/>
  <c r="G217" i="1" s="1"/>
  <c r="L217" i="1" s="1"/>
  <c r="O218" i="1"/>
  <c r="G218" i="1" s="1"/>
  <c r="L218" i="1" s="1"/>
  <c r="O219" i="1"/>
  <c r="G219" i="1" s="1"/>
  <c r="L219" i="1" s="1"/>
  <c r="O220" i="1"/>
  <c r="G220" i="1" s="1"/>
  <c r="L220" i="1" s="1"/>
  <c r="O221" i="1"/>
  <c r="G221" i="1" s="1"/>
  <c r="L221" i="1" s="1"/>
  <c r="O222" i="1"/>
  <c r="G222" i="1" s="1"/>
  <c r="L222" i="1" s="1"/>
  <c r="O223" i="1"/>
  <c r="G223" i="1" s="1"/>
  <c r="L223" i="1" s="1"/>
  <c r="O224" i="1"/>
  <c r="G224" i="1" s="1"/>
  <c r="L224" i="1" s="1"/>
  <c r="O225" i="1"/>
  <c r="O226" i="1"/>
  <c r="G226" i="1" s="1"/>
  <c r="L226" i="1" s="1"/>
  <c r="O227" i="1"/>
  <c r="G227" i="1" s="1"/>
  <c r="L227" i="1" s="1"/>
  <c r="O228" i="1"/>
  <c r="G228" i="1" s="1"/>
  <c r="L228" i="1" s="1"/>
  <c r="O229" i="1"/>
  <c r="G229" i="1" s="1"/>
  <c r="L229" i="1" s="1"/>
  <c r="O230" i="1"/>
  <c r="G230" i="1" s="1"/>
  <c r="L230" i="1" s="1"/>
  <c r="O231" i="1"/>
  <c r="G231" i="1" s="1"/>
  <c r="L231" i="1" s="1"/>
  <c r="O232" i="1"/>
  <c r="G232" i="1" s="1"/>
  <c r="L232" i="1" s="1"/>
  <c r="O233" i="1"/>
  <c r="G233" i="1" s="1"/>
  <c r="L233" i="1" s="1"/>
  <c r="O234" i="1"/>
  <c r="G234" i="1" s="1"/>
  <c r="L234" i="1" s="1"/>
  <c r="O235" i="1"/>
  <c r="G235" i="1" s="1"/>
  <c r="L235" i="1" s="1"/>
  <c r="O236" i="1"/>
  <c r="G236" i="1" s="1"/>
  <c r="L236" i="1" s="1"/>
  <c r="O237" i="1"/>
  <c r="G237" i="1" s="1"/>
  <c r="L237" i="1" s="1"/>
  <c r="O238" i="1"/>
  <c r="G238" i="1" s="1"/>
  <c r="L238" i="1" s="1"/>
  <c r="O239" i="1"/>
  <c r="G239" i="1" s="1"/>
  <c r="L239" i="1" s="1"/>
  <c r="O240" i="1"/>
  <c r="G240" i="1" s="1"/>
  <c r="L240" i="1" s="1"/>
  <c r="O241" i="1"/>
  <c r="G241" i="1" s="1"/>
  <c r="L241" i="1" s="1"/>
  <c r="O242" i="1"/>
  <c r="G242" i="1" s="1"/>
  <c r="L242" i="1" s="1"/>
  <c r="O243" i="1"/>
  <c r="G243" i="1" s="1"/>
  <c r="L243" i="1" s="1"/>
  <c r="O244" i="1"/>
  <c r="G244" i="1" s="1"/>
  <c r="L244" i="1" s="1"/>
  <c r="O245" i="1"/>
  <c r="G245" i="1" s="1"/>
  <c r="L245" i="1" s="1"/>
  <c r="O246" i="1"/>
  <c r="G246" i="1" s="1"/>
  <c r="L246" i="1" s="1"/>
  <c r="O247" i="1"/>
  <c r="G247" i="1" s="1"/>
  <c r="L247" i="1" s="1"/>
  <c r="O248" i="1"/>
  <c r="G248" i="1" s="1"/>
  <c r="L248" i="1" s="1"/>
  <c r="O249" i="1"/>
  <c r="G249" i="1" s="1"/>
  <c r="L249" i="1" s="1"/>
  <c r="O250" i="1"/>
  <c r="G250" i="1" s="1"/>
  <c r="L250" i="1" s="1"/>
  <c r="O251" i="1"/>
  <c r="G251" i="1" s="1"/>
  <c r="L251" i="1" s="1"/>
  <c r="O252" i="1"/>
  <c r="G252" i="1" s="1"/>
  <c r="L252" i="1" s="1"/>
  <c r="O253" i="1"/>
  <c r="G253" i="1" s="1"/>
  <c r="L253" i="1" s="1"/>
  <c r="O254" i="1"/>
  <c r="G254" i="1" s="1"/>
  <c r="L254" i="1" s="1"/>
  <c r="O255" i="1"/>
  <c r="G255" i="1" s="1"/>
  <c r="L255" i="1" s="1"/>
  <c r="O256" i="1"/>
  <c r="G256" i="1" s="1"/>
  <c r="L256" i="1" s="1"/>
  <c r="O257" i="1"/>
  <c r="G257" i="1" s="1"/>
  <c r="L257" i="1" s="1"/>
  <c r="O258" i="1"/>
  <c r="G258" i="1" s="1"/>
  <c r="L258" i="1" s="1"/>
  <c r="O259" i="1"/>
  <c r="G259" i="1" s="1"/>
  <c r="L259" i="1" s="1"/>
  <c r="O260" i="1"/>
  <c r="G260" i="1" s="1"/>
  <c r="L260" i="1" s="1"/>
  <c r="O261" i="1"/>
  <c r="G261" i="1" s="1"/>
  <c r="L261" i="1" s="1"/>
  <c r="O262" i="1"/>
  <c r="G262" i="1" s="1"/>
  <c r="L262" i="1" s="1"/>
  <c r="O263" i="1"/>
  <c r="G263" i="1" s="1"/>
  <c r="L263" i="1" s="1"/>
  <c r="O264" i="1"/>
  <c r="G264" i="1" s="1"/>
  <c r="L264" i="1" s="1"/>
  <c r="O265" i="1"/>
  <c r="G265" i="1" s="1"/>
  <c r="L265" i="1" s="1"/>
  <c r="O266" i="1"/>
  <c r="G266" i="1" s="1"/>
  <c r="L266" i="1" s="1"/>
  <c r="O267" i="1"/>
  <c r="G267" i="1" s="1"/>
  <c r="L267" i="1" s="1"/>
  <c r="O268" i="1"/>
  <c r="G268" i="1" s="1"/>
  <c r="L268" i="1" s="1"/>
  <c r="O269" i="1"/>
  <c r="G269" i="1" s="1"/>
  <c r="L269" i="1" s="1"/>
  <c r="O270" i="1"/>
  <c r="G270" i="1" s="1"/>
  <c r="L270" i="1" s="1"/>
  <c r="O271" i="1"/>
  <c r="G271" i="1" s="1"/>
  <c r="L271" i="1" s="1"/>
  <c r="O272" i="1"/>
  <c r="G272" i="1" s="1"/>
  <c r="L272" i="1" s="1"/>
  <c r="O273" i="1"/>
  <c r="G273" i="1" s="1"/>
  <c r="L273" i="1" s="1"/>
  <c r="O274" i="1"/>
  <c r="G274" i="1" s="1"/>
  <c r="L274" i="1" s="1"/>
  <c r="O275" i="1"/>
  <c r="G275" i="1" s="1"/>
  <c r="L275" i="1" s="1"/>
  <c r="O276" i="1"/>
  <c r="G276" i="1" s="1"/>
  <c r="L276" i="1" s="1"/>
  <c r="O277" i="1"/>
  <c r="G277" i="1" s="1"/>
  <c r="L277" i="1" s="1"/>
  <c r="O278" i="1"/>
  <c r="G278" i="1" s="1"/>
  <c r="L278" i="1" s="1"/>
  <c r="O279" i="1"/>
  <c r="G279" i="1" s="1"/>
  <c r="L279" i="1" s="1"/>
  <c r="O280" i="1"/>
  <c r="G280" i="1" s="1"/>
  <c r="L280" i="1" s="1"/>
  <c r="O281" i="1"/>
  <c r="O282" i="1"/>
  <c r="G282" i="1" s="1"/>
  <c r="L282" i="1" s="1"/>
  <c r="O283" i="1"/>
  <c r="O284" i="1"/>
  <c r="G284" i="1" s="1"/>
  <c r="L284" i="1" s="1"/>
  <c r="O285" i="1"/>
  <c r="G285" i="1" s="1"/>
  <c r="L285" i="1" s="1"/>
  <c r="O286" i="1"/>
  <c r="G286" i="1" s="1"/>
  <c r="L286" i="1" s="1"/>
  <c r="O287" i="1"/>
  <c r="G287" i="1" s="1"/>
  <c r="L287" i="1" s="1"/>
  <c r="O288" i="1"/>
  <c r="G288" i="1" s="1"/>
  <c r="L288" i="1" s="1"/>
  <c r="O289" i="1"/>
  <c r="G289" i="1" s="1"/>
  <c r="L289" i="1" s="1"/>
  <c r="O290" i="1"/>
  <c r="G290" i="1" s="1"/>
  <c r="L290" i="1" s="1"/>
  <c r="O291" i="1"/>
  <c r="G291" i="1" s="1"/>
  <c r="L291" i="1" s="1"/>
  <c r="O292" i="1"/>
  <c r="G292" i="1" s="1"/>
  <c r="L292" i="1" s="1"/>
  <c r="O293" i="1"/>
  <c r="G293" i="1" s="1"/>
  <c r="L293" i="1" s="1"/>
  <c r="O294" i="1"/>
  <c r="G294" i="1" s="1"/>
  <c r="L294" i="1" s="1"/>
  <c r="O295" i="1"/>
  <c r="G295" i="1" s="1"/>
  <c r="L295" i="1" s="1"/>
  <c r="O296" i="1"/>
  <c r="G296" i="1" s="1"/>
  <c r="L296" i="1" s="1"/>
  <c r="O297" i="1"/>
  <c r="G297" i="1" s="1"/>
  <c r="L297" i="1" s="1"/>
  <c r="O298" i="1"/>
  <c r="G298" i="1" s="1"/>
  <c r="L298" i="1" s="1"/>
  <c r="O299" i="1"/>
  <c r="G299" i="1" s="1"/>
  <c r="L299" i="1" s="1"/>
  <c r="O300" i="1"/>
  <c r="G300" i="1" s="1"/>
  <c r="L300" i="1" s="1"/>
  <c r="O301" i="1"/>
  <c r="G301" i="1" s="1"/>
  <c r="L301" i="1" s="1"/>
  <c r="O302" i="1"/>
  <c r="G302" i="1" s="1"/>
  <c r="L302" i="1" s="1"/>
  <c r="O303" i="1"/>
  <c r="G303" i="1" s="1"/>
  <c r="L303" i="1" s="1"/>
  <c r="O304" i="1"/>
  <c r="G304" i="1" s="1"/>
  <c r="L304" i="1" s="1"/>
  <c r="O305" i="1"/>
  <c r="G305" i="1" s="1"/>
  <c r="L305" i="1" s="1"/>
  <c r="O306" i="1"/>
  <c r="G306" i="1" s="1"/>
  <c r="L306" i="1" s="1"/>
  <c r="O307" i="1"/>
  <c r="G307" i="1" s="1"/>
  <c r="L307" i="1" s="1"/>
  <c r="O308" i="1"/>
  <c r="G308" i="1" s="1"/>
  <c r="L308" i="1" s="1"/>
  <c r="O309" i="1"/>
  <c r="G309" i="1" s="1"/>
  <c r="L309" i="1" s="1"/>
  <c r="O310" i="1"/>
  <c r="G310" i="1" s="1"/>
  <c r="L310" i="1" s="1"/>
  <c r="O311" i="1"/>
  <c r="G311" i="1" s="1"/>
  <c r="L311" i="1" s="1"/>
  <c r="O312" i="1"/>
  <c r="O313" i="1"/>
  <c r="G313" i="1" s="1"/>
  <c r="L313" i="1" s="1"/>
  <c r="O314" i="1"/>
  <c r="G314" i="1" s="1"/>
  <c r="L314" i="1" s="1"/>
  <c r="O315" i="1"/>
  <c r="G315" i="1" s="1"/>
  <c r="L315" i="1" s="1"/>
  <c r="O316" i="1"/>
  <c r="G316" i="1" s="1"/>
  <c r="L316" i="1" s="1"/>
  <c r="O317" i="1"/>
  <c r="G317" i="1" s="1"/>
  <c r="L317" i="1" s="1"/>
  <c r="O318" i="1"/>
  <c r="G318" i="1" s="1"/>
  <c r="L318" i="1" s="1"/>
  <c r="O319" i="1"/>
  <c r="G319" i="1" s="1"/>
  <c r="L319" i="1" s="1"/>
  <c r="O320" i="1"/>
  <c r="G320" i="1" s="1"/>
  <c r="L320" i="1" s="1"/>
  <c r="O321" i="1"/>
  <c r="G321" i="1" s="1"/>
  <c r="L321" i="1" s="1"/>
  <c r="O322" i="1"/>
  <c r="O323" i="1"/>
  <c r="G323" i="1" s="1"/>
  <c r="L323" i="1" s="1"/>
  <c r="O324" i="1"/>
  <c r="G324" i="1" s="1"/>
  <c r="L324" i="1" s="1"/>
  <c r="O325" i="1"/>
  <c r="G325" i="1" s="1"/>
  <c r="L325" i="1" s="1"/>
  <c r="O326" i="1"/>
  <c r="G326" i="1" s="1"/>
  <c r="L326" i="1" s="1"/>
  <c r="O327" i="1"/>
  <c r="G327" i="1" s="1"/>
  <c r="L327" i="1" s="1"/>
  <c r="O328" i="1"/>
  <c r="G328" i="1" s="1"/>
  <c r="L328" i="1" s="1"/>
  <c r="O329" i="1"/>
  <c r="G329" i="1" s="1"/>
  <c r="L329" i="1" s="1"/>
  <c r="O330" i="1"/>
  <c r="G330" i="1" s="1"/>
  <c r="L330" i="1" s="1"/>
  <c r="O331" i="1"/>
  <c r="G331" i="1" s="1"/>
  <c r="L331" i="1" s="1"/>
  <c r="O332" i="1"/>
  <c r="G332" i="1" s="1"/>
  <c r="L332" i="1" s="1"/>
  <c r="O333" i="1"/>
  <c r="G333" i="1" s="1"/>
  <c r="L333" i="1" s="1"/>
  <c r="O334" i="1"/>
  <c r="G334" i="1" s="1"/>
  <c r="L334" i="1" s="1"/>
  <c r="O335" i="1"/>
  <c r="O336" i="1"/>
  <c r="G336" i="1" s="1"/>
  <c r="L336" i="1" s="1"/>
  <c r="O337" i="1"/>
  <c r="G337" i="1" s="1"/>
  <c r="L337" i="1" s="1"/>
  <c r="O338" i="1"/>
  <c r="G338" i="1" s="1"/>
  <c r="L338" i="1" s="1"/>
  <c r="O339" i="1"/>
  <c r="G339" i="1" s="1"/>
  <c r="L339" i="1" s="1"/>
  <c r="O340" i="1"/>
  <c r="G340" i="1" s="1"/>
  <c r="L340" i="1" s="1"/>
  <c r="O341" i="1"/>
  <c r="G341" i="1" s="1"/>
  <c r="L341" i="1" s="1"/>
  <c r="O342" i="1"/>
  <c r="G342" i="1" s="1"/>
  <c r="L342" i="1" s="1"/>
  <c r="O343" i="1"/>
  <c r="G343" i="1" s="1"/>
  <c r="L343" i="1" s="1"/>
  <c r="O344" i="1"/>
  <c r="G344" i="1" s="1"/>
  <c r="L344" i="1" s="1"/>
  <c r="O345" i="1"/>
  <c r="G345" i="1" s="1"/>
  <c r="L345" i="1" s="1"/>
  <c r="O346" i="1"/>
  <c r="G346" i="1" s="1"/>
  <c r="L346" i="1" s="1"/>
  <c r="O347" i="1"/>
  <c r="G347" i="1" s="1"/>
  <c r="L347" i="1" s="1"/>
  <c r="O348" i="1"/>
  <c r="G348" i="1" s="1"/>
  <c r="L348" i="1" s="1"/>
  <c r="O349" i="1"/>
  <c r="G349" i="1" s="1"/>
  <c r="L349" i="1" s="1"/>
  <c r="O350" i="1"/>
  <c r="G350" i="1" s="1"/>
  <c r="L350" i="1" s="1"/>
  <c r="O351" i="1"/>
  <c r="O352" i="1"/>
  <c r="G352" i="1" s="1"/>
  <c r="L352" i="1" s="1"/>
  <c r="O15" i="1"/>
  <c r="G15" i="1" s="1"/>
  <c r="F80" i="1" l="1"/>
  <c r="L80" i="1" s="1"/>
  <c r="F87" i="1"/>
  <c r="L87" i="1" s="1"/>
  <c r="C19" i="2"/>
  <c r="F21" i="1"/>
  <c r="L21" i="1" s="1"/>
  <c r="F28" i="1" l="1"/>
  <c r="L28" i="1" s="1"/>
  <c r="F27" i="1"/>
  <c r="L27" i="1" s="1"/>
  <c r="F16" i="1"/>
  <c r="L16" i="1" s="1"/>
  <c r="F18" i="1"/>
  <c r="L18" i="1" s="1"/>
  <c r="F15" i="1"/>
  <c r="L15" i="1" s="1"/>
  <c r="I8" i="5"/>
  <c r="F17" i="1" s="1"/>
  <c r="L17" i="1" s="1"/>
  <c r="B353" i="5"/>
  <c r="B354" i="5" l="1"/>
  <c r="B355" i="5" s="1"/>
  <c r="D49" i="3" l="1"/>
  <c r="C49" i="3"/>
  <c r="D45" i="3"/>
  <c r="C45" i="3"/>
  <c r="D38" i="3"/>
  <c r="C38" i="3"/>
  <c r="D26" i="3"/>
  <c r="D51" i="3" s="1"/>
  <c r="C26" i="3"/>
  <c r="C51" i="3" s="1"/>
  <c r="C25" i="2"/>
  <c r="F8" i="1" s="1"/>
  <c r="H352" i="1" l="1"/>
  <c r="I352" i="1" s="1"/>
  <c r="I351" i="1" s="1"/>
  <c r="C56" i="4" s="1"/>
  <c r="H15" i="1"/>
  <c r="I15" i="1" s="1"/>
  <c r="H80" i="1"/>
  <c r="I80" i="1" s="1"/>
  <c r="H81" i="1"/>
  <c r="I81" i="1" s="1"/>
  <c r="H211" i="1"/>
  <c r="I211" i="1" s="1"/>
  <c r="H212" i="1"/>
  <c r="I212" i="1" s="1"/>
  <c r="H87" i="1"/>
  <c r="I87" i="1" s="1"/>
  <c r="H84" i="1"/>
  <c r="I84" i="1" s="1"/>
  <c r="H85" i="1"/>
  <c r="I85" i="1" s="1"/>
  <c r="H214" i="1"/>
  <c r="I214" i="1" s="1"/>
  <c r="H218" i="1"/>
  <c r="I218" i="1" s="1"/>
  <c r="H217" i="1"/>
  <c r="I217" i="1" s="1"/>
  <c r="H215" i="1"/>
  <c r="I215" i="1" s="1"/>
  <c r="H216" i="1"/>
  <c r="I216" i="1" s="1"/>
  <c r="H219" i="1"/>
  <c r="I219" i="1" s="1"/>
  <c r="H222" i="1"/>
  <c r="I222" i="1" s="1"/>
  <c r="H221" i="1"/>
  <c r="I221" i="1" s="1"/>
  <c r="H213" i="1"/>
  <c r="I213" i="1" s="1"/>
  <c r="H220" i="1"/>
  <c r="I220" i="1" s="1"/>
  <c r="H210" i="1"/>
  <c r="I210" i="1" s="1"/>
  <c r="H25" i="1"/>
  <c r="I25" i="1" s="1"/>
  <c r="H23" i="1"/>
  <c r="I23" i="1" s="1"/>
  <c r="H21" i="1"/>
  <c r="I21" i="1" s="1"/>
  <c r="I19" i="1" s="1"/>
  <c r="C16" i="4" s="1"/>
  <c r="H18" i="1"/>
  <c r="I18" i="1" s="1"/>
  <c r="H17" i="1"/>
  <c r="H82" i="1"/>
  <c r="I82" i="1" s="1"/>
  <c r="F73" i="1"/>
  <c r="L73" i="1" s="1"/>
  <c r="F74" i="1"/>
  <c r="L74" i="1" s="1"/>
  <c r="F75" i="1"/>
  <c r="L75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2" i="1"/>
  <c r="I282" i="1" s="1"/>
  <c r="I281" i="1" s="1"/>
  <c r="C46" i="4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4" i="1"/>
  <c r="I224" i="1" s="1"/>
  <c r="H223" i="1"/>
  <c r="I223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3" i="1"/>
  <c r="I83" i="1" s="1"/>
  <c r="H78" i="1"/>
  <c r="I78" i="1" s="1"/>
  <c r="H77" i="1"/>
  <c r="I77" i="1" s="1"/>
  <c r="I76" i="1" s="1"/>
  <c r="C24" i="4" s="1"/>
  <c r="H75" i="1"/>
  <c r="H74" i="1"/>
  <c r="H73" i="1"/>
  <c r="H72" i="1"/>
  <c r="I72" i="1" s="1"/>
  <c r="H71" i="1"/>
  <c r="I71" i="1" s="1"/>
  <c r="H70" i="1"/>
  <c r="I70" i="1" s="1"/>
  <c r="H69" i="1"/>
  <c r="I69" i="1" s="1"/>
  <c r="H68" i="1"/>
  <c r="I68" i="1" s="1"/>
  <c r="H66" i="1"/>
  <c r="I66" i="1" s="1"/>
  <c r="H65" i="1"/>
  <c r="I65" i="1" s="1"/>
  <c r="H64" i="1"/>
  <c r="I64" i="1" s="1"/>
  <c r="H63" i="1"/>
  <c r="I63" i="1" s="1"/>
  <c r="H62" i="1"/>
  <c r="I62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0" i="1"/>
  <c r="I30" i="1" s="1"/>
  <c r="H29" i="1"/>
  <c r="I29" i="1" s="1"/>
  <c r="H28" i="1"/>
  <c r="I28" i="1" s="1"/>
  <c r="H27" i="1"/>
  <c r="I27" i="1" s="1"/>
  <c r="H16" i="1"/>
  <c r="I16" i="1" s="1"/>
  <c r="H61" i="1"/>
  <c r="I61" i="1" s="1"/>
  <c r="J25" i="4" l="1"/>
  <c r="I25" i="4"/>
  <c r="M25" i="4" s="1"/>
  <c r="I141" i="1"/>
  <c r="C34" i="4" s="1"/>
  <c r="I200" i="1"/>
  <c r="C40" i="4" s="1"/>
  <c r="L354" i="1"/>
  <c r="G17" i="4"/>
  <c r="H17" i="4"/>
  <c r="F17" i="4"/>
  <c r="M17" i="4" s="1"/>
  <c r="L47" i="4"/>
  <c r="M47" i="4" s="1"/>
  <c r="L57" i="4"/>
  <c r="M57" i="4" s="1"/>
  <c r="I86" i="1"/>
  <c r="C28" i="4" s="1"/>
  <c r="I31" i="1"/>
  <c r="C20" i="4" s="1"/>
  <c r="I110" i="1"/>
  <c r="C32" i="4" s="1"/>
  <c r="I156" i="1"/>
  <c r="C36" i="4" s="1"/>
  <c r="I173" i="1"/>
  <c r="C38" i="4" s="1"/>
  <c r="I225" i="1"/>
  <c r="C44" i="4" s="1"/>
  <c r="I283" i="1"/>
  <c r="C48" i="4" s="1"/>
  <c r="I312" i="1"/>
  <c r="C50" i="4" s="1"/>
  <c r="I209" i="1"/>
  <c r="C42" i="4" s="1"/>
  <c r="I79" i="1"/>
  <c r="C26" i="4" s="1"/>
  <c r="I102" i="1"/>
  <c r="C30" i="4" s="1"/>
  <c r="I322" i="1"/>
  <c r="C52" i="4" s="1"/>
  <c r="I335" i="1"/>
  <c r="C54" i="4" s="1"/>
  <c r="L356" i="1"/>
  <c r="I354" i="1"/>
  <c r="I355" i="1" s="1"/>
  <c r="I75" i="1"/>
  <c r="I74" i="1"/>
  <c r="I26" i="1"/>
  <c r="C18" i="4" s="1"/>
  <c r="I17" i="1"/>
  <c r="I14" i="1" s="1"/>
  <c r="C14" i="4" s="1"/>
  <c r="I73" i="1"/>
  <c r="I67" i="1" l="1"/>
  <c r="C22" i="4" s="1"/>
  <c r="K21" i="4"/>
  <c r="J21" i="4"/>
  <c r="J35" i="4"/>
  <c r="M35" i="4" s="1"/>
  <c r="K35" i="4"/>
  <c r="L55" i="4"/>
  <c r="K55" i="4"/>
  <c r="M55" i="4" s="1"/>
  <c r="L43" i="4"/>
  <c r="M43" i="4" s="1"/>
  <c r="K39" i="4"/>
  <c r="L39" i="4"/>
  <c r="J29" i="4"/>
  <c r="K29" i="4"/>
  <c r="L29" i="4"/>
  <c r="J27" i="4"/>
  <c r="K27" i="4"/>
  <c r="I27" i="4"/>
  <c r="I23" i="4"/>
  <c r="M23" i="4" s="1"/>
  <c r="H23" i="4"/>
  <c r="K53" i="4"/>
  <c r="L53" i="4"/>
  <c r="L51" i="4"/>
  <c r="K51" i="4"/>
  <c r="M51" i="4" s="1"/>
  <c r="L37" i="4"/>
  <c r="K37" i="4"/>
  <c r="M37" i="4" s="1"/>
  <c r="H19" i="4"/>
  <c r="H58" i="4" s="1"/>
  <c r="I19" i="4"/>
  <c r="G19" i="4"/>
  <c r="K45" i="4"/>
  <c r="M45" i="4" s="1"/>
  <c r="L45" i="4"/>
  <c r="F15" i="4"/>
  <c r="C58" i="4"/>
  <c r="L31" i="4"/>
  <c r="J31" i="4"/>
  <c r="K31" i="4"/>
  <c r="K49" i="4"/>
  <c r="J49" i="4"/>
  <c r="M49" i="4" s="1"/>
  <c r="J33" i="4"/>
  <c r="K33" i="4"/>
  <c r="I33" i="4"/>
  <c r="L41" i="4"/>
  <c r="M41" i="4" s="1"/>
  <c r="I356" i="1"/>
  <c r="D20" i="4" s="1"/>
  <c r="H60" i="4" l="1"/>
  <c r="F58" i="4"/>
  <c r="M15" i="4"/>
  <c r="M31" i="4"/>
  <c r="D14" i="4"/>
  <c r="M19" i="4"/>
  <c r="D36" i="4"/>
  <c r="D50" i="4"/>
  <c r="M53" i="4"/>
  <c r="M27" i="4"/>
  <c r="G58" i="4"/>
  <c r="G60" i="4" s="1"/>
  <c r="M29" i="4"/>
  <c r="D42" i="4"/>
  <c r="D24" i="4"/>
  <c r="D56" i="4"/>
  <c r="D16" i="4"/>
  <c r="D46" i="4"/>
  <c r="D48" i="4"/>
  <c r="D44" i="4"/>
  <c r="D18" i="4"/>
  <c r="L58" i="4"/>
  <c r="L60" i="4" s="1"/>
  <c r="D38" i="4"/>
  <c r="J58" i="4"/>
  <c r="J60" i="4" s="1"/>
  <c r="M21" i="4"/>
  <c r="D40" i="4"/>
  <c r="D32" i="4"/>
  <c r="M33" i="4"/>
  <c r="D30" i="4"/>
  <c r="I58" i="4"/>
  <c r="I60" i="4" s="1"/>
  <c r="D52" i="4"/>
  <c r="D22" i="4"/>
  <c r="D26" i="4"/>
  <c r="D28" i="4"/>
  <c r="M39" i="4"/>
  <c r="D54" i="4"/>
  <c r="D34" i="4"/>
  <c r="K58" i="4"/>
  <c r="K60" i="4" s="1"/>
  <c r="D58" i="4" l="1"/>
  <c r="M58" i="4"/>
  <c r="F60" i="4"/>
  <c r="F61" i="4" s="1"/>
  <c r="G61" i="4" s="1"/>
  <c r="H61" i="4" s="1"/>
  <c r="I61" i="4" s="1"/>
  <c r="J61" i="4" s="1"/>
  <c r="K61" i="4" s="1"/>
  <c r="L61" i="4" s="1"/>
  <c r="M60" i="4" s="1"/>
  <c r="F59" i="4"/>
  <c r="G59" i="4" s="1"/>
  <c r="H59" i="4" s="1"/>
  <c r="I59" i="4" s="1"/>
  <c r="J59" i="4" s="1"/>
  <c r="K59" i="4" s="1"/>
  <c r="L59" i="4" s="1"/>
</calcChain>
</file>

<file path=xl/sharedStrings.xml><?xml version="1.0" encoding="utf-8"?>
<sst xmlns="http://schemas.openxmlformats.org/spreadsheetml/2006/main" count="3114" uniqueCount="1084">
  <si>
    <t>Obra</t>
  </si>
  <si>
    <t>Bancos</t>
  </si>
  <si>
    <t>B.D.I.</t>
  </si>
  <si>
    <t>Encargos Sociais</t>
  </si>
  <si>
    <t xml:space="preserve">SINAPI - 01/2022 - Paraíba
SBC - 04/2018 - Paraíba
ORSE - 12/2021 - Sergipe
SEINFRA - 023.1 - Ceará
SETOP - 10/2021 - Minas Gerais
IOPES - 12/2021 - Espírito Santo
CPOS - 11/2021 - São Paulo
AGESUL - 06/2021 - Mato Grosso do Sul
AGETOP CIVIL - 01/2022 - Goiás
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</si>
  <si>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</si>
  <si>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</si>
  <si>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</si>
  <si>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</si>
  <si>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</si>
  <si>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</si>
  <si>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</si>
  <si>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</si>
  <si>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</si>
  <si>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</si>
  <si>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</si>
  <si>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</si>
  <si>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</si>
  <si>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</si>
  <si>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</si>
  <si>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74209/001 </t>
  </si>
  <si>
    <t>SINAPI</t>
  </si>
  <si>
    <t>PLACA DE OBRA EM CHAPA DE ACO GALVANIZADO</t>
  </si>
  <si>
    <t>M2</t>
  </si>
  <si>
    <t xml:space="preserve"> 1.2 </t>
  </si>
  <si>
    <t xml:space="preserve"> 73960/001 </t>
  </si>
  <si>
    <t>INSTAL/LIGACAO PROVISORIA ELETRICA BAIXA TENSAO P/CANT OBRA OBRA,M3-CHAVE 100A CARGA 3KWH,20CV EXCL FORN MEDIDOR</t>
  </si>
  <si>
    <t>UN</t>
  </si>
  <si>
    <t xml:space="preserve"> 2 </t>
  </si>
  <si>
    <t>SISTEMA DE VEDAÇÃO VERTICAL INTERNO E EXTERNO (PAREDES)</t>
  </si>
  <si>
    <t xml:space="preserve"> 73937/001 </t>
  </si>
  <si>
    <t>COBOGO DE CONCRETO (ELEMENTO VAZADO), 7X50X50CM, ASSENTADO COM ARGAMASSA TRACO 1:4 (CIMENTO E AREIA)</t>
  </si>
  <si>
    <t xml:space="preserve"> 87504 </t>
  </si>
  <si>
    <t>ALVENARIA DE VEDAÇÃO DE BLOCOS CERÂMICOS FURADOS NA HORIZONTAL DE
9X19X19CM (ESPESSURA 9CM) DE PAREDES COM ÁREA LÍQUIDA MAIOR OU IGUAL A 6M² SEM VÃOS E ARGAMASSA DE ASSENTAMENTO COM PREPARO MANUAL. AF_06/2014_P</t>
  </si>
  <si>
    <t>M</t>
  </si>
  <si>
    <t xml:space="preserve"> 73909/001 </t>
  </si>
  <si>
    <t>DIVISORIA EM MADEIRA COMPENSADA RESINADA ESPESSURA 6MM, ESTRUTURADA EM MADEIRA DE LEI 3"X3"</t>
  </si>
  <si>
    <t xml:space="preserve"> C4070 </t>
  </si>
  <si>
    <t>SEINFRA</t>
  </si>
  <si>
    <t>DIVISÓRIA DE GRANITO CINZA E=2cm</t>
  </si>
  <si>
    <t>m²</t>
  </si>
  <si>
    <t>ESQUADRIAS</t>
  </si>
  <si>
    <t xml:space="preserve"> 73910/006 </t>
  </si>
  <si>
    <t xml:space="preserve"> 8029 </t>
  </si>
  <si>
    <t>ORSE</t>
  </si>
  <si>
    <t>Porta em madeira lei (Ipê), lisa, semi-ôca, 80 x 210cm, com visor de vidro 6mm (60x40cm), inclusive batentes e ferragens</t>
  </si>
  <si>
    <t>un</t>
  </si>
  <si>
    <t>Porta em madeira compensada (canela), lisa, semi-ôca, 0.80 x 2.10 m, com chapa inox nos lados interno e externo e barra de apoio inox, inclusive batentes e ferragens</t>
  </si>
  <si>
    <t xml:space="preserve"> 73906/003 </t>
  </si>
  <si>
    <t>PORTA DE MADEIRA TIPO VENEZIANA 1A, 80X210X3CM, INCLUSO ADUELA 1A, ALIZAR 1A E DOBRADICAS COM ANEIS</t>
  </si>
  <si>
    <t xml:space="preserve"> 74139/002 </t>
  </si>
  <si>
    <t>PORTA DE MADEIRA PARA BANHEIRO, EM CHAPA DE MADEIRA COMPENSADA, REVESTIDA COM LAMINADO TEXTURIZADO, 60X160CM, INCLUSO MARCO E
DOBRADICAS</t>
  </si>
  <si>
    <t xml:space="preserve"> 74139/001 </t>
  </si>
  <si>
    <t>PORTA DE MADEIRA PARA BANHEIRO, EM CHAPA DE MADEIRA COMPENSADA, REVESTIDA COM LAMINADO TEXTURIZADO, 80X160CM, INCLUSO MARCO E
DOBRADICAS</t>
  </si>
  <si>
    <t xml:space="preserve"> 74070/004 </t>
  </si>
  <si>
    <t>FECHADURA DE EMBUTIR COMPLETA, PARA PORTAS INTERNAS, PADRAO DE
ACABAMENTO MEDIO</t>
  </si>
  <si>
    <t xml:space="preserve"> 74069/001 </t>
  </si>
  <si>
    <t>FECHADURA DE EMBUTIR COMPLETA, PARA PORTAS DE BANHEIRO, PADRAO DE
ACABAMENTO POPULAR</t>
  </si>
  <si>
    <t xml:space="preserve"> 74071/002 </t>
  </si>
  <si>
    <t>PORTA DE ABRIR EM ALUMINIO TIPO VENEZIANA, COM GUARNICAO</t>
  </si>
  <si>
    <t xml:space="preserve"> 73838/001 </t>
  </si>
  <si>
    <t>PORTA DE VIDRO TEMPERADO, 0,9X2,10M, ESPESSURA 10MM, INCLUSIVE
ACESSORIOS</t>
  </si>
  <si>
    <t xml:space="preserve"> 68052 </t>
  </si>
  <si>
    <t>JANELA BASCULANTE DE ALUMINIO</t>
  </si>
  <si>
    <t xml:space="preserve"> 74067/001 </t>
  </si>
  <si>
    <t>JANELA DE CORRER EM ALUMINIO, COM QUATRO FOLHAS PARA VIDRO, DUAS FIXAS E DUAS MOVEIS, INCLUSO GUARNICAO E VIDRO LISO INCOLOR</t>
  </si>
  <si>
    <t xml:space="preserve"> 1897 </t>
  </si>
  <si>
    <t>Tela de nylon tipo mosquiteiro com moldura em madeira, para esquadrias</t>
  </si>
  <si>
    <t xml:space="preserve"> 84959 </t>
  </si>
  <si>
    <t>VIDRO LISO COMUM TRANSPARENTE, ESPESSURA 6MM</t>
  </si>
  <si>
    <t xml:space="preserve"> 85005 </t>
  </si>
  <si>
    <t>ESPELHO CRISTAL, ESPESSURA 4MM, COM PARAFUSOS DE FIXACAO, SEM
MOLDURA</t>
  </si>
  <si>
    <t xml:space="preserve"> 74238/002 </t>
  </si>
  <si>
    <t>PORTAO EM TELA ARAME GALVANIZADO N.12 MALHA 2" E MOLDURA EM TUBOS DE ACO COM DUAS FOLHAS DE ABRIR, INCLUSO FERRAGENS</t>
  </si>
  <si>
    <t xml:space="preserve"> 73932/001 </t>
  </si>
  <si>
    <t>GRADE DE FERRO EM BARRA CHATA 3/16"</t>
  </si>
  <si>
    <t xml:space="preserve"> 74100/001 </t>
  </si>
  <si>
    <t>PORTAO DE FERRO COM VARA 1/2", COM REQUADRO</t>
  </si>
  <si>
    <t>SISTEMAS DE COBERTURA</t>
  </si>
  <si>
    <t xml:space="preserve"> 84047 </t>
  </si>
  <si>
    <t>COBERTURA EM TELHA DE VIDRO TIPO FRANCESA</t>
  </si>
  <si>
    <t xml:space="preserve"> 73938/007 </t>
  </si>
  <si>
    <t>EMBOCAMENTO DE ULTIMA FIADA DE TELHA PLAN, COLONIAL OU PAULISTA, COM ARGAMASSA TRACO 1:2:8 (CIMENTO, CAL E AREIA)</t>
  </si>
  <si>
    <t xml:space="preserve"> 73868/001 </t>
  </si>
  <si>
    <t>RUFO EM FIBROCIMENTO, INCLUSO ACESSORIOS DE FIXACAO E VEDACAO</t>
  </si>
  <si>
    <t xml:space="preserve"> 72107 </t>
  </si>
  <si>
    <t>RUFO EM CHAPA DE ACO GALVANIZADO NUMERO 24, DESENVOLVIMENTO DE
25CM</t>
  </si>
  <si>
    <t xml:space="preserve"> 71623 </t>
  </si>
  <si>
    <t>CHAPIM DE CONCRETO APARENTE COM ACABAMENTO DESEMPENADO, FORMA DE COMPENSADO PLASTIFICADO (MADEIRIT) DE 14 X 10 CM, FUNDIDO NO
LOCAL.</t>
  </si>
  <si>
    <t>IMPERMEABILIZAÇÀO</t>
  </si>
  <si>
    <t>REVESTIMENTOS INTERNOS E EXTERNOS</t>
  </si>
  <si>
    <t xml:space="preserve"> 87536 </t>
  </si>
  <si>
    <t xml:space="preserve"> 73886/001 </t>
  </si>
  <si>
    <t>SISTEMAS DE PISOS INTERNOS E INTERNOS (PAVIMENTAÇÃO)</t>
  </si>
  <si>
    <t xml:space="preserve"> 72185 </t>
  </si>
  <si>
    <t>PISO VINILICO SEMIFLEXIVEL PADRAO LISO, ESPESSURA 2MM, FIXADO COM
COLA</t>
  </si>
  <si>
    <t xml:space="preserve"> C4623 </t>
  </si>
  <si>
    <t>PISO PODOTÁTIL INTERNO EM BORRACHA 30x30cm ASSENTAMENTO COM COLA VINIL (FORNECIMENTO E ASSENTAMENTO)</t>
  </si>
  <si>
    <t xml:space="preserve"> 74111/001 </t>
  </si>
  <si>
    <t>SOLEIRA DE MARMORE BRANCO, LARGURA 5CM, ESPESSURA 3CM, ASSENTADA
COM ARGAMASSA COLANTE</t>
  </si>
  <si>
    <t>M3</t>
  </si>
  <si>
    <t xml:space="preserve"> 73907/003 </t>
  </si>
  <si>
    <t>CONTRAPISO/LASTRO DE CONCRETO NAO-ESTRUTURAL, E=5CM, PREPARO COM
BETONEIRA</t>
  </si>
  <si>
    <t xml:space="preserve"> 73764/004 </t>
  </si>
  <si>
    <t xml:space="preserve"> 00013255 </t>
  </si>
  <si>
    <t>TAMPA CONCRETO P/PV E/OU CX. INSPECAO 60 X 60 X 8CM</t>
  </si>
  <si>
    <t xml:space="preserve"> 9919 </t>
  </si>
  <si>
    <t>Grelha pré-moldada em concreto para canaleta 40x50 cm</t>
  </si>
  <si>
    <t xml:space="preserve"> 84194 </t>
  </si>
  <si>
    <t>SOLEIRA DE CIMENTADO LISO LARGURA 15CM  EXECUTADA COM ARGAMASSA
TRACO 1:3 (CIMENTO E AREIA)</t>
  </si>
  <si>
    <t xml:space="preserve"> 74223/001 </t>
  </si>
  <si>
    <t>MEIO-FIO (GUIA) DE CONCRETO PRE-MOLDADO, DIMENSÕES 12X15X30X100CM (FACE SUPERIORXFACE INFERIORXALTURAXCOMPRIMENTO),REJUNTADO C/ARGAMASSA 1:4 CIMENTO:AREIA, INCLUINDO ESCAVAÇÃO E REATERRO.</t>
  </si>
  <si>
    <t xml:space="preserve"> 73692 </t>
  </si>
  <si>
    <t>LASTRO DE AREIA MEDIA</t>
  </si>
  <si>
    <t xml:space="preserve"> 74236/001 </t>
  </si>
  <si>
    <t>PLANTIO DE GRAMA BATATAIS EM PLACAS</t>
  </si>
  <si>
    <t>PINTURA</t>
  </si>
  <si>
    <t xml:space="preserve"> C1207 </t>
  </si>
  <si>
    <t>EMASSAMENTO DE PAREDES EXTERNAS 2 DEMÃOS C/MASSA ACRÍLICA</t>
  </si>
  <si>
    <t xml:space="preserve"> C1208 </t>
  </si>
  <si>
    <t>EMASSAMENTO DE PAREDES INTERNAS 2 DEMÃOS C/MASSA DE PVA</t>
  </si>
  <si>
    <t xml:space="preserve"> 88489 </t>
  </si>
  <si>
    <t>APLICAÇÃO MANUAL DE PINTURA COM TINTA LÁTEX ACRÍLICA EM PAREDES,
DUAS DEMÃOS. AF_06/2014</t>
  </si>
  <si>
    <t xml:space="preserve"> 88487 </t>
  </si>
  <si>
    <t>APLICAÇÃO MANUAL DE PINTURA COM TINTA LÁTEX PVA EM PAREDES, DUAS
DEMÃOS. AF_06/2014</t>
  </si>
  <si>
    <t xml:space="preserve"> 74065/002 </t>
  </si>
  <si>
    <t>PINTURA ESMALTE ACETINADO PARA MADEIRA, DUAS DEMAOS, SOBRE FUNDO
NIVELADOR BRANCO</t>
  </si>
  <si>
    <t xml:space="preserve"> 74065/001 </t>
  </si>
  <si>
    <t>PINTURA ESMALTE FOSCO PARA MADEIRA, DUAS DEMAOS, SOBRE FUNDO
NIVELADOR BRANCO</t>
  </si>
  <si>
    <t>INSTALAÇÃO HIDRÁULICA</t>
  </si>
  <si>
    <t xml:space="preserve"> 74185/001 </t>
  </si>
  <si>
    <t>REGISTRO GAVETA 3/4" BRUTO LATAO - FORNECIMENTO E INSTALACAO</t>
  </si>
  <si>
    <t xml:space="preserve"> 74183/001 </t>
  </si>
  <si>
    <t>REGISTRO GAVETA 1.1/4" BRUTO LATAO - FORNECIMENTO E INSTALACAO</t>
  </si>
  <si>
    <t xml:space="preserve"> 74182/001 </t>
  </si>
  <si>
    <t>REGISTRO GAVETA 1.1/2" BRUTO LATAO - FORNECIMENTO E INSTALACAO</t>
  </si>
  <si>
    <t xml:space="preserve"> 74181/001 </t>
  </si>
  <si>
    <t>REGISTRO GAVETA 2" BRUTO LATAO - FORNECIMENTO E INSTALACAO</t>
  </si>
  <si>
    <t xml:space="preserve"> 74180/001 </t>
  </si>
  <si>
    <t>REGISTRO GAVETA 2.1/2" BRUTO LATAO - FORNECIMENTO E INSTALACAO</t>
  </si>
  <si>
    <t xml:space="preserve"> 74176/001 </t>
  </si>
  <si>
    <t>REGISTRO GAVETA 3/4" COM CANOPLA ACABAMENTO CROMADO SIMPLES -
FORNECIMENTO E INSTALACAO</t>
  </si>
  <si>
    <t xml:space="preserve"> 73664 </t>
  </si>
  <si>
    <t>REGISTRO DE PRESSÃO COM CANOPLA Ø 15MM (1/2") - FORNECIMENTO E
INSTALAÇÃO</t>
  </si>
  <si>
    <t xml:space="preserve"> 74175/001 </t>
  </si>
  <si>
    <t>REGISTRO GAVETA 1" COM CANOPLA ACABAMENTO CROMADO SIMPLES -
FORNECIMENTO E INSTALACAO</t>
  </si>
  <si>
    <t xml:space="preserve"> 73795/010 </t>
  </si>
  <si>
    <t>VÁLVULA DE RETENÇÃO HORIZONTAL Ø 32MM (1.1/4") - FORNECIMENTO E
INSTALAÇÃO</t>
  </si>
  <si>
    <t xml:space="preserve"> 75030/001 </t>
  </si>
  <si>
    <t>TUBO PVC SOLDAVEL AGUA FRIA DN 25MM, INCLUSIVE CONEXOES -
FORNECIMENTO E INSTALACAO</t>
  </si>
  <si>
    <t xml:space="preserve"> 75030/002 </t>
  </si>
  <si>
    <t>TUBO PVC SOLDAVEL AGUA FRIA DN 32MM, INCLUSIVE CONEXOES -
FORNECIMENTO E INSTALACAO</t>
  </si>
  <si>
    <t xml:space="preserve"> 75030/003 </t>
  </si>
  <si>
    <t>TUBO PVC SOLDAVEL AGUA FRIA DN 40MM, INCLUSIVE CONEXOES -
FORNECIMENTO E INSTALACAO</t>
  </si>
  <si>
    <t xml:space="preserve"> 75030/004 </t>
  </si>
  <si>
    <t>TUBO PVC SOLDAVEL AGUA FRIA DN 50MM, INCLUSIVE CONEXOES -
FORNECIMENTO E INSTALACAO</t>
  </si>
  <si>
    <t xml:space="preserve"> 75030/005 </t>
  </si>
  <si>
    <t>TUBO PVC SOLDAVEL AGUA FRIA DN 60MM, INCLUSIVE CONEXOES -
FORNECIMENTO E INSTALACAO</t>
  </si>
  <si>
    <t xml:space="preserve"> 75030/006 </t>
  </si>
  <si>
    <t>TUBO PVC SOLDAVEL AGUA FRIA DN 75MM, INCLUSIVE CONEXOES -
FORNECIMENTO E INSTALACAO</t>
  </si>
  <si>
    <t xml:space="preserve"> 40729 </t>
  </si>
  <si>
    <t>VALVULA DESCARGA 1.1/2" COM REGISTRO, ACABAMENTO EM METAL CROMADO -
FORNECIMENTO E INSTALACAO</t>
  </si>
  <si>
    <t xml:space="preserve"> 74058/001 </t>
  </si>
  <si>
    <t>TORNEIRA DE BOIA REAL 1/2• COM BALAO METALICO - FORNECIMENTO E
INSTALACAO</t>
  </si>
  <si>
    <t xml:space="preserve"> 00012613 </t>
  </si>
  <si>
    <t>TUBO DE DESCARGA PVC, PARA LIGACAO CAIXA DE DESCARGA - EMBUTIR, 40 MM X 150 CM</t>
  </si>
  <si>
    <t xml:space="preserve"> 080845 </t>
  </si>
  <si>
    <t>AGETOP CIVIL</t>
  </si>
  <si>
    <t>CAIXA DE ALVENARIA 20x20x25 CM (REVESTIMENTO IMPERMEABILIZADO), FUNDO DE BRITA SEM TAMPA - PARA REGISTRO/TORNEIRA JARDIM</t>
  </si>
  <si>
    <t>Un</t>
  </si>
  <si>
    <t xml:space="preserve"> 1301001190 </t>
  </si>
  <si>
    <t>AGESUL</t>
  </si>
  <si>
    <t>CASA DE BOMBA - ANEXO H.S.-030 (A.F.)</t>
  </si>
  <si>
    <t xml:space="preserve"> 74217/002 </t>
  </si>
  <si>
    <t>HIDROMETRO 5,00M3/H, D=3/4"  - FORNECIMENTO E INSTALACAO</t>
  </si>
  <si>
    <t xml:space="preserve"> 73835/001 </t>
  </si>
  <si>
    <t>INSTALACAO DE CONJ.MOTO BOMBA VERTICAL POT &lt;= 100 CV</t>
  </si>
  <si>
    <t xml:space="preserve"> 73976/006 </t>
  </si>
  <si>
    <t>TUBO DE AÇO GALVANIZADO COM COSTURA 1.1/2" (40MM), INCLUSIVE CONEXOES - FORNECIMENTO E INSTALACAO</t>
  </si>
  <si>
    <t xml:space="preserve"> 73976/005 </t>
  </si>
  <si>
    <t>TUBO DE AÇO GALVANIZADO COM COSTURA 1.1/4" (32MM), INCLUSIVE CONEXOES - FORNECIMENTO E INSTALACAO</t>
  </si>
  <si>
    <t>DRENAGEM DE ÁGUAS PLUVIAIS</t>
  </si>
  <si>
    <t xml:space="preserve"> 73816/001 </t>
  </si>
  <si>
    <t>EXECUCAO DE DRENO COM TUBOS DE PVC CORRUGADO FLEXIVEL PERFURADO -
DN 100</t>
  </si>
  <si>
    <t xml:space="preserve"> 74168/002 </t>
  </si>
  <si>
    <t>TUBO PVC ESGOTO SERIE R DN 100MM C/ ANEL DE BORRACHA -
FORNECIMENTO E INSTALACAO</t>
  </si>
  <si>
    <t xml:space="preserve"> 74168/001 </t>
  </si>
  <si>
    <t>TUBO PVC ESGOTO SERIE R DN 150MM C/ ANEL DE BORRACHA -
FORNECIMENTO E INSTALACAO</t>
  </si>
  <si>
    <t xml:space="preserve"> 83652 </t>
  </si>
  <si>
    <t>TUBO PVC PARA ESGOTO, EB 644, D = 200 MM, COM JUNTA ELASTICA</t>
  </si>
  <si>
    <t xml:space="preserve"> 00011708 </t>
  </si>
  <si>
    <t>RALO SEMI-ESFERICO FOFO TP ABACAXI D = 100MM P/ LAJES, CALHAS  ETC</t>
  </si>
  <si>
    <t xml:space="preserve"> 74104/001 </t>
  </si>
  <si>
    <t>CAIXA DE INSPEÇÃO EM ALVENARIA DE TIJOLO MACIÇO 60X60X60CM, REVESTIDA INTERNAMENTO COM BARRA LISA (CIMENTO E AREIA, TRAÇO 1:4) E=2,0CM, COM TAMPA PRÉ-MOLDADA DE CONCRETO E FUNDO DE CONCRETO
15MPA TIPO C - ESCAVAÇÃO E CONFECÇÃO</t>
  </si>
  <si>
    <t xml:space="preserve"> 6171 </t>
  </si>
  <si>
    <t>TAMPA DE CONCRETO ARMADO 60X60X5CM PARA CAIXA</t>
  </si>
  <si>
    <t xml:space="preserve"> 057303 </t>
  </si>
  <si>
    <t>SBC</t>
  </si>
  <si>
    <t>CAIXA RALO E BOCA DE LOBO</t>
  </si>
  <si>
    <t xml:space="preserve"> 83622 </t>
  </si>
  <si>
    <t>GRELHA DE FERRO FUNDIDO PARA CANALETA LARG = 40CM, FORNECIMENTO E
ASSENTAMENTO</t>
  </si>
  <si>
    <t xml:space="preserve"> 83626 </t>
  </si>
  <si>
    <t>GRELHA DE FERRO FUNDIDO PARA CANALETA LARG = 15CM, FORNECIMENTO E
ASSENTAMENTO</t>
  </si>
  <si>
    <t xml:space="preserve"> 72285 </t>
  </si>
  <si>
    <t>CAIXA DE AREIA 40X40X40CM EM ALVENARIA - EXECUÇÃO</t>
  </si>
  <si>
    <t xml:space="preserve"> 73963/005 </t>
  </si>
  <si>
    <t>POCO DE VISITA PARA REDE DE ESG. SANIT., EM ANEIS DE CONCRETO, DIÂMETRO = 60CM E 110CM, PROF = 120CM, INCLUINDO DEGRAU, EXCLUINDO TAMPAO FERRO FUNDIDO.</t>
  </si>
  <si>
    <t xml:space="preserve"> 84043 </t>
  </si>
  <si>
    <t>CALHA DE CONCRETO, 30X15 CM, ESPESSURA 8 CM PREPARADA EM BETONEIRA COM CIMENTADO LISO EXECUTADO COM ARGAMASSA TRACO 1:4 (CIMENTO E AREIA MEDIA NAO PENEIRADA), PREPARO MANUAL</t>
  </si>
  <si>
    <t>INSTALAÇÃO SANITÁRIA</t>
  </si>
  <si>
    <t xml:space="preserve"> 72685 </t>
  </si>
  <si>
    <t>RALO SIFONADO DE PVC 100X100MM SIMPLES - FORNECIMENTO E INSTALACAO</t>
  </si>
  <si>
    <t xml:space="preserve"> 72291 </t>
  </si>
  <si>
    <t>CAIXA SIFONADA EM PVC 150X185X75MM SIMPLES - FORNECIMENTO E
INSTALAÇÃO</t>
  </si>
  <si>
    <t xml:space="preserve"> 72684 </t>
  </si>
  <si>
    <t>RALO SECO DE PVC 100X100MM SIMPLES - FORNECIMENTO E INSTALACAO</t>
  </si>
  <si>
    <t xml:space="preserve"> C3738 </t>
  </si>
  <si>
    <t>INSTALAÇÃO DE TUBO DE VENTILAÇÃO 50mm C/ L=4m, C/ REBOCO E PINTURA A CAL (C/ MATERIAL)</t>
  </si>
  <si>
    <t xml:space="preserve"> 74165/004 </t>
  </si>
  <si>
    <t>TUBO PVC ESGOTO PREDIAL DN 100MM, INCLUSIVE CONEXOES -
FORNECIMENTO E INSTALACAO</t>
  </si>
  <si>
    <t xml:space="preserve"> 74165/001 </t>
  </si>
  <si>
    <t>TUBO PVC ESGOTO JS PREDIAL DN 40MM, INCLUSIVE CONEXOES -
FORNECIMENTO E INSTALACAO</t>
  </si>
  <si>
    <t xml:space="preserve"> 74165/002 </t>
  </si>
  <si>
    <t>TUBO PVC ESGOTO PREDIAL DN 50MM, INCLUSIVE CONEXOES - FORNECIMENTO
E INSTALACAO</t>
  </si>
  <si>
    <t xml:space="preserve"> 74165/003 </t>
  </si>
  <si>
    <t>TUBO PVC ESGOTO PREDIAL DN 75MM, INCLUSIVE CONEXOES - FORNECIMENTO
E INSTALACAO</t>
  </si>
  <si>
    <t xml:space="preserve"> 72290 </t>
  </si>
  <si>
    <t>CAIXA DE INSPEÇÃO 90X90X80CM EM ALVENARIA - EXECUÇÃO</t>
  </si>
  <si>
    <t xml:space="preserve"> 74051/001 </t>
  </si>
  <si>
    <t>CAIXA DE GORDURA DUPLA EM CONCRETO PRE-MOLDADO DN 60MM COM TAMPA -
FORNECIMENTO E INSTALACAO</t>
  </si>
  <si>
    <t xml:space="preserve"> 74198/002 </t>
  </si>
  <si>
    <t>SUMIDOURO EM ALVENARIA DE TIJOLO CERAMICO MACIÇO DIAMETRO 1,40M E ALTURA 5,00M, COM TAMPA EM CONCRETO ARMADO DIAMETRO 1,60M E
ESPESSURA 10CM</t>
  </si>
  <si>
    <t xml:space="preserve"> 74197/001 </t>
  </si>
  <si>
    <t>FOSSA SEPTICA EM ALVENARIA DE TIJOLO CERAMICO MACICO DIMENSOES EXTERNAS 1,90X1,10X1,40M, 1.500 LITROS, REVESTIDA INTERNAMENTE COM BARRA LISA, COM TAMPA EM CONCRETO ARMADO COM ESPESSURA 8CM</t>
  </si>
  <si>
    <t>LOUÇAS E METAIS</t>
  </si>
  <si>
    <t xml:space="preserve"> C4635 </t>
  </si>
  <si>
    <t>BACIA SANITÁRIA PARA CADEIRANTES C/ ASSENTO (ABERTURA FRONTAL)</t>
  </si>
  <si>
    <t xml:space="preserve"> 86888 </t>
  </si>
  <si>
    <t>VASO SANITÁRIO SIFONADO COM CAIXA ACOPLADA LOUÇA BRANCA - PADRÃO MÉDIO - FORNECIMENTO E INSTALAÇÃO. AF_12/2013_P</t>
  </si>
  <si>
    <t xml:space="preserve"> 2072 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</si>
  <si>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</si>
  <si>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 xml:space="preserve"> C4642 </t>
  </si>
  <si>
    <t>ASSENTO / BANCO - ARTICULÁVEL PARA BANHO DE DEFICIENTE</t>
  </si>
  <si>
    <t xml:space="preserve"> 00000377 </t>
  </si>
  <si>
    <t>ASSENTO SANITARIO DE PLASTICO, TIPO CONVENCIONAL</t>
  </si>
  <si>
    <t xml:space="preserve"> 3709 </t>
  </si>
  <si>
    <t>Papeleira em aço inox, DECA 2020 C40 ou similar</t>
  </si>
  <si>
    <t xml:space="preserve"> 00001370 </t>
  </si>
  <si>
    <t>DUCHA HIGIENICA COM MANGUEIRA PLASTICA E REGISTRO 1/2  - LINHA POPULAR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</si>
  <si>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</si>
  <si>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</si>
  <si>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 xml:space="preserve"> 86901 </t>
  </si>
  <si>
    <t>CUBA DE EMBUTIR OVAL EM LOUÇA BRANCA, 35 X 50CM OU EQUIVALENTE - FORNECIMENTO E INSTALAÇÃO. AF_12/2013</t>
  </si>
  <si>
    <t xml:space="preserve"> 86906 </t>
  </si>
  <si>
    <t>TORNEIRA CROMADA DE MESA, 1/2" OU 3/4", PARA LAVATÓRIO, PADRÃO POPULAR - FORNECIMENTO E INSTALAÇÃO. AF_12/2013</t>
  </si>
  <si>
    <t xml:space="preserve"> 95545 </t>
  </si>
  <si>
    <t>SABONETEIRA DE PAREDE EM METAL CROMADO, INCLUSO FIXAÇÃO. AF_01/2020</t>
  </si>
  <si>
    <t xml:space="preserve"> 4287 </t>
  </si>
  <si>
    <t>Dispenser para toalha interfolhada</t>
  </si>
  <si>
    <t xml:space="preserve"> 12424 </t>
  </si>
  <si>
    <t>Porta toalha barra, cromado, linha clean, ref.: 2040 C.020.CLN, com 20 cm, da Deca ou similar</t>
  </si>
  <si>
    <t xml:space="preserve"> 12128 </t>
  </si>
  <si>
    <t>Barra de apoio, para lavatório,fixa, constituida de duas barras laterais em "U", em aço inox,  d=1 1/4", Jackwal ou similar</t>
  </si>
  <si>
    <t>cj</t>
  </si>
  <si>
    <t xml:space="preserve"> 11813 </t>
  </si>
  <si>
    <t>Assentamento de barra chata de alumínio de 1" x 1/4"</t>
  </si>
  <si>
    <t>m</t>
  </si>
  <si>
    <t xml:space="preserve"> Pro_infancia_02 </t>
  </si>
  <si>
    <t>Próprio</t>
  </si>
  <si>
    <t>Banheira Embutir em plástico tipo PVC, 77x45x20cm, Burigotto ou equivalente</t>
  </si>
  <si>
    <t xml:space="preserve"> 43.04.020 </t>
  </si>
  <si>
    <t>CPOS</t>
  </si>
  <si>
    <t>Torneira elétrica</t>
  </si>
  <si>
    <t xml:space="preserve"> 9535 </t>
  </si>
  <si>
    <t>CHUVEIRO ELETRICO COMUM CORPO PLASTICO TIPO DUCHA, FORNECIMENTO E
INSTALACAO</t>
  </si>
  <si>
    <t xml:space="preserve"> 86920 </t>
  </si>
  <si>
    <t>TANQUE DE LOUÇA BRANCA COM COLUNA, 22L OU EQUIVALENTE, INCLUSO SIFÃO FLEXÍVEL EM PVC, VÁLVULA PLÁSTICA E TORNEIRA DE METAL CROMADO PADRÃO POPULAR - FORNECIMENTO E INSTALAÇÃO. AF_12/2013_P</t>
  </si>
  <si>
    <t xml:space="preserve"> 86914 </t>
  </si>
  <si>
    <t>TORNEIRA CROMADA 1/2" OU 3/4" PARA TANQUE, PADRÃO MÉDIO -
FORNECIMENTO E INSTALAÇÃO. AF_12/2013</t>
  </si>
  <si>
    <t xml:space="preserve"> 1301004052 </t>
  </si>
  <si>
    <t>CUBA DE ACO INOX N.304 INDUSTRIAL DE (60 X 50 X 40) CM, COM VALVULA AMERICANA E SIFAO TIPO GARRAFA EM METRAL CROMADO (ESTEVES OU SIMILAR) - FORNECIMENTO E INSTALACAO</t>
  </si>
  <si>
    <t>CJ</t>
  </si>
  <si>
    <t xml:space="preserve"> 86936 </t>
  </si>
  <si>
    <t>CUBA DE EMBUTIR DE AÇO INOXIDÁVEL MÉDIA, INCLUSO VÁLVULA TIPO AMERICANA E SIFÃO TIPO GARRAFA EM METAL CROMADO - FORNECIMENTO E INSTALAÇÃO. AF_12/2013</t>
  </si>
  <si>
    <t xml:space="preserve"> 86909 </t>
  </si>
  <si>
    <t>TORNEIRA CROMADA TUBO MÓVEL, DE MESA, 1/2" OU 3/4", PARA PIA DE COZINHA, PADRÃO ALTO - FORNECIMENTO E INSTALAÇÃO. AF_12/2013</t>
  </si>
  <si>
    <t>INSTALAÇÃO DE GÁS COMBUSTÍVEL</t>
  </si>
  <si>
    <t xml:space="preserve"> 056021 </t>
  </si>
  <si>
    <t>CENTRAL GAS GLP PARA 4 CILINDROS 45kg</t>
  </si>
  <si>
    <t xml:space="preserve"> 73976/003 </t>
  </si>
  <si>
    <t>TUBO DE AÇO GALVANIZADO COM COSTURA 3/4" (20MM), INCLUSIVE
CONEXÕES - FORNECIMENTO E INSTALAÇÃO</t>
  </si>
  <si>
    <t xml:space="preserve"> 00039634 </t>
  </si>
  <si>
    <t>FITA ADESIVA ANTICORROSIVA DE PVC FLEXIVEL, COR PRETA, PARA PROTECAO TUBULACAO, 50 MM X 30 M (L X C), E= *0,25* MM</t>
  </si>
  <si>
    <t xml:space="preserve"> 10340 </t>
  </si>
  <si>
    <t>Válvula de esfera 3/4" NPT</t>
  </si>
  <si>
    <t xml:space="preserve"> 091011 </t>
  </si>
  <si>
    <t>REGULADOR DE PRESSÃO PRIMEIRO ESTÁGIO, 8 KG/H, REGULÁVEL COM MANÔMETRO, PRESSÃO DE ENTRADA 2 A 18 BAR E PRESSÃO DE SAÍDA 0,5 A 2 BAR, CONEXÕES DE ENTRADA E SAÍDA 1/4" NPT</t>
  </si>
  <si>
    <t xml:space="preserve"> 091010 </t>
  </si>
  <si>
    <t>LIMITADOR DE PRESSÃO PRIMEIRO ESTÁGIO,COM MANÔMETRO,PRESSÃO DE ENTRADA 2 A 18 BAR E PRESSÃO DE SAÍDA 1,5 BAR, CONEXÕES DE ENTRADA E SAÍDA 1/2" NPT</t>
  </si>
  <si>
    <t xml:space="preserve"> 47.14.200 </t>
  </si>
  <si>
    <t>Registro regulador de vazão para torneira, misturador e bidê, em ABS com canopla, DN= 1/2´</t>
  </si>
  <si>
    <t xml:space="preserve"> 055781 </t>
  </si>
  <si>
    <t>MANOMETRO VERTICAL - ROSCA 1/4"" NPT 300 LIBRAS 17 BAR</t>
  </si>
  <si>
    <t>SISTEMA DE PROTEÇÃO CONTRA INCÊNDIO</t>
  </si>
  <si>
    <t xml:space="preserve"> 72554 </t>
  </si>
  <si>
    <t xml:space="preserve"> C4394 </t>
  </si>
  <si>
    <t>LUMINÁRIA DE EMERGÊNCIA</t>
  </si>
  <si>
    <t xml:space="preserve"> 72947 </t>
  </si>
  <si>
    <t>SINALIZACAO HORIZONTAL COM TINTA RETRORREFLETIVA A BASE DE RESINA ACRILICA COM MICROESFERAS DE VIDRO</t>
  </si>
  <si>
    <t>SETOP</t>
  </si>
  <si>
    <t xml:space="preserve"> 74130/004 </t>
  </si>
  <si>
    <t>DISJUNTOR TERMOMAGNETICO TRIPOLAR PADRAO NEMA (AMERICANO) 10 A 50A
240V, FORNECIMENTO E INSTALACAO</t>
  </si>
  <si>
    <t>INSTALAÇÕES ELÉTRICAS - 127V</t>
  </si>
  <si>
    <t xml:space="preserve"> 74130/010 </t>
  </si>
  <si>
    <t>DISJUNTOR TERMOMAGNETICO TRIPOLAR EM CAIXA MOLDADA 175 A 225A
240V, FORNECIMENTO E INSTALACAO</t>
  </si>
  <si>
    <t xml:space="preserve"> 74131/004 </t>
  </si>
  <si>
    <t>QUADRO DE DISTRIBUICAO DE ENERGIA DE EMBUTIR, EM CHAPA METALICA, PARA 18 DISJUNTORES TERMOMAGNETICOS MONOPOLARES, COM BARRAMENTO TRIFASICO E NEUTRO, FORNECIMENTO E INSTALACAO</t>
  </si>
  <si>
    <t xml:space="preserve"> 74131/005 </t>
  </si>
  <si>
    <t>QUADRO DE DISTRIBUICAO DE ENERGIA DE EMBUTIR, EM CHAPA METALICA, PARA 24 DISJUNTORES TERMOMAGNETICOS MONOPOLARES, COM BARRAMENTO TRIFASICO E NEUTRO, FORNECIMENTO E INSTALACAO</t>
  </si>
  <si>
    <t xml:space="preserve"> 12780 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</si>
  <si>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</si>
  <si>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 xml:space="preserve"> 83372 </t>
  </si>
  <si>
    <t>CAIXA DE MEDICAO EM ALTA TENSAO - FORNECIMENTO E INSTALACAO</t>
  </si>
  <si>
    <t xml:space="preserve"> 74130/001 </t>
  </si>
  <si>
    <t>DISJUNTOR TERMOMAGNETICO MONOPOLAR PADRAO NEMA (AMERICANO) 10 A
30A 240V, FORNECIMENTO E INSTALACAO</t>
  </si>
  <si>
    <t xml:space="preserve"> 74130/003 </t>
  </si>
  <si>
    <t>DISJUNTOR TERMOMAGNETICO BIPOLAR PADRAO NEMA (AMERICANO) 10 A 50A
240V, FORNECIMENTO E INSTALACAO</t>
  </si>
  <si>
    <t xml:space="preserve"> 74130/005 </t>
  </si>
  <si>
    <t>DISJUNTOR TERMOMAGNETICO TRIPOLAR PADRAO NEMA (AMERICANO) 60 A
100A 240V, FORNECIMENTO E INSTALACAO</t>
  </si>
  <si>
    <t xml:space="preserve"> 74130/006 </t>
  </si>
  <si>
    <t>DISJUNTOR TERMOMAGNETICO TRIPOLAR PADRAO NEMA (AMERICANO) 125 A
150A 240V, FORNECIMENTO E INSTALACAO</t>
  </si>
  <si>
    <t xml:space="preserve"> 7871 </t>
  </si>
  <si>
    <t>Disjuntor monopolar DR 25 A  - Dispositivo residual diferencial, tipo AC, ref.5SU1 Siemens ou similar</t>
  </si>
  <si>
    <t xml:space="preserve"> 9042 </t>
  </si>
  <si>
    <t>Dispositivo de proteção contra surto de tensão DPS 40kA - 440v</t>
  </si>
  <si>
    <t xml:space="preserve"> 72935 </t>
  </si>
  <si>
    <t>ELETRODUTO DE PVC FLEXIVEL CORRUGADO DN 25MM (1") FORNECIMENTO E
INSTALACAO</t>
  </si>
  <si>
    <t xml:space="preserve"> 72936 </t>
  </si>
  <si>
    <t>ELETRODUTO DE PVC FLEXIVEL CORRUGADO DN32 MM (1 1/4") FORNECIMENTO
E INSTALACAO</t>
  </si>
  <si>
    <t xml:space="preserve"> 55865 </t>
  </si>
  <si>
    <t>ELETRODUTO DE PVC RIGIDO ROSCAVEL DN 40MM (1 1/2") INCL CONEXOES,
FORNECIMENTO E INSTALACAO</t>
  </si>
  <si>
    <t xml:space="preserve"> 55866 </t>
  </si>
  <si>
    <t>ELETRODUTO DE PVC RIGIDO ROSCAVEL DN 50MM (2"), INCL CONEXOES,
FORNECIMENTO E INSTALACAO</t>
  </si>
  <si>
    <t xml:space="preserve"> 55867 </t>
  </si>
  <si>
    <t>ELETRODUTO DE PVC RIGIDO ROSCAVEL DN 75MM (3"), INCL CONEXOES,
FORNECIMENTO E INSTALACAO</t>
  </si>
  <si>
    <t xml:space="preserve"> 72311 </t>
  </si>
  <si>
    <t>ELETRODUTO DE ACO GALVANIZADO ELETROLITICO DN 50MM (2•), TIPO SEMI- PESADO, INCLUSIVE CONEXOES - FORNECIMENTO E INSTALACAO</t>
  </si>
  <si>
    <t xml:space="preserve"> 061312 </t>
  </si>
  <si>
    <t>CAIXA DE PASSAGEM E INSPECAO EM CONCRETO 40x40x40cm S/ TAMPA</t>
  </si>
  <si>
    <t xml:space="preserve"> 061311 </t>
  </si>
  <si>
    <t>CAIXA PASSAGEM EM CONCRETO COM TAMPA 35 x 35 x 25cm</t>
  </si>
  <si>
    <t xml:space="preserve"> 83446 </t>
  </si>
  <si>
    <t>CAIXA DE PASSAGEM 30X30X40 COM TAMPA E DRENO BRITA</t>
  </si>
  <si>
    <t xml:space="preserve"> 73860/008 </t>
  </si>
  <si>
    <t>CABO DE COBRE ISOLADO PVC 450/750V 2,5MM2 RESISTENTE A CHAMA -
FORNECIMENTO E INSTALACAO</t>
  </si>
  <si>
    <t xml:space="preserve"> 73860/009 </t>
  </si>
  <si>
    <t>CABO DE COBRE ISOLADO PVC 450/750V 4MM2 RESISTENTE A CHAMA -
FORNECIMENTO E INSTALACAO</t>
  </si>
  <si>
    <t xml:space="preserve"> 73860/010 </t>
  </si>
  <si>
    <t>CABO DE COBRE ISOLADO PVC 450/750V 6MM2 RESISTENTE A CHAMA -
FORNECIMENTO E INSTALACAO</t>
  </si>
  <si>
    <t xml:space="preserve"> 73860/011 </t>
  </si>
  <si>
    <t>CABO DE COBRE ISOLADO PVC 450/750V 10MM2 RESISTENTE A CHAMA -
FORNECIMENTO E INSTALACAO</t>
  </si>
  <si>
    <t xml:space="preserve"> 73860/013 </t>
  </si>
  <si>
    <t>CABO DE COBRE ISOLADO PVC 450/750V 25MM2 RESISTENTE A CHAMA -
FORNECIMENTO E INSTALACAO</t>
  </si>
  <si>
    <t xml:space="preserve"> 73860/022 </t>
  </si>
  <si>
    <t>CABO DE COBRE ISOLADO PVC 450/750V 35MM2 RESISTENTE A CHAMA -
FORNECIMENTO E INSTALACAO</t>
  </si>
  <si>
    <t xml:space="preserve"> 72339 </t>
  </si>
  <si>
    <t>TOMADA 3P+T 30A/440V SEM PLACA - FORNECIMENTO E INSTALACAO</t>
  </si>
  <si>
    <t xml:space="preserve"> 72331 </t>
  </si>
  <si>
    <t>INTERRUPTOR SIMPLES DE EMBUTIR 10A/250V 1 TECLA, SEM PLACA -
FORNECIMENTO E INSTALACAO</t>
  </si>
  <si>
    <t xml:space="preserve"> 72332 </t>
  </si>
  <si>
    <t>INTERRUPTOR SIMPLES DE EMBUTIR 10A/250V 2 TECLAS, COM PLACA -
FORNECIMENTO E INSTALACAO</t>
  </si>
  <si>
    <t xml:space="preserve"> 72333 </t>
  </si>
  <si>
    <t>INTERRUPTOR BIPOLAR DE EMBUTIR 20A/250V, TECLA DUPLA C/ PLACA-
FORNECIMENTO E INSTALACAO</t>
  </si>
  <si>
    <t xml:space="preserve"> 73953/006 </t>
  </si>
  <si>
    <t>LUMINARIA TIPO CALHA, DE SOBREPOR, COM REATOR DE PARTIDA RAPIDA E LAMPADA FLUORESCENTE 2X40W, COMPLETA, FORNECIMENTO E INSTALACAO</t>
  </si>
  <si>
    <t xml:space="preserve"> 73953/002 </t>
  </si>
  <si>
    <t>LUMINARIA TIPO CALHA, DE SOBREPOR, COM REATOR DE PARTIDA RAPIDA E LAMPADA FLUORESCENTE 2X20W, COMPLETA, FORNECIMENTO E INSTALACAO</t>
  </si>
  <si>
    <t xml:space="preserve"> 74041/002 </t>
  </si>
  <si>
    <t>LUMINARIA GLOBO VIDRO LEITOSO/PLAFONIER/BOCAL/LAMPADA 100W</t>
  </si>
  <si>
    <t xml:space="preserve"> 060159 </t>
  </si>
  <si>
    <t>LUMINARIA EMBUTIDA DE SOLO PEQUENA REFLETOR LAMPADA GU10</t>
  </si>
  <si>
    <t xml:space="preserve"> C2045 </t>
  </si>
  <si>
    <t>PROJETOR DE ALUMÍNIO, C/ LÂMPADA DE VAPOR METÁLICO E FOTOCÉLULA ATÉ 400W</t>
  </si>
  <si>
    <t xml:space="preserve"> 74041/001 </t>
  </si>
  <si>
    <t>LUMINARIA GLOBO VIDRO LEITOSO/PLAFONIER/BOCAL/LAMPADA 60W</t>
  </si>
  <si>
    <t xml:space="preserve"> 83387 </t>
  </si>
  <si>
    <t>CAIXA DE PASSAGEM PVC 4X2" - FORNECIMENTO E INSTALACAO</t>
  </si>
  <si>
    <t xml:space="preserve"> 83438 </t>
  </si>
  <si>
    <t>CAIXA METALICA OCTOGONAL 4X4" FUNDO MOVEL</t>
  </si>
  <si>
    <t>INSTALAÇÕES DE CLIMATIZAÇÃO</t>
  </si>
  <si>
    <t xml:space="preserve"> 89865 </t>
  </si>
  <si>
    <t>TUBO, PVC, SOLDÁVEL, DN 25MM, INSTALADO EM DRENO DE AR-CONDICIONADO - FORNECIMENTO E INSTALAÇÃO. AF_12/2014</t>
  </si>
  <si>
    <t>INSTALAÇÕES DE REDE ESTRUTURADA</t>
  </si>
  <si>
    <t xml:space="preserve"> 98302 </t>
  </si>
  <si>
    <t>PATCH PANEL 24 PORTAS, CATEGORIA 6 - FORNECIMENTO E INSTALAÇÃO. AF_11/2019</t>
  </si>
  <si>
    <t xml:space="preserve"> 7867 </t>
  </si>
  <si>
    <t>Switch 24 portas 10/100 Mbps - fornecimento</t>
  </si>
  <si>
    <t xml:space="preserve"> 11127 </t>
  </si>
  <si>
    <t>Bloco de conexão "idc", 110 - 100 pares</t>
  </si>
  <si>
    <t xml:space="preserve"> 1089 </t>
  </si>
  <si>
    <t>Guia de cabos fechado 19" 1U Guia de cabos fechado 19"1U</t>
  </si>
  <si>
    <t xml:space="preserve"> 041898 </t>
  </si>
  <si>
    <t>GUIA DE CABOS PADRAO 19"</t>
  </si>
  <si>
    <t xml:space="preserve"> CAB-RACK-020 </t>
  </si>
  <si>
    <t>ORGANIZADOR DE CABOS DE 1U PARA RACK 19"</t>
  </si>
  <si>
    <t xml:space="preserve"> 059448 </t>
  </si>
  <si>
    <t>GUIA DE CABOS PADRAO 19""</t>
  </si>
  <si>
    <t xml:space="preserve"> 66.20.170 </t>
  </si>
  <si>
    <t>Guia organizadora de cabos para rack, 19´ 2 U</t>
  </si>
  <si>
    <t xml:space="preserve"> 063877 </t>
  </si>
  <si>
    <t>CABO UTP CATEGORIA 5E</t>
  </si>
  <si>
    <t xml:space="preserve"> 73768/013 </t>
  </si>
  <si>
    <t>CABO TELEFONICO CCI-50 5 PARES (USO INTERNO) - FORNECIMENTO E
INSTALACAO</t>
  </si>
  <si>
    <t xml:space="preserve"> C0544 </t>
  </si>
  <si>
    <t>CABO LÓGICO/VÍDEO COAXIAL 5O (OHMS)</t>
  </si>
  <si>
    <t xml:space="preserve"> 059971 </t>
  </si>
  <si>
    <t>CABO DE REDE RJ-45 COM 5 METROS</t>
  </si>
  <si>
    <t xml:space="preserve"> 00007533 </t>
  </si>
  <si>
    <t>TOMADA EMBUTIR 2P UNIVERSAL 10A/250V S/PLACA, TIPO SILENTOQUE PIAL OU EQUIV</t>
  </si>
  <si>
    <t xml:space="preserve"> 83449 </t>
  </si>
  <si>
    <t>CAIXA DE PASSAGEM 60X60X70 FUNDO BRITA COM TAMPA</t>
  </si>
  <si>
    <t xml:space="preserve"> 83443 </t>
  </si>
  <si>
    <t>CAIXA DE PASSAGEM 20X20X25 FUNDO BRITA COM TAMPA</t>
  </si>
  <si>
    <t xml:space="preserve"> C0627 </t>
  </si>
  <si>
    <t>CAIXA DE PASSAGEM COM TAMPA PARAFUSADA 150X150X80mm</t>
  </si>
  <si>
    <t xml:space="preserve"> 83371 </t>
  </si>
  <si>
    <t>QUADRO DE DISTRIBUICAO PARA TELEFONE N.2, 20X20X12CM EM CHAPA METALICA, DE EMBUTIR, SEM ACESSORIOS, PADRAO TELEBRAS, FORNECIMENTO E INSTALACAO</t>
  </si>
  <si>
    <t xml:space="preserve"> 72309 </t>
  </si>
  <si>
    <t>ELETRODUTO DE ACO GALVANIZADO ELETROLITICO DN 25MM (1"), TIPO LEVE, INCLUSIVE CONEXOES - FORNECIMENTO E INSTALACAO</t>
  </si>
  <si>
    <t xml:space="preserve"> C1160 </t>
  </si>
  <si>
    <t>DUTO PERFURADO - ELETROCALHA DE CHAPA DE AÇO (50X100)mm</t>
  </si>
  <si>
    <t xml:space="preserve"> 7877 </t>
  </si>
  <si>
    <t>Curva horizontal 100 x 50 mm para eletrocalha metálica, com ângulo 90° (ref.: mopa ou similar)</t>
  </si>
  <si>
    <t xml:space="preserve"> 8443 </t>
  </si>
  <si>
    <t>Curva vertical 100 x 50 mm para eletrocalha metálica, com ângulo 90° (ref.: mopa ou similar)</t>
  </si>
  <si>
    <t xml:space="preserve"> 8113 </t>
  </si>
  <si>
    <t>Tê horizontal 100 x 50 mm com base lisa perfurada para eletrocalha metálica (ref. Mopa ou similar)</t>
  </si>
  <si>
    <t xml:space="preserve"> 062562 </t>
  </si>
  <si>
    <t>TERMINAL PARA ELETROCALHA 100X50cm</t>
  </si>
  <si>
    <t xml:space="preserve"> 9533 </t>
  </si>
  <si>
    <t>Flange de ligação 100x50mm para eletrocalha metálica (ref. Mopa ou similar)</t>
  </si>
  <si>
    <t>SISTEMA DE EXAUSTÃO MECÂNICA</t>
  </si>
  <si>
    <t xml:space="preserve"> 073011 </t>
  </si>
  <si>
    <t>EXAUSTOR AXIAL INDUSTRIAL 300MM MODELO EA400-T4</t>
  </si>
  <si>
    <t xml:space="preserve"> 91177 </t>
  </si>
  <si>
    <t>FIXAÇÃO DE TUBOS HORIZONTAIS DE PPR DIÂMETROS MAIORES QUE 40 MM E MENORES OU IGUAIS A 75 MM COM ABRAÇADEIRA METÁLICA RÍGIDA TIPO  D  1 1/2" , FIXADA DIRETAMENTE NA LAJE. AF_05/2015</t>
  </si>
  <si>
    <t xml:space="preserve"> 1369 </t>
  </si>
  <si>
    <t>Curva de latão, cobre ou bronze, juntas soldadas, diâm = 22mm (3/4")</t>
  </si>
  <si>
    <t xml:space="preserve"> 1372 </t>
  </si>
  <si>
    <t>Curva de latão, cobre ou bronze, juntas soldadas, diâm = 42mm (1 1/2")</t>
  </si>
  <si>
    <t xml:space="preserve"> 61.10.320 </t>
  </si>
  <si>
    <t>Duto flexível aluminizado, seção circular de 20cm (8")</t>
  </si>
  <si>
    <t xml:space="preserve"> 61.10.310 </t>
  </si>
  <si>
    <t>Duto flexível aluminizado, seção circular de 15cm (6")</t>
  </si>
  <si>
    <t xml:space="preserve"> 93066 </t>
  </si>
  <si>
    <t>JUNTA DE EXPANSÃO EM BRONZE/LATÃO, DN 42 MM, PONTA X PONTA, INSTALADO EM PRUMADA  FORNECIMENTO E INSTALAÇÃO. AF_01/2016</t>
  </si>
  <si>
    <t xml:space="preserve"> 9041 </t>
  </si>
  <si>
    <t>Dispositivo de proteção contra surto de tensão DPS 60kA - 275v</t>
  </si>
  <si>
    <t>SISTEMA DE PROTEÇÃO CONTRA DESCARGAS ATMOSFÉRICAS (SPDA)</t>
  </si>
  <si>
    <t xml:space="preserve"> 68070 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</si>
  <si>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</si>
  <si>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</si>
  <si>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</si>
  <si>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 xml:space="preserve"> 42.02.040 </t>
  </si>
  <si>
    <t>Isolador galvanizado uso geral, simples com chapa de encosto</t>
  </si>
  <si>
    <t xml:space="preserve"> 42.03.020 </t>
  </si>
  <si>
    <t>Isolador galvanizado para mastro de diâmetro 2´, simples com 1 descida</t>
  </si>
  <si>
    <t xml:space="preserve"> 42.05.380 </t>
  </si>
  <si>
    <t>Caixa de equalização, de embutir, em aço com barramento, de 200 x 200 mm e tampa</t>
  </si>
  <si>
    <t xml:space="preserve"> 68069 </t>
  </si>
  <si>
    <t>HASTE COPPERWELD 5/8• X 3,0M COM CONECTOR</t>
  </si>
  <si>
    <t xml:space="preserve"> 72927 </t>
  </si>
  <si>
    <t>CORDOALHA DE COBRE NU, INCLUSIVE ISOLADORES - 16,00 MM2 -
FORNECIMENTO E INSTALACAO</t>
  </si>
  <si>
    <t xml:space="preserve"> 72929 </t>
  </si>
  <si>
    <t>CORDOALHA DE COBRE NU, INCLUSIVE ISOLADORES - 35,00 MM2 -
FORNECIMENTO E INSTALACAO</t>
  </si>
  <si>
    <t xml:space="preserve"> 72930 </t>
  </si>
  <si>
    <t>CORDOALHA DE COBRE NU, INCLUSIVE ISOLADORES - 50,00 MM2 -
FORNECIMENTO E INSTALACAO</t>
  </si>
  <si>
    <t xml:space="preserve"> 83370 </t>
  </si>
  <si>
    <t>QUADRO DE DISTRIBUICAO PARA TELEFONE N.3, 40X40X12CM EM CHAPA METALICA, DE EMBUTIR, SEM ACESSORIOS, PADRAO TELEBRAS, FORNECIMENTO E INSTALACAO</t>
  </si>
  <si>
    <t xml:space="preserve"> 72263 </t>
  </si>
  <si>
    <t>TERMINAL OU CONECTOR DE PRESSAO - PARA CABO 50MM2 - FORNECIMENTO E
INSTALACAO</t>
  </si>
  <si>
    <t>SERVIÇOS COMPLEMENTARES</t>
  </si>
  <si>
    <t xml:space="preserve"> C0864 </t>
  </si>
  <si>
    <t>CONJUNTO DE MASTRO P/ TRÊS BANDEIRAS E PEDESTAL</t>
  </si>
  <si>
    <t xml:space="preserve"> C4065 </t>
  </si>
  <si>
    <t>GRANITO POLIDO E=2cm, CINZA, ARGAMASSA DE CIMENTO E AREIA 1:4, C/ REJUNTAMENTO</t>
  </si>
  <si>
    <t xml:space="preserve"> C2910 </t>
  </si>
  <si>
    <t>PRATELEIRA DE MADEIRA DE LEI PLAINADA</t>
  </si>
  <si>
    <t xml:space="preserve"> C0361 </t>
  </si>
  <si>
    <t>BANCO EM ALVENARIA, TAMPO EM CONCRETO, C/ENCOSTO H=80cm (PINTADO)</t>
  </si>
  <si>
    <t xml:space="preserve"> 42.05.160 </t>
  </si>
  <si>
    <t>Conector olhal cabo/haste de 5/8´</t>
  </si>
  <si>
    <t xml:space="preserve"> 002506 </t>
  </si>
  <si>
    <t>LUZ PILOTO 2 LAMPADAS R81</t>
  </si>
  <si>
    <t xml:space="preserve"> 7889 </t>
  </si>
  <si>
    <t>Cinto ( cinturão ) de segurança</t>
  </si>
  <si>
    <t xml:space="preserve"> 072372 </t>
  </si>
  <si>
    <t>SUPORTE DE AÇO GALVANIZADO PARA FIXAÇÃO DO PÁRA-RAIO POLIMÉRICO</t>
  </si>
  <si>
    <t xml:space="preserve"> 012224 </t>
  </si>
  <si>
    <t>SINALIZACAO DE AVISO EM PLACAS DE ADVERTENCIA REMOVIVEIS</t>
  </si>
  <si>
    <t xml:space="preserve"> 73665 </t>
  </si>
  <si>
    <t>ESCADA TIPO MARINHEIRO EM ACO CA-50 9,52MM INCLUSO PINTURA COM FUNDO ANTICORROSIVO TIPO ZARCAO</t>
  </si>
  <si>
    <t xml:space="preserve"> 73737/002 </t>
  </si>
  <si>
    <t>GRADIL DE ALUMINIO ANODIZADO TIPO BARRA CHATA PARA VARANDAS,
ALTURA 1,0M</t>
  </si>
  <si>
    <t xml:space="preserve"> 32.09.020 </t>
  </si>
  <si>
    <t>Chapa de aço em bitolas medias</t>
  </si>
  <si>
    <t>KG</t>
  </si>
  <si>
    <t xml:space="preserve"> 100862 </t>
  </si>
  <si>
    <t>SUPORTE MÃO FRANCESA EM ACO, ABAS IGUAIS 40 CM, CAPACIDADE MINIMA 70 KG, BRANCO - FORNECIMENTO E INSTALAÇÃO. AF_01/2020</t>
  </si>
  <si>
    <t>SERVIÇOS FINAIS</t>
  </si>
  <si>
    <t xml:space="preserve"> 2450 </t>
  </si>
  <si>
    <t>Limpeza geral</t>
  </si>
  <si>
    <t>Total sem BDI</t>
  </si>
  <si>
    <t>Total do BDI</t>
  </si>
  <si>
    <t>Total Geral</t>
  </si>
  <si>
    <t xml:space="preserve">_______________________________________________________________
</t>
  </si>
  <si>
    <t>DEMOLIÇÃO DE CONCRETO MANUAL</t>
  </si>
  <si>
    <t>RETIRADA E REASSENTAMENTO DE MADEIRAMENTO PARA TELHAS CERÂMICAS</t>
  </si>
  <si>
    <t>RETIRADA E RECOLOCAÇÃO DE TELHA CERÂMICA CAPA-CANAL, COM ATÉ DUAS ÁGUAS, INCLUSO IÇAMENTO</t>
  </si>
  <si>
    <t>LAJE PRÉ-FABRICADA TRELIÇADA PARA PISO OU COBERTURA, INTEREIXO 38CM, H=12CM, EL. ENCHIMENTO EM EPS H=8CM, INCLUSIVE ESCORAMENTO EM MADEIRA E CAPEAMENTO 4CM.</t>
  </si>
  <si>
    <t>REMOÇÃO DE ESQUADRIA METÁLICA, COM OU SEM APROVEITAMENTO</t>
  </si>
  <si>
    <t xml:space="preserve"> 1.3</t>
  </si>
  <si>
    <t xml:space="preserve"> 1.4</t>
  </si>
  <si>
    <t>Coifa em aço inox escovado G-220 AISI 304 liga 18.8, tipo parede, com filtros inercias, calha coletora de gordura e luminária, dimensões:Larg.=1700 x Prof.=1300 x alt.=450mm</t>
  </si>
  <si>
    <t>PREFEITURA MUNICIPAL DE SOUSA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</si>
  <si>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</si>
  <si>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</si>
  <si>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</si>
  <si>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</si>
  <si>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</si>
  <si>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</si>
  <si>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</si>
  <si>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</si>
  <si>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</si>
  <si>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</si>
  <si>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</si>
  <si>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</si>
  <si>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</si>
  <si>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</si>
  <si>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</si>
  <si>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</si>
  <si>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</si>
  <si>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</si>
  <si>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</si>
  <si>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</si>
  <si>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</si>
  <si>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</si>
  <si>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</si>
  <si>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</si>
  <si>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(O,65%), COFINS (3,00%), ISS (variável até 5,00% conforme o município), FAZER NEGÓCIO (1,5%) e CPRB (4,5%).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</si>
  <si>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</si>
  <si>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</si>
  <si>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</si>
  <si>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</si>
  <si>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</si>
  <si>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</si>
  <si>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</si>
  <si>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</si>
  <si>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</si>
  <si>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CONSTRUÇÃO DE EDIFÍCIOS - ESCOLAS, CASAS E ETC.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</si>
  <si>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</si>
  <si>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</si>
  <si>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</si>
  <si>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ENCARGOS SOCIAIS SOBRE PREÇOS DA MÃO-DE-OBRA HORISTA E MENSALISTA</t>
  </si>
  <si>
    <t>COM DESONERAÇÃO</t>
  </si>
  <si>
    <t>CÓDIGO</t>
  </si>
  <si>
    <t>DESCRIÇÃO</t>
  </si>
  <si>
    <t>HORISTA</t>
  </si>
  <si>
    <t>MENSALISTA</t>
  </si>
  <si>
    <t>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</si>
  <si>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</si>
  <si>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</si>
  <si>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</si>
  <si>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</si>
  <si>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</si>
  <si>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</si>
  <si>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</si>
  <si>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</si>
  <si>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</si>
  <si>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</si>
  <si>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</si>
  <si>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</si>
  <si>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</si>
  <si>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</si>
  <si>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</si>
  <si>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</si>
  <si>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</si>
  <si>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</si>
  <si>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</si>
  <si>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</si>
  <si>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</si>
  <si>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</si>
  <si>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</si>
  <si>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</si>
  <si>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</si>
  <si>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</si>
  <si>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</si>
  <si>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</si>
  <si>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</si>
  <si>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</si>
  <si>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</si>
  <si>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</si>
  <si>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</si>
  <si>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</si>
  <si>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</si>
  <si>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</si>
  <si>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</si>
  <si>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</si>
  <si>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</si>
  <si>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</si>
  <si>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</si>
  <si>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</si>
  <si>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</si>
  <si>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de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</si>
  <si>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</si>
  <si>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</si>
  <si>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</si>
  <si>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</si>
  <si>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</si>
  <si>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</si>
  <si>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Indenizadas+1/3</t>
  </si>
  <si>
    <t>C4</t>
  </si>
  <si>
    <t>Depósito Rescisão Sem Justa Causa</t>
  </si>
  <si>
    <t>C5</t>
  </si>
  <si>
    <t>Indenização Adicional</t>
  </si>
  <si>
    <t>C</t>
  </si>
  <si>
    <t>Total de Encargos Sociais que não recebem incidências de A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</si>
  <si>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</si>
  <si>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</si>
  <si>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</si>
  <si>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</si>
  <si>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</si>
  <si>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</si>
  <si>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de Reincidências de um grupo sobre o outro</t>
  </si>
  <si>
    <t>*GRUPO E</t>
  </si>
  <si>
    <t>TOTAL(A+B+C+D)</t>
  </si>
  <si>
    <t>MEMÓRIA DE CÁLCULO</t>
  </si>
  <si>
    <t>Considerando uma largura de 2m por 1,5m de comprimento = 3,00m²</t>
  </si>
  <si>
    <t>Considerando a demolição da laje do bloco esquerdo (Pré-escola, creche III, banheiro, multiuso, leitura, lab. De informática e rack). Largura = 10,95m C=34,95m. Área = 382,70 m²</t>
  </si>
  <si>
    <t>DEMOLIÇÃO DE LAJES PRÉ-FABRICADA OU TRELIÇADA, INCLUSIVE CAPEAMENTO</t>
  </si>
  <si>
    <t>Considerando alvenaria para a platibanda da coberta do lado esquerdo da creche, com h = 0,40m x comp = 34,95m x dois lados = 27,96m² + duas empenas com área = 8,95m² x 2 unidades = 17,90m² + 50m² para correção das paredes no banheiro.Total = 105,86 m²</t>
  </si>
  <si>
    <t>PORTA DE MADEIRA PM2 - COMPENSADA LISA PARA CERA OU VERNIZ,
80X210X3,5CM, INCLUSO ADUELA 1A, ALIZAR 1A E DOBRADICAS COM ANEL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</si>
  <si>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</si>
  <si>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CONFORME PROJETO</t>
  </si>
  <si>
    <t>RESERVATÓRIO "CAIXA D'ÁGUA"</t>
  </si>
  <si>
    <t xml:space="preserve">DUAS UNIDADES NO ADMINISTRATIVO </t>
  </si>
  <si>
    <t>Colocação de telha de vidro no pátio, conforme projeto</t>
  </si>
  <si>
    <t>IMPERMEABILIZAÇÃO DE SUPERFÍCIE COM EMULSÃO ASFÁLTICA, 2 DEMÃOS AF_06/2018</t>
  </si>
  <si>
    <t>REBOCO OU EMBOÇO INTERNO, DE TETO, COM ARGAMASSA TRAÇO T6 -1:2:10 (CIMENTO / CAL / AREIA), ESPESSURA 1,5 CM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</si>
  <si>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</si>
  <si>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</si>
  <si>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</si>
  <si>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</si>
  <si>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</si>
  <si>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</si>
  <si>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</si>
  <si>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</si>
  <si>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</si>
  <si>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</si>
  <si>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</si>
  <si>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</si>
  <si>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</si>
  <si>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FUNDAÇÃO / SUPERESTRUTURA</t>
  </si>
  <si>
    <t>CONCRETO ARMADO FCK=21,0MPA, USINADO, BOMBEADO, ADENSADO E LANÇADO, PARA USO GERAL, COM FORMAS PLANAS EM COMPENSADO RESINADO 12MM (05 USOS</t>
  </si>
  <si>
    <t>CAIXAS D'ÁGUA</t>
  </si>
  <si>
    <t>VIGAS</t>
  </si>
  <si>
    <t>PILARES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</si>
  <si>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</si>
  <si>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</si>
  <si>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</si>
  <si>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</si>
  <si>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</si>
  <si>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</si>
  <si>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</si>
  <si>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</si>
  <si>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</si>
  <si>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</si>
  <si>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</si>
  <si>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</si>
  <si>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</si>
  <si>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</si>
  <si>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</si>
  <si>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</si>
  <si>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</si>
  <si>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</si>
  <si>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</si>
  <si>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</si>
  <si>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</si>
  <si>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</si>
  <si>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</si>
  <si>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</si>
  <si>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</si>
  <si>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</si>
  <si>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</si>
  <si>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</si>
  <si>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</si>
  <si>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</si>
  <si>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</si>
  <si>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</si>
  <si>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</si>
  <si>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</si>
  <si>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</si>
  <si>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</si>
  <si>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</si>
  <si>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</si>
  <si>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</si>
  <si>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</si>
  <si>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</si>
  <si>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</si>
  <si>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</si>
  <si>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</si>
  <si>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</si>
  <si>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</si>
  <si>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</si>
  <si>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</si>
  <si>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</si>
  <si>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</si>
  <si>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</si>
  <si>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</si>
  <si>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7.1</t>
  </si>
  <si>
    <t>7.2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</si>
  <si>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</si>
  <si>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</si>
  <si>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</si>
  <si>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</si>
  <si>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</si>
  <si>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</si>
  <si>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</si>
  <si>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</si>
  <si>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</si>
  <si>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</si>
  <si>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</si>
  <si>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</si>
  <si>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</si>
  <si>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</si>
  <si>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9.1</t>
  </si>
  <si>
    <t>9.2</t>
  </si>
  <si>
    <t>9.3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</si>
  <si>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</si>
  <si>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</si>
  <si>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</si>
  <si>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</si>
  <si>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</si>
  <si>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</si>
  <si>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</si>
  <si>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</si>
  <si>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</si>
  <si>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</si>
  <si>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</si>
  <si>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</si>
  <si>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</si>
  <si>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</si>
  <si>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</si>
  <si>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</si>
  <si>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</si>
  <si>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</si>
  <si>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</si>
  <si>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</si>
  <si>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</si>
  <si>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</si>
  <si>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</si>
  <si>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</si>
  <si>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</si>
  <si>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</si>
  <si>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</si>
  <si>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</si>
  <si>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</si>
  <si>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</si>
  <si>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</si>
  <si>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</si>
  <si>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</si>
  <si>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</si>
  <si>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</si>
  <si>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</si>
  <si>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</si>
  <si>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</si>
  <si>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</si>
  <si>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</si>
  <si>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</si>
  <si>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</si>
  <si>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</si>
  <si>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</si>
  <si>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</si>
  <si>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</si>
  <si>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</si>
  <si>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</si>
  <si>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</si>
  <si>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</si>
  <si>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</si>
  <si>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</si>
  <si>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</si>
  <si>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</si>
  <si>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</si>
  <si>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</si>
  <si>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</si>
  <si>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</si>
  <si>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</si>
  <si>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</si>
  <si>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</si>
  <si>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</si>
  <si>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</si>
  <si>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</si>
  <si>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</si>
  <si>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</si>
  <si>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</si>
  <si>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</si>
  <si>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</si>
  <si>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</si>
  <si>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</si>
  <si>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</si>
  <si>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</si>
  <si>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</si>
  <si>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</si>
  <si>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</si>
  <si>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</si>
  <si>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</si>
  <si>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</si>
  <si>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</si>
  <si>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</si>
  <si>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</si>
  <si>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</si>
  <si>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</si>
  <si>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</si>
  <si>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</si>
  <si>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</si>
  <si>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</si>
  <si>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</si>
  <si>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</si>
  <si>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</si>
  <si>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</si>
  <si>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</si>
  <si>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</si>
  <si>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</si>
  <si>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</si>
  <si>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</si>
  <si>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</si>
  <si>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</si>
  <si>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</si>
  <si>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</si>
  <si>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</si>
  <si>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</si>
  <si>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</si>
  <si>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</si>
  <si>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</si>
  <si>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</si>
  <si>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</si>
  <si>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</si>
  <si>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</si>
  <si>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</si>
  <si>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</si>
  <si>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</si>
  <si>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</si>
  <si>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</si>
  <si>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</si>
  <si>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</si>
  <si>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</si>
  <si>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</si>
  <si>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</si>
  <si>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</si>
  <si>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</si>
  <si>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</si>
  <si>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</si>
  <si>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</si>
  <si>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</si>
  <si>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</si>
  <si>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</si>
  <si>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</si>
  <si>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</si>
  <si>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</si>
  <si>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</si>
  <si>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</si>
  <si>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</si>
  <si>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</si>
  <si>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</si>
  <si>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</si>
  <si>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</si>
  <si>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</si>
  <si>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</si>
  <si>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</si>
  <si>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</si>
  <si>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</si>
  <si>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</si>
  <si>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</si>
  <si>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</si>
  <si>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</si>
  <si>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</si>
  <si>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</si>
  <si>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</si>
  <si>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</si>
  <si>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</si>
  <si>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</si>
  <si>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</si>
  <si>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</si>
  <si>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</si>
  <si>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</si>
  <si>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</si>
  <si>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</si>
  <si>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</si>
  <si>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</si>
  <si>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</si>
  <si>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</si>
  <si>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</si>
  <si>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</si>
  <si>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</si>
  <si>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</si>
  <si>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</si>
  <si>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</si>
  <si>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</si>
  <si>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</si>
  <si>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</si>
  <si>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</si>
  <si>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</si>
  <si>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</si>
  <si>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</si>
  <si>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</si>
  <si>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</si>
  <si>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</si>
  <si>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</si>
  <si>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</si>
  <si>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</si>
  <si>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</si>
  <si>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</si>
  <si>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</si>
  <si>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</si>
  <si>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</si>
  <si>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</si>
  <si>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</si>
  <si>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</si>
  <si>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</si>
  <si>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</si>
  <si>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</si>
  <si>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</si>
  <si>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</si>
  <si>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</si>
  <si>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</si>
  <si>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</si>
  <si>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</si>
  <si>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</si>
  <si>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</si>
  <si>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</si>
  <si>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</si>
  <si>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</si>
  <si>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</si>
  <si>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</si>
  <si>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</si>
  <si>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</si>
  <si>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</si>
  <si>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</si>
  <si>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</si>
  <si>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</si>
  <si>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</si>
  <si>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</si>
  <si>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</si>
  <si>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</si>
  <si>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</si>
  <si>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</si>
  <si>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</si>
  <si>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</si>
  <si>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</si>
  <si>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</si>
  <si>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</si>
  <si>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</si>
  <si>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</si>
  <si>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</si>
  <si>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</si>
  <si>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</si>
  <si>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</si>
  <si>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</si>
  <si>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</si>
  <si>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</si>
  <si>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</si>
  <si>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</si>
  <si>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EXECUÇÃO DE PÁTIO/ESTACIONAMENTO EM PISO INTERTRAVADO, COM BLOCO RETANGULAR COR NATURAL DE 20 X 10 CM, ESPESSURA 8 CM. AF_12/2015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</si>
  <si>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</si>
  <si>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</si>
  <si>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
INDUSTRIALIZADA AC-II, REJUNTADO</t>
  </si>
  <si>
    <t>PISO EM GRANILITE, MARMORITE OU GRANITINA, AGREGADO COR PRETO, CINZA, PALHA OU BRANCO, E= *8* MM (INCLUSO EXECUCAO)</t>
  </si>
  <si>
    <t>cotação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</si>
  <si>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</si>
  <si>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</si>
  <si>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7.3</t>
  </si>
  <si>
    <t>7.4</t>
  </si>
  <si>
    <t>7.5</t>
  </si>
  <si>
    <t>7.6</t>
  </si>
  <si>
    <t>Considerando um diâmetro 3,57m e uma altura de 2,00 m. Utilizando a fórmula da comprimento do circunferência c = 2.pi.r  x altura X espessura = 5,60</t>
  </si>
  <si>
    <t>Para ligação da iluminação = 1 unidade</t>
  </si>
  <si>
    <t>Cobogó nos solários, conforme projeto 27,15</t>
  </si>
  <si>
    <t xml:space="preserve">SINAPI - 01/2022 - Paraíba; SBC - 04/2018 - Paraíba;ORSE - 12/2021 - Sergipe; SEINFRA - 023.1 - Ceará; SETOP - 10/2021 - Minas Gerais; IOPES - 12/2021 - Espírito Santo; CPOS - 11/2021 - São Paulo; AGESUL - 06/2021 - Mato Grosso do Sul; AGETOP CIVIL - 01/2022 - Goiás
</t>
  </si>
  <si>
    <t xml:space="preserve">P.04.000.042301 </t>
  </si>
  <si>
    <t xml:space="preserve">P.30.000.049510 </t>
  </si>
  <si>
    <t>DISJUNTOR TERMOMAGNETICO TRIPOLAR PADRAO NEMA (AMERICANO) 125 A 150A 240V, FORNECIMENTO E INSTALACAO</t>
  </si>
  <si>
    <t>RUFO EM CHAPA DE ACO GALVANIZADO NUMERO 24, DESENVOLVIMENTO DE 25CM</t>
  </si>
  <si>
    <t>FECHADURA DE EMBUTIR COMPLETA, PARA PORTAS INTERNAS, PADRAO DE ACABAMENTO MEDIO</t>
  </si>
  <si>
    <t>FECHADURA DE EMBUTIR COMPLETA, PARA PORTAS DE BANHEIRO, PADRAO DEACABAMENTO POPULAR</t>
  </si>
  <si>
    <t>PORTA DE MADEIRA PARA BANHEIRO, EM CHAPA DE MADEIRA COMPENSADA, REVESTIDA COM LAMINADO TEXTURIZADO, 80X160CM, INCLUSO MARCO E DOBRADICAS</t>
  </si>
  <si>
    <t>PORTA DE MADEIRA PARA BANHEIRO, EM CHAPA DE MADEIRA COMPENSADA, REVESTIDA COM LAMINADO TEXTURIZADO, 60X160CM, INCLUSO MARCO E DOBRADICAS</t>
  </si>
  <si>
    <t>PORTA DE MADEIRA PM2 - COMPENSADA LISA PARA CERA OU VERNIZ, 80X210X3,5CM, INCLUSO ADUELA 1A, ALIZAR 1A E DOBRADICAS COM ANEL</t>
  </si>
  <si>
    <t>ALVENARIA DE VEDAÇÃO DE BLOCOS CERÂMICOS FURADOS NA HORIZONTAL DE 9X19X19CM (ESPESSURA 9CM) DE PAREDES COM ÁREA LÍQUIDA MAIOR OU IGUAL A 6M² SEM VÃOS E ARGAMASSA DE ASSENTAMENTO COM PREPARO MANUAL. AF_06/2014_P</t>
  </si>
  <si>
    <t>PORTA DE VIDRO TEMPERADO, 0,9X2,10M, ESPESSURA 10MM, INCLUSIVE ACESSORIOS</t>
  </si>
  <si>
    <t>ESPELHO CRISTAL, ESPESSURA 4MM, COM PARAFUSOS DE FIXACAO, SEM MOLDURA</t>
  </si>
  <si>
    <t>REVESTIMENTO CERÂMICO PARA PAREDE, 10 X 10 CM, APLICADO COM ARGAMASSA INDUSTRIALIZADA AC-II, REJUNTADO</t>
  </si>
  <si>
    <t>PISO VINILICO SEMIFLEXIVEL PADRAO LISO, ESPESSURA 2MM, FIXADO COM COLA</t>
  </si>
  <si>
    <t>SOLEIRA DE MARMORE BRANCO, LARGURA 5CM, ESPESSURA 3CM, ASSENTADA COM ARGAMASSA COLANTE</t>
  </si>
  <si>
    <t>CONTRAPISO/LASTRO DE CONCRETO NAO-ESTRUTURAL, E=5CM, PREPARO COM BETONEIRA</t>
  </si>
  <si>
    <t>SOLEIRA DE CIMENTADO LISO LARGURA 15CM  EXECUTADA COM ARGAMASSA TRACO 1:3 (CIMENTO E AREIA)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</si>
  <si>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</si>
  <si>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</si>
  <si>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</si>
  <si>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</si>
  <si>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</si>
  <si>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</si>
  <si>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</si>
  <si>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</si>
  <si>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</si>
  <si>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</si>
  <si>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</si>
  <si>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</si>
  <si>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</si>
  <si>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</si>
  <si>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</si>
  <si>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</si>
  <si>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</si>
  <si>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</si>
  <si>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</si>
  <si>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</si>
  <si>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GRELHA DE FERRO FUNDIDO PARA CANALETA LARG = 40CM, FORNECIMENTO E ASSENTAMENTO</t>
  </si>
  <si>
    <t>GRELHA DE FERRO FUNDIDO PARA CANALETA LARG = 15CM, FORNECIMENTO E ASSENTAMENTO</t>
  </si>
  <si>
    <t>CAIXA SIFONADA EM PVC 150X185X75MM SIMPLES - FORNECIMENTO E INSTALAÇÃO</t>
  </si>
  <si>
    <t xml:space="preserve">RALO SECO DE PVC 100X100MM SIMPLES - FORNECIMENTO E INSTALACAO 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</si>
  <si>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</si>
  <si>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</si>
  <si>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</si>
  <si>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</si>
  <si>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</si>
  <si>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</si>
  <si>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CHUVEIRO ELETRICO COMUM CORPO PLASTICO TIPO DUCHA, FORNECIMENTO E INSTALACAO</t>
  </si>
  <si>
    <t>TORNEIRA CROMADA 1/2" OU 3/4" PARA TANQUE, PADRÃO MÉDIO - FORNECIMENTO E INSTALAÇÃO. AF_12/2013</t>
  </si>
  <si>
    <t>TUBO DE AÇO GALVANIZADO COM COSTURA 3/4" (20MM), INCLUSIVE CONEXÕES - FORNECIMENTO E INSTALAÇÃO</t>
  </si>
  <si>
    <t>DISJUNTOR TERMOMAGNETICO TRIPOLAR EM CAIXA MOLDADA 175 A 225A 240V,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</si>
  <si>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</si>
  <si>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</si>
  <si>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</si>
  <si>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</si>
  <si>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</si>
  <si>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</si>
  <si>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</si>
  <si>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</si>
  <si>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</si>
  <si>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</si>
  <si>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</si>
  <si>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</si>
  <si>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CABO TELEFONICO CCI-50 5 PARES (USO INTERNO) - FORNECIMENTO E INSTALACAO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</si>
  <si>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</si>
  <si>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</si>
  <si>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</si>
  <si>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TERMINAL OU CONECTOR DE PRESSAO - PARA CABO 50MM2 - FORNECIMENTO E INSTALACAO</t>
  </si>
  <si>
    <t>GRADIL DE ALUMINIO ANODIZADO TIPO BARRA CHATA PARA VARANDAS, ALTURA 1,0M</t>
  </si>
  <si>
    <t>O orçamento tem um valor total de R$ 1.391.728,85 (Hum milhão, trezentos e noventa e um mil, setecentos e vinte e oito reais e oitenta e cinco centavos)</t>
  </si>
  <si>
    <t>Bancos de Preços:</t>
  </si>
  <si>
    <t>Empresa: COMPACTO CONSTRUÇÕES E SERVIÇOS - EIRELE - CNPJ: 09.545.520/0001-54 - Telefone: (83) 9 9117-7810 - Email: compactoconstrucoes1@gmail.com</t>
  </si>
  <si>
    <t>Responsável Técnico: LÚCIO LAURO BARBOSA - CREA/PB Nº 160.594.868-3</t>
  </si>
  <si>
    <t>Obra:</t>
  </si>
  <si>
    <t>Local:</t>
  </si>
  <si>
    <t>Alto do Cruzeiro - Sousa/PB</t>
  </si>
  <si>
    <t>Escola Alto do Cruzeiro</t>
  </si>
  <si>
    <t>Composição de B.D.I</t>
  </si>
  <si>
    <t>Cronograma Físico Financeiro</t>
  </si>
  <si>
    <t>ITEM</t>
  </si>
  <si>
    <t>DISCRIMINAÇÃO</t>
  </si>
  <si>
    <t>VALOR C/BDI</t>
  </si>
  <si>
    <t>PESO %</t>
  </si>
  <si>
    <t>R$</t>
  </si>
  <si>
    <t>1º MÊS</t>
  </si>
  <si>
    <t>2º MÊS</t>
  </si>
  <si>
    <t>3º MÊS</t>
  </si>
  <si>
    <t>4º MÊS</t>
  </si>
  <si>
    <t>5º MÊS</t>
  </si>
  <si>
    <t>6º MÊS</t>
  </si>
  <si>
    <t>7º MÊS</t>
  </si>
  <si>
    <t>TOTAL (R$)</t>
  </si>
  <si>
    <t>TOTAL MENSAL</t>
  </si>
  <si>
    <t>TOTAL ACUMULADO</t>
  </si>
  <si>
    <t>PERCENTUAL MENSAL</t>
  </si>
  <si>
    <t>PERCENTUAL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</si>
</sst>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%"/>
    <numFmt numFmtId="165" formatCode="_(* #,##0.00_);_(* \(#,##0.00\);_(* \-??_);_(@_)"/>
    <numFmt numFmtId="166" formatCode="* #,##0.00\ ;* \(#,##0.00\);* \-#\ ;@\ "/>
  </numFmts>
  <fonts count="58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FF0000"/>
      <name val="Arial"/>
      <family val="1"/>
    </font>
    <font>
      <sz val="11"/>
      <color rgb="FF000000"/>
      <name val="Arial"/>
      <family val="1"/>
    </font>
    <font>
      <sz val="8"/>
      <name val="Arial"/>
      <family val="1"/>
    </font>
    <font>
      <sz val="10"/>
      <name val="Arial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b/>
      <sz val="11"/>
      <color rgb="FFFF0000"/>
      <name val="Arial Narrow"/>
      <family val="2"/>
    </font>
    <font>
      <b/>
      <u/>
      <sz val="10"/>
      <name val="Arial Narrow"/>
      <family val="2"/>
    </font>
    <font>
      <b/>
      <sz val="18"/>
      <color rgb="FFFF0000"/>
      <name val="Arial Narrow"/>
      <family val="2"/>
    </font>
    <font>
      <sz val="10"/>
      <color rgb="FFFF0000"/>
      <name val="Arial Narrow"/>
      <family val="2"/>
    </font>
    <font>
      <sz val="10"/>
      <name val="Courier New"/>
      <family val="3"/>
    </font>
    <font>
      <sz val="1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.5"/>
      <name val="Tahoma"/>
      <family val="2"/>
    </font>
    <font>
      <sz val="8.5"/>
      <name val="Tahoma"/>
      <family val="2"/>
    </font>
    <font>
      <b/>
      <sz val="8.5"/>
      <name val="Tahoma"/>
      <family val="2"/>
    </font>
    <font>
      <b/>
      <sz val="8"/>
      <name val="Tahoma"/>
      <family val="2"/>
    </font>
    <font>
      <sz val="12"/>
      <name val="Times New Roman"/>
      <family val="1"/>
    </font>
    <font>
      <b/>
      <sz val="8.5"/>
      <color rgb="FFFF0000"/>
      <name val="Tahoma"/>
      <family val="2"/>
    </font>
    <font>
      <sz val="10"/>
      <color rgb="FF000000"/>
      <name val="Arial"/>
      <family val="2"/>
    </font>
    <font>
      <sz val="11"/>
      <name val="Arial"/>
      <family val="1"/>
    </font>
    <font>
      <b/>
      <sz val="16"/>
      <name val="Arial"/>
      <family val="1"/>
    </font>
    <font>
      <sz val="16"/>
      <name val="Arial"/>
      <family val="1"/>
    </font>
    <font>
      <b/>
      <sz val="16"/>
      <name val="Arial"/>
      <family val="2"/>
    </font>
    <font>
      <b/>
      <sz val="11"/>
      <name val="Arial MT"/>
    </font>
    <font>
      <b/>
      <sz val="11"/>
      <name val="Arial"/>
      <family val="2"/>
    </font>
    <font>
      <b/>
      <sz val="14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52"/>
      </patternFill>
    </fill>
    <fill>
      <patternFill patternType="solid">
        <fgColor theme="8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8">
    <xf numFmtId="0" fontId="0" fillId="0" borderId="0"/>
    <xf numFmtId="0" fontId="29" fillId="0" borderId="0"/>
    <xf numFmtId="0" fontId="29" fillId="0" borderId="0" applyFill="0" applyBorder="0" applyAlignment="0" applyProtection="0"/>
    <xf numFmtId="0" fontId="29" fillId="0" borderId="0"/>
    <xf numFmtId="166" fontId="29" fillId="0" borderId="0"/>
    <xf numFmtId="0" fontId="29" fillId="0" borderId="0">
      <alignment horizontal="justify" wrapText="1"/>
    </xf>
    <xf numFmtId="0" fontId="41" fillId="0" borderId="0"/>
    <xf numFmtId="9" fontId="51" fillId="0" borderId="0" applyFont="0" applyFill="0" applyBorder="0" applyAlignment="0" applyProtection="0"/>
  </cellStyleXfs>
  <cellXfs count="346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164" fontId="9" fillId="10" borderId="5" xfId="0" applyNumberFormat="1" applyFont="1" applyFill="1" applyBorder="1" applyAlignment="1">
      <alignment horizontal="right" vertical="top" wrapText="1"/>
    </xf>
    <xf numFmtId="164" fontId="14" fillId="11" borderId="9" xfId="0" applyNumberFormat="1" applyFont="1" applyFill="1" applyBorder="1" applyAlignment="1">
      <alignment horizontal="right" vertical="top" wrapText="1"/>
    </xf>
    <xf numFmtId="164" fontId="19" fillId="12" borderId="13" xfId="0" applyNumberFormat="1" applyFont="1" applyFill="1" applyBorder="1" applyAlignment="1">
      <alignment horizontal="right" vertical="top" wrapText="1"/>
    </xf>
    <xf numFmtId="0" fontId="21" fillId="14" borderId="0" xfId="0" applyFont="1" applyFill="1" applyAlignment="1">
      <alignment horizontal="center" vertical="top" wrapText="1"/>
    </xf>
    <xf numFmtId="0" fontId="24" fillId="17" borderId="0" xfId="0" applyFont="1" applyFill="1" applyAlignment="1">
      <alignment horizontal="left" vertical="top" wrapText="1"/>
    </xf>
    <xf numFmtId="164" fontId="26" fillId="11" borderId="9" xfId="0" applyNumberFormat="1" applyFont="1" applyFill="1" applyBorder="1" applyAlignment="1">
      <alignment horizontal="right" vertical="top" wrapText="1"/>
    </xf>
    <xf numFmtId="164" fontId="14" fillId="11" borderId="14" xfId="0" applyNumberFormat="1" applyFont="1" applyFill="1" applyBorder="1" applyAlignment="1">
      <alignment horizontal="right" vertical="top" wrapText="1"/>
    </xf>
    <xf numFmtId="4" fontId="0" fillId="0" borderId="15" xfId="0" applyNumberFormat="1" applyBorder="1"/>
    <xf numFmtId="0" fontId="0" fillId="0" borderId="0" xfId="0"/>
    <xf numFmtId="0" fontId="32" fillId="20" borderId="23" xfId="1" applyFont="1" applyFill="1" applyBorder="1" applyAlignment="1">
      <alignment vertical="center"/>
    </xf>
    <xf numFmtId="0" fontId="32" fillId="20" borderId="23" xfId="1" applyFont="1" applyFill="1" applyBorder="1" applyAlignment="1">
      <alignment horizontal="center" vertical="center"/>
    </xf>
    <xf numFmtId="0" fontId="30" fillId="21" borderId="23" xfId="1" applyFont="1" applyFill="1" applyBorder="1" applyAlignment="1">
      <alignment vertical="center"/>
    </xf>
    <xf numFmtId="39" fontId="30" fillId="22" borderId="23" xfId="2" applyNumberFormat="1" applyFont="1" applyFill="1" applyBorder="1" applyAlignment="1" applyProtection="1">
      <alignment horizontal="center" vertical="center"/>
    </xf>
    <xf numFmtId="2" fontId="30" fillId="23" borderId="23" xfId="1" applyNumberFormat="1" applyFont="1" applyFill="1" applyBorder="1" applyAlignment="1">
      <alignment horizontal="center" vertical="center"/>
    </xf>
    <xf numFmtId="39" fontId="30" fillId="22" borderId="24" xfId="2" applyNumberFormat="1" applyFont="1" applyFill="1" applyBorder="1" applyAlignment="1" applyProtection="1">
      <alignment horizontal="center" vertical="center"/>
    </xf>
    <xf numFmtId="2" fontId="30" fillId="23" borderId="24" xfId="1" applyNumberFormat="1" applyFont="1" applyFill="1" applyBorder="1" applyAlignment="1">
      <alignment horizontal="center" vertical="center"/>
    </xf>
    <xf numFmtId="0" fontId="30" fillId="21" borderId="20" xfId="1" applyFont="1" applyFill="1" applyBorder="1" applyAlignment="1">
      <alignment vertical="center"/>
    </xf>
    <xf numFmtId="39" fontId="30" fillId="22" borderId="20" xfId="2" applyNumberFormat="1" applyFont="1" applyFill="1" applyBorder="1" applyAlignment="1" applyProtection="1">
      <alignment horizontal="center" vertical="center"/>
    </xf>
    <xf numFmtId="0" fontId="32" fillId="0" borderId="28" xfId="1" applyFont="1" applyBorder="1" applyAlignment="1">
      <alignment horizontal="center" vertical="center"/>
    </xf>
    <xf numFmtId="0" fontId="32" fillId="0" borderId="29" xfId="1" applyFont="1" applyBorder="1" applyAlignment="1">
      <alignment horizontal="center" vertical="center"/>
    </xf>
    <xf numFmtId="0" fontId="32" fillId="0" borderId="30" xfId="1" applyFont="1" applyBorder="1" applyAlignment="1">
      <alignment horizontal="center" vertical="center"/>
    </xf>
    <xf numFmtId="165" fontId="30" fillId="24" borderId="34" xfId="2" applyNumberFormat="1" applyFont="1" applyFill="1" applyBorder="1" applyAlignment="1">
      <alignment horizontal="center" vertical="center"/>
    </xf>
    <xf numFmtId="165" fontId="30" fillId="24" borderId="38" xfId="2" applyNumberFormat="1" applyFont="1" applyFill="1" applyBorder="1" applyAlignment="1">
      <alignment horizontal="center" vertical="center"/>
    </xf>
    <xf numFmtId="10" fontId="33" fillId="0" borderId="0" xfId="2" applyNumberFormat="1" applyFont="1" applyFill="1" applyBorder="1" applyAlignment="1" applyProtection="1">
      <alignment vertical="center"/>
    </xf>
    <xf numFmtId="165" fontId="33" fillId="0" borderId="0" xfId="2" applyNumberFormat="1" applyFont="1" applyFill="1" applyBorder="1" applyAlignment="1" applyProtection="1">
      <alignment vertical="center"/>
    </xf>
    <xf numFmtId="0" fontId="30" fillId="0" borderId="42" xfId="1" applyFont="1" applyBorder="1" applyAlignment="1">
      <alignment vertical="center"/>
    </xf>
    <xf numFmtId="0" fontId="30" fillId="0" borderId="43" xfId="1" applyFont="1" applyBorder="1" applyAlignment="1">
      <alignment vertical="center"/>
    </xf>
    <xf numFmtId="0" fontId="30" fillId="0" borderId="44" xfId="1" applyFont="1" applyBorder="1" applyAlignment="1">
      <alignment vertical="center"/>
    </xf>
    <xf numFmtId="0" fontId="30" fillId="0" borderId="45" xfId="1" applyFont="1" applyBorder="1" applyAlignment="1">
      <alignment vertical="center"/>
    </xf>
    <xf numFmtId="0" fontId="30" fillId="0" borderId="46" xfId="1" applyFont="1" applyBorder="1" applyAlignment="1">
      <alignment vertical="center"/>
    </xf>
    <xf numFmtId="165" fontId="30" fillId="24" borderId="50" xfId="2" applyNumberFormat="1" applyFont="1" applyFill="1" applyBorder="1" applyAlignment="1">
      <alignment horizontal="center" vertical="center"/>
    </xf>
    <xf numFmtId="0" fontId="30" fillId="0" borderId="51" xfId="1" applyFont="1" applyBorder="1" applyAlignment="1">
      <alignment vertical="center"/>
    </xf>
    <xf numFmtId="0" fontId="30" fillId="0" borderId="52" xfId="1" applyFont="1" applyBorder="1" applyAlignment="1">
      <alignment vertical="center"/>
    </xf>
    <xf numFmtId="0" fontId="30" fillId="0" borderId="53" xfId="1" applyFont="1" applyBorder="1" applyAlignment="1">
      <alignment vertical="center"/>
    </xf>
    <xf numFmtId="0" fontId="38" fillId="0" borderId="42" xfId="3" applyFont="1" applyBorder="1" applyAlignment="1">
      <alignment horizontal="justify"/>
    </xf>
    <xf numFmtId="0" fontId="38" fillId="0" borderId="43" xfId="3" applyFont="1" applyBorder="1" applyAlignment="1">
      <alignment horizontal="justify"/>
    </xf>
    <xf numFmtId="166" fontId="38" fillId="0" borderId="43" xfId="4" applyFont="1" applyBorder="1" applyAlignment="1">
      <alignment horizontal="center"/>
    </xf>
    <xf numFmtId="166" fontId="39" fillId="0" borderId="0" xfId="4" applyFont="1" applyAlignment="1">
      <alignment horizontal="justify"/>
    </xf>
    <xf numFmtId="0" fontId="46" fillId="0" borderId="15" xfId="3" applyFont="1" applyBorder="1" applyAlignment="1">
      <alignment horizontal="center" vertical="center" wrapText="1"/>
    </xf>
    <xf numFmtId="0" fontId="46" fillId="0" borderId="15" xfId="3" applyFont="1" applyBorder="1" applyAlignment="1">
      <alignment horizontal="left" vertical="center" wrapText="1" indent="15"/>
    </xf>
    <xf numFmtId="166" fontId="47" fillId="0" borderId="15" xfId="4" applyFont="1" applyBorder="1" applyAlignment="1">
      <alignment horizontal="right" vertical="center" wrapText="1"/>
    </xf>
    <xf numFmtId="0" fontId="48" fillId="0" borderId="15" xfId="3" applyFont="1" applyBorder="1" applyAlignment="1">
      <alignment vertical="center" wrapText="1"/>
    </xf>
    <xf numFmtId="166" fontId="48" fillId="0" borderId="15" xfId="4" applyFont="1" applyBorder="1" applyAlignment="1">
      <alignment vertical="center" wrapText="1"/>
    </xf>
    <xf numFmtId="0" fontId="45" fillId="0" borderId="15" xfId="3" applyFont="1" applyBorder="1" applyAlignment="1">
      <alignment horizontal="center" vertical="center" wrapText="1"/>
    </xf>
    <xf numFmtId="0" fontId="45" fillId="0" borderId="15" xfId="3" applyFont="1" applyBorder="1" applyAlignment="1">
      <alignment vertical="center" wrapText="1"/>
    </xf>
    <xf numFmtId="166" fontId="45" fillId="0" borderId="15" xfId="4" applyFont="1" applyBorder="1" applyAlignment="1">
      <alignment horizontal="right" vertical="center" wrapText="1"/>
    </xf>
    <xf numFmtId="0" fontId="45" fillId="0" borderId="54" xfId="3" applyFont="1" applyBorder="1" applyAlignment="1">
      <alignment vertical="center" wrapText="1"/>
    </xf>
    <xf numFmtId="166" fontId="45" fillId="0" borderId="54" xfId="4" applyFont="1" applyBorder="1" applyAlignment="1">
      <alignment horizontal="right" vertical="center" wrapText="1"/>
    </xf>
    <xf numFmtId="0" fontId="45" fillId="0" borderId="55" xfId="3" applyFont="1" applyBorder="1" applyAlignment="1">
      <alignment vertical="center" wrapText="1"/>
    </xf>
    <xf numFmtId="166" fontId="45" fillId="0" borderId="55" xfId="4" applyFont="1" applyBorder="1" applyAlignment="1">
      <alignment horizontal="right" vertical="center" wrapText="1"/>
    </xf>
    <xf numFmtId="0" fontId="46" fillId="0" borderId="55" xfId="3" applyFont="1" applyBorder="1" applyAlignment="1">
      <alignment horizontal="center" vertical="center" wrapText="1"/>
    </xf>
    <xf numFmtId="0" fontId="46" fillId="0" borderId="55" xfId="3" applyFont="1" applyBorder="1" applyAlignment="1">
      <alignment vertical="center" wrapText="1"/>
    </xf>
    <xf numFmtId="166" fontId="46" fillId="0" borderId="55" xfId="4" applyFont="1" applyBorder="1" applyAlignment="1">
      <alignment horizontal="right" vertical="center" wrapText="1"/>
    </xf>
    <xf numFmtId="166" fontId="48" fillId="0" borderId="55" xfId="4" applyFont="1" applyBorder="1" applyAlignment="1">
      <alignment vertical="center" wrapText="1"/>
    </xf>
    <xf numFmtId="0" fontId="10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top" wrapText="1"/>
    </xf>
    <xf numFmtId="4" fontId="13" fillId="0" borderId="8" xfId="0" applyNumberFormat="1" applyFont="1" applyFill="1" applyBorder="1" applyAlignment="1">
      <alignment horizontal="right" vertical="top" wrapText="1"/>
    </xf>
    <xf numFmtId="0" fontId="10" fillId="0" borderId="14" xfId="0" applyFont="1" applyFill="1" applyBorder="1" applyAlignment="1">
      <alignment horizontal="center" vertical="top" wrapText="1"/>
    </xf>
    <xf numFmtId="4" fontId="13" fillId="0" borderId="14" xfId="0" applyNumberFormat="1" applyFont="1" applyFill="1" applyBorder="1" applyAlignment="1">
      <alignment horizontal="right" vertical="top" wrapText="1"/>
    </xf>
    <xf numFmtId="0" fontId="10" fillId="0" borderId="14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center" vertical="top" wrapText="1"/>
    </xf>
    <xf numFmtId="4" fontId="18" fillId="0" borderId="12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0" fillId="13" borderId="0" xfId="0" applyFont="1" applyFill="1" applyAlignment="1">
      <alignment horizontal="left" vertical="top" wrapText="1"/>
    </xf>
    <xf numFmtId="0" fontId="22" fillId="15" borderId="0" xfId="0" applyFont="1" applyFill="1" applyAlignment="1">
      <alignment horizontal="right" vertical="top" wrapText="1"/>
    </xf>
    <xf numFmtId="0" fontId="25" fillId="18" borderId="0" xfId="0" applyFont="1" applyFill="1" applyAlignment="1">
      <alignment horizontal="center" vertical="top" wrapText="1"/>
    </xf>
    <xf numFmtId="0" fontId="0" fillId="0" borderId="0" xfId="0"/>
    <xf numFmtId="2" fontId="0" fillId="0" borderId="0" xfId="0" applyNumberFormat="1"/>
    <xf numFmtId="0" fontId="0" fillId="0" borderId="0" xfId="0"/>
    <xf numFmtId="0" fontId="24" fillId="0" borderId="6" xfId="0" applyFont="1" applyFill="1" applyBorder="1" applyAlignment="1">
      <alignment horizontal="left" vertical="top" wrapText="1"/>
    </xf>
    <xf numFmtId="0" fontId="0" fillId="0" borderId="0" xfId="0"/>
    <xf numFmtId="0" fontId="11" fillId="0" borderId="14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center" vertical="top" wrapText="1"/>
    </xf>
    <xf numFmtId="0" fontId="0" fillId="0" borderId="0" xfId="0"/>
    <xf numFmtId="0" fontId="24" fillId="0" borderId="14" xfId="0" applyFont="1" applyFill="1" applyBorder="1" applyAlignment="1">
      <alignment horizontal="left" vertical="top" wrapText="1"/>
    </xf>
    <xf numFmtId="0" fontId="24" fillId="0" borderId="7" xfId="0" applyFont="1" applyFill="1" applyBorder="1" applyAlignment="1">
      <alignment horizontal="center" vertical="top" wrapText="1"/>
    </xf>
    <xf numFmtId="4" fontId="24" fillId="0" borderId="14" xfId="0" applyNumberFormat="1" applyFont="1" applyFill="1" applyBorder="1" applyAlignment="1">
      <alignment horizontal="right" vertical="top" wrapText="1"/>
    </xf>
    <xf numFmtId="4" fontId="24" fillId="0" borderId="8" xfId="0" applyNumberFormat="1" applyFont="1" applyFill="1" applyBorder="1" applyAlignment="1">
      <alignment horizontal="right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9" fillId="0" borderId="14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center" vertical="top" wrapText="1"/>
    </xf>
    <xf numFmtId="4" fontId="29" fillId="0" borderId="8" xfId="0" applyNumberFormat="1" applyFont="1" applyFill="1" applyBorder="1" applyAlignment="1">
      <alignment horizontal="right" vertical="top" wrapText="1"/>
    </xf>
    <xf numFmtId="0" fontId="29" fillId="0" borderId="6" xfId="0" applyFont="1" applyFill="1" applyBorder="1" applyAlignment="1">
      <alignment horizontal="left" vertical="top" wrapText="1"/>
    </xf>
    <xf numFmtId="0" fontId="27" fillId="0" borderId="6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/>
    <xf numFmtId="4" fontId="0" fillId="0" borderId="0" xfId="0" applyNumberFormat="1"/>
    <xf numFmtId="4" fontId="6" fillId="7" borderId="4" xfId="0" applyNumberFormat="1" applyFont="1" applyFill="1" applyBorder="1" applyAlignment="1">
      <alignment horizontal="left" vertical="top" wrapText="1"/>
    </xf>
    <xf numFmtId="4" fontId="6" fillId="0" borderId="14" xfId="0" applyNumberFormat="1" applyFont="1" applyFill="1" applyBorder="1" applyAlignment="1">
      <alignment horizontal="left" vertical="top" wrapText="1"/>
    </xf>
    <xf numFmtId="4" fontId="25" fillId="18" borderId="0" xfId="0" applyNumberFormat="1" applyFont="1" applyFill="1" applyAlignment="1">
      <alignment horizontal="center" vertical="top" wrapText="1"/>
    </xf>
    <xf numFmtId="4" fontId="0" fillId="0" borderId="0" xfId="0" applyNumberFormat="1" applyFill="1"/>
    <xf numFmtId="0" fontId="1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right" vertical="top" wrapText="1"/>
    </xf>
    <xf numFmtId="0" fontId="11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right" vertical="top" wrapText="1"/>
    </xf>
    <xf numFmtId="4" fontId="13" fillId="0" borderId="0" xfId="0" applyNumberFormat="1" applyFont="1" applyFill="1" applyBorder="1" applyAlignment="1">
      <alignment horizontal="right" vertical="top" wrapText="1"/>
    </xf>
    <xf numFmtId="4" fontId="5" fillId="6" borderId="3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4" fontId="50" fillId="0" borderId="14" xfId="0" applyNumberFormat="1" applyFont="1" applyFill="1" applyBorder="1" applyAlignment="1">
      <alignment horizontal="center" vertical="center" wrapText="1"/>
    </xf>
    <xf numFmtId="4" fontId="24" fillId="0" borderId="14" xfId="0" applyNumberFormat="1" applyFont="1" applyFill="1" applyBorder="1" applyAlignment="1">
      <alignment horizontal="center" vertical="center" wrapText="1"/>
    </xf>
    <xf numFmtId="4" fontId="29" fillId="0" borderId="14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0" fillId="0" borderId="44" xfId="0" applyBorder="1"/>
    <xf numFmtId="0" fontId="52" fillId="2" borderId="45" xfId="0" applyFont="1" applyFill="1" applyBorder="1" applyAlignment="1">
      <alignment horizontal="left" vertical="top" wrapText="1"/>
    </xf>
    <xf numFmtId="0" fontId="0" fillId="0" borderId="0" xfId="0" applyBorder="1"/>
    <xf numFmtId="4" fontId="0" fillId="0" borderId="0" xfId="0" applyNumberFormat="1" applyBorder="1"/>
    <xf numFmtId="0" fontId="0" fillId="0" borderId="46" xfId="0" applyBorder="1"/>
    <xf numFmtId="0" fontId="0" fillId="0" borderId="45" xfId="0" applyBorder="1"/>
    <xf numFmtId="0" fontId="20" fillId="13" borderId="0" xfId="0" applyFont="1" applyFill="1" applyBorder="1" applyAlignment="1">
      <alignment horizontal="left" vertical="top" wrapText="1"/>
    </xf>
    <xf numFmtId="4" fontId="1" fillId="2" borderId="0" xfId="0" applyNumberFormat="1" applyFont="1" applyFill="1" applyBorder="1" applyAlignment="1">
      <alignment vertical="top" wrapText="1"/>
    </xf>
    <xf numFmtId="10" fontId="20" fillId="13" borderId="0" xfId="7" applyNumberFormat="1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4" fontId="20" fillId="13" borderId="0" xfId="0" applyNumberFormat="1" applyFont="1" applyFill="1" applyBorder="1" applyAlignment="1">
      <alignment horizontal="left" vertical="top" wrapText="1"/>
    </xf>
    <xf numFmtId="0" fontId="6" fillId="7" borderId="59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left" vertical="top" wrapText="1"/>
    </xf>
    <xf numFmtId="0" fontId="6" fillId="7" borderId="14" xfId="0" applyFont="1" applyFill="1" applyBorder="1" applyAlignment="1">
      <alignment horizontal="center" vertical="center" wrapText="1"/>
    </xf>
    <xf numFmtId="4" fontId="7" fillId="8" borderId="14" xfId="0" applyNumberFormat="1" applyFont="1" applyFill="1" applyBorder="1" applyAlignment="1">
      <alignment horizontal="center" vertical="center" wrapText="1"/>
    </xf>
    <xf numFmtId="4" fontId="6" fillId="7" borderId="14" xfId="0" applyNumberFormat="1" applyFont="1" applyFill="1" applyBorder="1" applyAlignment="1">
      <alignment horizontal="center" vertical="center" wrapText="1"/>
    </xf>
    <xf numFmtId="4" fontId="8" fillId="9" borderId="14" xfId="0" applyNumberFormat="1" applyFont="1" applyFill="1" applyBorder="1" applyAlignment="1">
      <alignment horizontal="center" vertical="center" wrapText="1"/>
    </xf>
    <xf numFmtId="164" fontId="9" fillId="10" borderId="60" xfId="0" applyNumberFormat="1" applyFont="1" applyFill="1" applyBorder="1" applyAlignment="1">
      <alignment horizontal="right" vertical="top" wrapText="1"/>
    </xf>
    <xf numFmtId="0" fontId="10" fillId="0" borderId="59" xfId="0" applyFont="1" applyFill="1" applyBorder="1" applyAlignment="1">
      <alignment horizontal="center" vertical="center" wrapText="1"/>
    </xf>
    <xf numFmtId="164" fontId="14" fillId="11" borderId="60" xfId="0" applyNumberFormat="1" applyFont="1" applyFill="1" applyBorder="1" applyAlignment="1">
      <alignment horizontal="right" vertical="top" wrapText="1"/>
    </xf>
    <xf numFmtId="0" fontId="27" fillId="0" borderId="14" xfId="0" applyFont="1" applyFill="1" applyBorder="1" applyAlignment="1">
      <alignment horizontal="left" vertical="top" wrapText="1"/>
    </xf>
    <xf numFmtId="0" fontId="6" fillId="0" borderId="59" xfId="0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 vertical="center" wrapText="1"/>
    </xf>
    <xf numFmtId="0" fontId="50" fillId="0" borderId="5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17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 wrapText="1"/>
    </xf>
    <xf numFmtId="164" fontId="19" fillId="12" borderId="60" xfId="0" applyNumberFormat="1" applyFont="1" applyFill="1" applyBorder="1" applyAlignment="1">
      <alignment horizontal="right" vertical="top" wrapText="1"/>
    </xf>
    <xf numFmtId="164" fontId="26" fillId="11" borderId="60" xfId="0" applyNumberFormat="1" applyFont="1" applyFill="1" applyBorder="1" applyAlignment="1">
      <alignment horizontal="right" vertical="top" wrapText="1"/>
    </xf>
    <xf numFmtId="0" fontId="10" fillId="0" borderId="45" xfId="0" applyFont="1" applyFill="1" applyBorder="1" applyAlignment="1">
      <alignment horizontal="left" vertical="top" wrapText="1"/>
    </xf>
    <xf numFmtId="164" fontId="14" fillId="11" borderId="46" xfId="0" applyNumberFormat="1" applyFont="1" applyFill="1" applyBorder="1" applyAlignment="1">
      <alignment horizontal="right" vertical="top" wrapText="1"/>
    </xf>
    <xf numFmtId="0" fontId="25" fillId="18" borderId="45" xfId="0" applyFont="1" applyFill="1" applyBorder="1" applyAlignment="1">
      <alignment horizontal="center" vertical="top" wrapText="1"/>
    </xf>
    <xf numFmtId="0" fontId="25" fillId="18" borderId="0" xfId="0" applyFont="1" applyFill="1" applyBorder="1" applyAlignment="1">
      <alignment horizontal="center" vertical="top" wrapText="1"/>
    </xf>
    <xf numFmtId="4" fontId="25" fillId="18" borderId="0" xfId="0" applyNumberFormat="1" applyFont="1" applyFill="1" applyBorder="1" applyAlignment="1">
      <alignment horizontal="center" vertical="top" wrapText="1"/>
    </xf>
    <xf numFmtId="4" fontId="40" fillId="18" borderId="0" xfId="0" applyNumberFormat="1" applyFont="1" applyFill="1" applyBorder="1" applyAlignment="1">
      <alignment horizontal="right" vertical="top" wrapText="1"/>
    </xf>
    <xf numFmtId="0" fontId="25" fillId="18" borderId="46" xfId="0" applyFont="1" applyFill="1" applyBorder="1" applyAlignment="1">
      <alignment horizontal="center" vertical="top" wrapText="1"/>
    </xf>
    <xf numFmtId="0" fontId="24" fillId="17" borderId="0" xfId="0" applyFont="1" applyFill="1" applyBorder="1" applyAlignment="1">
      <alignment horizontal="left" vertical="top" wrapText="1"/>
    </xf>
    <xf numFmtId="0" fontId="22" fillId="15" borderId="0" xfId="0" applyFont="1" applyFill="1" applyBorder="1" applyAlignment="1">
      <alignment horizontal="right" vertical="top" wrapText="1"/>
    </xf>
    <xf numFmtId="0" fontId="3" fillId="4" borderId="61" xfId="0" applyFont="1" applyFill="1" applyBorder="1" applyAlignment="1">
      <alignment horizontal="center" vertical="center" wrapText="1"/>
    </xf>
    <xf numFmtId="0" fontId="5" fillId="6" borderId="62" xfId="0" applyFont="1" applyFill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" fontId="5" fillId="6" borderId="62" xfId="0" applyNumberFormat="1" applyFont="1" applyFill="1" applyBorder="1" applyAlignment="1">
      <alignment horizontal="center" vertical="center" wrapText="1"/>
    </xf>
    <xf numFmtId="0" fontId="5" fillId="6" borderId="63" xfId="0" applyFont="1" applyFill="1" applyBorder="1" applyAlignment="1">
      <alignment horizontal="center" vertical="center" wrapText="1"/>
    </xf>
    <xf numFmtId="0" fontId="31" fillId="19" borderId="0" xfId="1" applyFont="1" applyFill="1" applyBorder="1" applyAlignment="1" applyProtection="1">
      <alignment horizontal="center"/>
      <protection locked="0"/>
    </xf>
    <xf numFmtId="0" fontId="30" fillId="0" borderId="0" xfId="1" applyFont="1" applyBorder="1"/>
    <xf numFmtId="0" fontId="54" fillId="0" borderId="43" xfId="0" applyFont="1" applyBorder="1" applyAlignment="1"/>
    <xf numFmtId="0" fontId="52" fillId="13" borderId="0" xfId="0" applyFont="1" applyFill="1" applyBorder="1" applyAlignment="1">
      <alignment vertical="top" wrapText="1"/>
    </xf>
    <xf numFmtId="0" fontId="30" fillId="0" borderId="0" xfId="1" applyFont="1" applyBorder="1" applyAlignment="1">
      <alignment vertical="center"/>
    </xf>
    <xf numFmtId="0" fontId="1" fillId="2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center" wrapText="1"/>
    </xf>
    <xf numFmtId="0" fontId="31" fillId="19" borderId="45" xfId="1" applyFont="1" applyFill="1" applyBorder="1" applyAlignment="1" applyProtection="1">
      <alignment horizontal="center"/>
      <protection locked="0"/>
    </xf>
    <xf numFmtId="0" fontId="31" fillId="19" borderId="46" xfId="1" applyFont="1" applyFill="1" applyBorder="1" applyAlignment="1" applyProtection="1">
      <alignment horizontal="center"/>
      <protection locked="0"/>
    </xf>
    <xf numFmtId="0" fontId="32" fillId="20" borderId="67" xfId="1" applyFont="1" applyFill="1" applyBorder="1" applyAlignment="1">
      <alignment vertical="center"/>
    </xf>
    <xf numFmtId="0" fontId="32" fillId="20" borderId="68" xfId="1" applyFont="1" applyFill="1" applyBorder="1" applyAlignment="1">
      <alignment horizontal="center" vertical="center"/>
    </xf>
    <xf numFmtId="0" fontId="30" fillId="21" borderId="67" xfId="1" applyFont="1" applyFill="1" applyBorder="1" applyAlignment="1">
      <alignment vertical="center"/>
    </xf>
    <xf numFmtId="2" fontId="30" fillId="23" borderId="68" xfId="1" applyNumberFormat="1" applyFont="1" applyFill="1" applyBorder="1" applyAlignment="1">
      <alignment horizontal="center" vertical="center"/>
    </xf>
    <xf numFmtId="2" fontId="30" fillId="23" borderId="66" xfId="1" applyNumberFormat="1" applyFont="1" applyFill="1" applyBorder="1" applyAlignment="1">
      <alignment horizontal="center" vertical="center"/>
    </xf>
    <xf numFmtId="0" fontId="30" fillId="21" borderId="69" xfId="1" applyFont="1" applyFill="1" applyBorder="1" applyAlignment="1">
      <alignment vertical="center"/>
    </xf>
    <xf numFmtId="0" fontId="30" fillId="0" borderId="45" xfId="1" applyFont="1" applyBorder="1"/>
    <xf numFmtId="2" fontId="30" fillId="0" borderId="0" xfId="1" applyNumberFormat="1" applyFont="1" applyBorder="1"/>
    <xf numFmtId="0" fontId="30" fillId="0" borderId="46" xfId="1" applyFont="1" applyBorder="1"/>
    <xf numFmtId="2" fontId="30" fillId="0" borderId="0" xfId="1" applyNumberFormat="1" applyFont="1" applyBorder="1" applyAlignment="1">
      <alignment vertical="center"/>
    </xf>
    <xf numFmtId="0" fontId="33" fillId="0" borderId="45" xfId="1" applyFont="1" applyBorder="1" applyAlignment="1">
      <alignment horizontal="right" vertical="center"/>
    </xf>
    <xf numFmtId="0" fontId="33" fillId="0" borderId="0" xfId="1" applyFont="1" applyBorder="1" applyAlignment="1">
      <alignment horizontal="right" vertical="center"/>
    </xf>
    <xf numFmtId="0" fontId="34" fillId="19" borderId="0" xfId="1" applyFont="1" applyFill="1" applyBorder="1" applyAlignment="1">
      <alignment vertical="center"/>
    </xf>
    <xf numFmtId="0" fontId="34" fillId="19" borderId="46" xfId="1" applyFont="1" applyFill="1" applyBorder="1" applyAlignment="1">
      <alignment vertical="center"/>
    </xf>
    <xf numFmtId="0" fontId="35" fillId="0" borderId="45" xfId="1" applyFont="1" applyBorder="1" applyAlignment="1">
      <alignment vertical="center"/>
    </xf>
    <xf numFmtId="0" fontId="35" fillId="0" borderId="0" xfId="1" applyFont="1" applyBorder="1" applyAlignment="1">
      <alignment vertical="center"/>
    </xf>
    <xf numFmtId="0" fontId="32" fillId="0" borderId="45" xfId="1" applyFont="1" applyBorder="1" applyAlignment="1">
      <alignment vertical="center"/>
    </xf>
    <xf numFmtId="0" fontId="32" fillId="0" borderId="0" xfId="1" applyFont="1" applyBorder="1" applyAlignment="1">
      <alignment vertical="center"/>
    </xf>
    <xf numFmtId="0" fontId="36" fillId="19" borderId="0" xfId="1" applyFont="1" applyFill="1" applyBorder="1" applyAlignment="1">
      <alignment vertical="center"/>
    </xf>
    <xf numFmtId="0" fontId="37" fillId="19" borderId="52" xfId="1" applyFont="1" applyFill="1" applyBorder="1" applyAlignment="1">
      <alignment vertical="center"/>
    </xf>
    <xf numFmtId="0" fontId="37" fillId="19" borderId="53" xfId="1" applyFont="1" applyFill="1" applyBorder="1" applyAlignment="1">
      <alignment vertical="center"/>
    </xf>
    <xf numFmtId="0" fontId="30" fillId="21" borderId="45" xfId="1" applyFont="1" applyFill="1" applyBorder="1" applyAlignment="1">
      <alignment vertical="center"/>
    </xf>
    <xf numFmtId="0" fontId="30" fillId="21" borderId="16" xfId="1" applyFont="1" applyFill="1" applyBorder="1" applyAlignment="1">
      <alignment vertical="center"/>
    </xf>
    <xf numFmtId="0" fontId="30" fillId="21" borderId="64" xfId="1" applyFont="1" applyFill="1" applyBorder="1" applyAlignment="1">
      <alignment vertical="center"/>
    </xf>
    <xf numFmtId="0" fontId="30" fillId="21" borderId="19" xfId="1" applyFont="1" applyFill="1" applyBorder="1" applyAlignment="1">
      <alignment vertical="center"/>
    </xf>
    <xf numFmtId="0" fontId="32" fillId="25" borderId="39" xfId="1" applyFont="1" applyFill="1" applyBorder="1" applyAlignment="1">
      <alignment vertical="center"/>
    </xf>
    <xf numFmtId="0" fontId="32" fillId="25" borderId="40" xfId="1" applyFont="1" applyFill="1" applyBorder="1" applyAlignment="1">
      <alignment vertical="center"/>
    </xf>
    <xf numFmtId="0" fontId="30" fillId="25" borderId="40" xfId="1" applyFont="1" applyFill="1" applyBorder="1" applyAlignment="1">
      <alignment vertical="center"/>
    </xf>
    <xf numFmtId="0" fontId="30" fillId="25" borderId="41" xfId="1" applyFont="1" applyFill="1" applyBorder="1" applyAlignment="1">
      <alignment vertical="center"/>
    </xf>
    <xf numFmtId="0" fontId="54" fillId="0" borderId="44" xfId="0" applyFont="1" applyBorder="1" applyAlignment="1"/>
    <xf numFmtId="0" fontId="52" fillId="13" borderId="46" xfId="0" applyFont="1" applyFill="1" applyBorder="1" applyAlignment="1">
      <alignment vertical="top" wrapText="1"/>
    </xf>
    <xf numFmtId="0" fontId="1" fillId="2" borderId="46" xfId="0" applyFont="1" applyFill="1" applyBorder="1" applyAlignment="1">
      <alignment vertical="top" wrapText="1"/>
    </xf>
    <xf numFmtId="0" fontId="55" fillId="0" borderId="46" xfId="0" applyFont="1" applyFill="1" applyBorder="1" applyAlignment="1">
      <alignment vertical="center" wrapText="1"/>
    </xf>
    <xf numFmtId="166" fontId="46" fillId="26" borderId="15" xfId="4" applyFont="1" applyFill="1" applyBorder="1" applyAlignment="1">
      <alignment vertical="center" wrapText="1"/>
    </xf>
    <xf numFmtId="166" fontId="47" fillId="0" borderId="15" xfId="4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top" wrapText="1"/>
    </xf>
    <xf numFmtId="0" fontId="42" fillId="0" borderId="45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166" fontId="38" fillId="0" borderId="0" xfId="4" applyFont="1" applyBorder="1" applyAlignment="1">
      <alignment horizontal="center"/>
    </xf>
    <xf numFmtId="0" fontId="40" fillId="0" borderId="46" xfId="5" applyFont="1" applyBorder="1" applyAlignment="1" applyProtection="1">
      <alignment vertical="center" wrapText="1"/>
      <protection locked="0"/>
    </xf>
    <xf numFmtId="0" fontId="45" fillId="0" borderId="71" xfId="3" applyFont="1" applyBorder="1" applyAlignment="1">
      <alignment horizontal="center" vertical="center" wrapText="1"/>
    </xf>
    <xf numFmtId="166" fontId="45" fillId="0" borderId="72" xfId="4" applyFont="1" applyBorder="1" applyAlignment="1">
      <alignment horizontal="right" vertical="center" wrapText="1"/>
    </xf>
    <xf numFmtId="0" fontId="45" fillId="0" borderId="73" xfId="3" applyFont="1" applyBorder="1" applyAlignment="1">
      <alignment horizontal="center" vertical="center" wrapText="1"/>
    </xf>
    <xf numFmtId="166" fontId="45" fillId="0" borderId="74" xfId="4" applyFont="1" applyBorder="1" applyAlignment="1">
      <alignment horizontal="right" vertical="center" wrapText="1"/>
    </xf>
    <xf numFmtId="0" fontId="46" fillId="0" borderId="73" xfId="3" applyFont="1" applyBorder="1" applyAlignment="1">
      <alignment horizontal="center" vertical="center" wrapText="1"/>
    </xf>
    <xf numFmtId="166" fontId="46" fillId="0" borderId="74" xfId="4" applyFont="1" applyBorder="1" applyAlignment="1">
      <alignment horizontal="right" vertical="center" wrapText="1"/>
    </xf>
    <xf numFmtId="0" fontId="48" fillId="0" borderId="73" xfId="3" applyFont="1" applyBorder="1" applyAlignment="1">
      <alignment vertical="center" wrapText="1"/>
    </xf>
    <xf numFmtId="166" fontId="48" fillId="0" borderId="74" xfId="4" applyFont="1" applyBorder="1" applyAlignment="1">
      <alignment vertical="center" wrapText="1"/>
    </xf>
    <xf numFmtId="0" fontId="48" fillId="26" borderId="75" xfId="3" applyFont="1" applyFill="1" applyBorder="1" applyAlignment="1">
      <alignment vertical="center" wrapText="1"/>
    </xf>
    <xf numFmtId="0" fontId="46" fillId="26" borderId="76" xfId="3" applyFont="1" applyFill="1" applyBorder="1" applyAlignment="1">
      <alignment horizontal="left" vertical="center" wrapText="1" indent="15"/>
    </xf>
    <xf numFmtId="166" fontId="46" fillId="26" borderId="76" xfId="4" applyFont="1" applyFill="1" applyBorder="1" applyAlignment="1">
      <alignment horizontal="right" vertical="center" wrapText="1"/>
    </xf>
    <xf numFmtId="166" fontId="46" fillId="26" borderId="77" xfId="4" applyFont="1" applyFill="1" applyBorder="1" applyAlignment="1">
      <alignment horizontal="right" vertical="center" wrapText="1"/>
    </xf>
    <xf numFmtId="0" fontId="52" fillId="3" borderId="0" xfId="0" applyFont="1" applyFill="1" applyBorder="1" applyAlignment="1">
      <alignment horizontal="center" vertical="center" wrapText="1"/>
    </xf>
    <xf numFmtId="4" fontId="23" fillId="16" borderId="0" xfId="0" applyNumberFormat="1" applyFont="1" applyFill="1" applyBorder="1" applyAlignment="1">
      <alignment vertical="top" wrapText="1"/>
    </xf>
    <xf numFmtId="0" fontId="22" fillId="15" borderId="46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0" fontId="0" fillId="27" borderId="15" xfId="0" applyNumberFormat="1" applyFill="1" applyBorder="1"/>
    <xf numFmtId="10" fontId="0" fillId="0" borderId="15" xfId="0" applyNumberFormat="1" applyBorder="1"/>
    <xf numFmtId="0" fontId="0" fillId="0" borderId="15" xfId="0" applyBorder="1"/>
    <xf numFmtId="0" fontId="56" fillId="0" borderId="15" xfId="0" applyFont="1" applyBorder="1" applyAlignment="1">
      <alignment horizontal="center" vertical="center"/>
    </xf>
    <xf numFmtId="4" fontId="56" fillId="0" borderId="15" xfId="0" applyNumberFormat="1" applyFont="1" applyBorder="1"/>
    <xf numFmtId="10" fontId="56" fillId="0" borderId="15" xfId="7" applyNumberFormat="1" applyFont="1" applyBorder="1"/>
    <xf numFmtId="0" fontId="54" fillId="0" borderId="0" xfId="0" applyFont="1" applyBorder="1" applyAlignment="1"/>
    <xf numFmtId="0" fontId="52" fillId="3" borderId="0" xfId="0" applyFont="1" applyFill="1" applyBorder="1" applyAlignment="1">
      <alignment vertical="center" wrapText="1"/>
    </xf>
    <xf numFmtId="4" fontId="0" fillId="0" borderId="46" xfId="0" applyNumberFormat="1" applyBorder="1"/>
    <xf numFmtId="0" fontId="57" fillId="2" borderId="45" xfId="0" applyFont="1" applyFill="1" applyBorder="1" applyAlignment="1">
      <alignment horizontal="left" vertical="top" wrapText="1"/>
    </xf>
    <xf numFmtId="0" fontId="55" fillId="0" borderId="45" xfId="0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horizontal="left" vertical="center" wrapText="1"/>
    </xf>
    <xf numFmtId="4" fontId="20" fillId="13" borderId="0" xfId="0" applyNumberFormat="1" applyFont="1" applyFill="1" applyBorder="1" applyAlignment="1">
      <alignment horizontal="left" vertical="top" wrapText="1"/>
    </xf>
    <xf numFmtId="4" fontId="22" fillId="15" borderId="0" xfId="0" applyNumberFormat="1" applyFont="1" applyFill="1" applyBorder="1" applyAlignment="1">
      <alignment horizontal="right" vertical="top" wrapText="1"/>
    </xf>
    <xf numFmtId="0" fontId="40" fillId="18" borderId="39" xfId="0" applyFont="1" applyFill="1" applyBorder="1" applyAlignment="1">
      <alignment horizontal="left" vertical="top" wrapText="1"/>
    </xf>
    <xf numFmtId="0" fontId="40" fillId="18" borderId="40" xfId="0" applyFont="1" applyFill="1" applyBorder="1" applyAlignment="1">
      <alignment horizontal="left" vertical="top" wrapText="1"/>
    </xf>
    <xf numFmtId="0" fontId="40" fillId="18" borderId="41" xfId="0" applyFont="1" applyFill="1" applyBorder="1" applyAlignment="1">
      <alignment horizontal="left" vertical="top" wrapText="1"/>
    </xf>
    <xf numFmtId="0" fontId="52" fillId="3" borderId="39" xfId="0" applyFont="1" applyFill="1" applyBorder="1" applyAlignment="1">
      <alignment horizontal="center" vertical="center" wrapText="1"/>
    </xf>
    <xf numFmtId="0" fontId="53" fillId="0" borderId="40" xfId="0" applyFont="1" applyBorder="1" applyAlignment="1">
      <alignment vertical="center"/>
    </xf>
    <xf numFmtId="0" fontId="53" fillId="0" borderId="41" xfId="0" applyFont="1" applyBorder="1" applyAlignment="1">
      <alignment vertical="center"/>
    </xf>
    <xf numFmtId="0" fontId="22" fillId="15" borderId="45" xfId="0" applyFont="1" applyFill="1" applyBorder="1" applyAlignment="1">
      <alignment horizontal="right" vertical="top" wrapText="1"/>
    </xf>
    <xf numFmtId="0" fontId="22" fillId="15" borderId="0" xfId="0" applyFont="1" applyFill="1" applyBorder="1" applyAlignment="1">
      <alignment horizontal="right" vertical="top" wrapText="1"/>
    </xf>
    <xf numFmtId="0" fontId="1" fillId="2" borderId="4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4" fontId="1" fillId="2" borderId="0" xfId="0" applyNumberFormat="1" applyFont="1" applyFill="1" applyBorder="1" applyAlignment="1">
      <alignment horizontal="left" vertical="top" wrapText="1"/>
    </xf>
    <xf numFmtId="0" fontId="54" fillId="0" borderId="42" xfId="0" applyFont="1" applyBorder="1" applyAlignment="1">
      <alignment horizontal="center"/>
    </xf>
    <xf numFmtId="0" fontId="54" fillId="0" borderId="43" xfId="0" applyFont="1" applyBorder="1" applyAlignment="1">
      <alignment horizontal="center"/>
    </xf>
    <xf numFmtId="0" fontId="52" fillId="13" borderId="0" xfId="0" applyFont="1" applyFill="1" applyBorder="1" applyAlignment="1">
      <alignment horizontal="left" vertical="top" wrapText="1"/>
    </xf>
    <xf numFmtId="0" fontId="55" fillId="0" borderId="46" xfId="0" applyFont="1" applyFill="1" applyBorder="1" applyAlignment="1">
      <alignment horizontal="left" vertical="center" wrapText="1"/>
    </xf>
    <xf numFmtId="0" fontId="52" fillId="3" borderId="40" xfId="0" applyFont="1" applyFill="1" applyBorder="1" applyAlignment="1">
      <alignment horizontal="center" vertical="center" wrapText="1"/>
    </xf>
    <xf numFmtId="0" fontId="52" fillId="3" borderId="41" xfId="0" applyFont="1" applyFill="1" applyBorder="1" applyAlignment="1">
      <alignment horizontal="center" vertical="center" wrapText="1"/>
    </xf>
    <xf numFmtId="4" fontId="56" fillId="0" borderId="15" xfId="0" applyNumberFormat="1" applyFont="1" applyBorder="1" applyAlignment="1">
      <alignment horizontal="center" vertical="center"/>
    </xf>
    <xf numFmtId="10" fontId="56" fillId="0" borderId="15" xfId="0" applyNumberFormat="1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10" fontId="56" fillId="0" borderId="15" xfId="7" applyNumberFormat="1" applyFont="1" applyBorder="1" applyAlignment="1">
      <alignment horizontal="center" vertical="center"/>
    </xf>
    <xf numFmtId="0" fontId="56" fillId="0" borderId="15" xfId="0" applyFon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4" fontId="0" fillId="0" borderId="15" xfId="0" applyNumberFormat="1" applyBorder="1" applyAlignment="1">
      <alignment horizontal="center" vertical="center"/>
    </xf>
    <xf numFmtId="10" fontId="0" fillId="0" borderId="15" xfId="7" applyNumberFormat="1" applyFont="1" applyBorder="1" applyAlignment="1">
      <alignment horizontal="center" vertical="center"/>
    </xf>
    <xf numFmtId="4" fontId="0" fillId="0" borderId="15" xfId="0" applyNumberFormat="1" applyBorder="1" applyAlignment="1">
      <alignment horizontal="left" vertical="center" wrapText="1"/>
    </xf>
    <xf numFmtId="0" fontId="54" fillId="0" borderId="44" xfId="0" applyFont="1" applyBorder="1" applyAlignment="1">
      <alignment horizontal="center"/>
    </xf>
    <xf numFmtId="0" fontId="57" fillId="13" borderId="0" xfId="0" applyFont="1" applyFill="1" applyBorder="1" applyAlignment="1">
      <alignment horizontal="left" vertical="top" wrapText="1"/>
    </xf>
    <xf numFmtId="0" fontId="57" fillId="13" borderId="46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left" vertical="top" wrapText="1"/>
    </xf>
    <xf numFmtId="0" fontId="32" fillId="0" borderId="24" xfId="1" applyFont="1" applyBorder="1" applyAlignment="1">
      <alignment horizontal="center" vertical="center" wrapText="1"/>
    </xf>
    <xf numFmtId="0" fontId="30" fillId="0" borderId="47" xfId="1" applyFont="1" applyBorder="1" applyAlignment="1">
      <alignment horizontal="left" vertical="center"/>
    </xf>
    <xf numFmtId="0" fontId="30" fillId="0" borderId="48" xfId="1" applyFont="1" applyBorder="1" applyAlignment="1">
      <alignment horizontal="left" vertical="center"/>
    </xf>
    <xf numFmtId="0" fontId="30" fillId="0" borderId="49" xfId="1" applyFont="1" applyBorder="1" applyAlignment="1">
      <alignment horizontal="left" vertical="center"/>
    </xf>
    <xf numFmtId="0" fontId="30" fillId="22" borderId="45" xfId="1" applyFont="1" applyFill="1" applyBorder="1" applyAlignment="1">
      <alignment vertical="center" wrapText="1"/>
    </xf>
    <xf numFmtId="0" fontId="30" fillId="22" borderId="0" xfId="1" applyFont="1" applyFill="1" applyBorder="1" applyAlignment="1">
      <alignment vertical="center" wrapText="1"/>
    </xf>
    <xf numFmtId="0" fontId="30" fillId="22" borderId="46" xfId="1" applyFont="1" applyFill="1" applyBorder="1" applyAlignment="1">
      <alignment vertical="center" wrapText="1"/>
    </xf>
    <xf numFmtId="0" fontId="30" fillId="0" borderId="31" xfId="1" applyFont="1" applyBorder="1" applyAlignment="1">
      <alignment horizontal="left" vertical="center"/>
    </xf>
    <xf numFmtId="0" fontId="30" fillId="0" borderId="32" xfId="1" applyFont="1" applyBorder="1" applyAlignment="1">
      <alignment horizontal="left" vertical="center"/>
    </xf>
    <xf numFmtId="0" fontId="30" fillId="0" borderId="33" xfId="1" applyFont="1" applyBorder="1" applyAlignment="1">
      <alignment horizontal="left" vertical="center"/>
    </xf>
    <xf numFmtId="0" fontId="30" fillId="22" borderId="51" xfId="1" applyFont="1" applyFill="1" applyBorder="1" applyAlignment="1">
      <alignment vertical="center" wrapText="1"/>
    </xf>
    <xf numFmtId="0" fontId="30" fillId="22" borderId="52" xfId="1" applyFont="1" applyFill="1" applyBorder="1" applyAlignment="1">
      <alignment vertical="center" wrapText="1"/>
    </xf>
    <xf numFmtId="0" fontId="30" fillId="22" borderId="53" xfId="1" applyFont="1" applyFill="1" applyBorder="1" applyAlignment="1">
      <alignment vertical="center" wrapText="1"/>
    </xf>
    <xf numFmtId="0" fontId="30" fillId="0" borderId="35" xfId="1" applyFont="1" applyBorder="1" applyAlignment="1">
      <alignment horizontal="left" vertical="center"/>
    </xf>
    <xf numFmtId="0" fontId="30" fillId="0" borderId="36" xfId="1" applyFont="1" applyBorder="1" applyAlignment="1">
      <alignment horizontal="left" vertical="center"/>
    </xf>
    <xf numFmtId="0" fontId="30" fillId="0" borderId="37" xfId="1" applyFont="1" applyBorder="1" applyAlignment="1">
      <alignment horizontal="left" vertical="center"/>
    </xf>
    <xf numFmtId="0" fontId="31" fillId="0" borderId="39" xfId="1" applyFont="1" applyBorder="1" applyAlignment="1">
      <alignment horizontal="center" vertical="center"/>
    </xf>
    <xf numFmtId="0" fontId="31" fillId="0" borderId="40" xfId="1" applyFont="1" applyBorder="1" applyAlignment="1">
      <alignment horizontal="center" vertical="center"/>
    </xf>
    <xf numFmtId="0" fontId="31" fillId="0" borderId="41" xfId="1" applyFont="1" applyBorder="1" applyAlignment="1">
      <alignment horizontal="center" vertical="center"/>
    </xf>
    <xf numFmtId="0" fontId="52" fillId="13" borderId="46" xfId="0" applyFont="1" applyFill="1" applyBorder="1" applyAlignment="1">
      <alignment horizontal="left" vertical="top" wrapText="1"/>
    </xf>
    <xf numFmtId="0" fontId="32" fillId="0" borderId="66" xfId="1" applyFont="1" applyBorder="1" applyAlignment="1">
      <alignment horizontal="center" vertical="center" wrapText="1"/>
    </xf>
    <xf numFmtId="2" fontId="30" fillId="24" borderId="21" xfId="1" applyNumberFormat="1" applyFont="1" applyFill="1" applyBorder="1" applyAlignment="1">
      <alignment horizontal="center" vertical="center"/>
    </xf>
    <xf numFmtId="2" fontId="30" fillId="24" borderId="22" xfId="1" applyNumberFormat="1" applyFont="1" applyFill="1" applyBorder="1" applyAlignment="1">
      <alignment horizontal="center" vertical="center"/>
    </xf>
    <xf numFmtId="2" fontId="30" fillId="24" borderId="70" xfId="1" applyNumberFormat="1" applyFont="1" applyFill="1" applyBorder="1" applyAlignment="1">
      <alignment horizontal="center" vertical="center"/>
    </xf>
    <xf numFmtId="0" fontId="32" fillId="22" borderId="42" xfId="1" applyFont="1" applyFill="1" applyBorder="1" applyAlignment="1">
      <alignment horizontal="center" vertical="center"/>
    </xf>
    <xf numFmtId="0" fontId="32" fillId="22" borderId="43" xfId="1" applyFont="1" applyFill="1" applyBorder="1" applyAlignment="1">
      <alignment horizontal="center" vertical="center"/>
    </xf>
    <xf numFmtId="0" fontId="32" fillId="22" borderId="44" xfId="1" applyFont="1" applyFill="1" applyBorder="1" applyAlignment="1">
      <alignment horizontal="center" vertical="center"/>
    </xf>
    <xf numFmtId="0" fontId="32" fillId="0" borderId="25" xfId="1" applyFont="1" applyBorder="1" applyAlignment="1">
      <alignment horizontal="center" vertical="center"/>
    </xf>
    <xf numFmtId="0" fontId="32" fillId="0" borderId="26" xfId="1" applyFont="1" applyBorder="1" applyAlignment="1">
      <alignment horizontal="center" vertical="center"/>
    </xf>
    <xf numFmtId="0" fontId="32" fillId="0" borderId="27" xfId="1" applyFont="1" applyBorder="1" applyAlignment="1">
      <alignment horizontal="center" vertical="center"/>
    </xf>
    <xf numFmtId="0" fontId="30" fillId="22" borderId="45" xfId="1" applyFont="1" applyFill="1" applyBorder="1" applyAlignment="1">
      <alignment vertical="center"/>
    </xf>
    <xf numFmtId="0" fontId="30" fillId="22" borderId="0" xfId="1" applyFont="1" applyFill="1" applyBorder="1" applyAlignment="1">
      <alignment vertical="center"/>
    </xf>
    <xf numFmtId="0" fontId="30" fillId="22" borderId="46" xfId="1" applyFont="1" applyFill="1" applyBorder="1" applyAlignment="1">
      <alignment vertical="center"/>
    </xf>
    <xf numFmtId="0" fontId="31" fillId="0" borderId="65" xfId="1" applyFont="1" applyBorder="1" applyAlignment="1">
      <alignment horizontal="center" vertical="center"/>
    </xf>
    <xf numFmtId="0" fontId="31" fillId="0" borderId="24" xfId="1" applyFont="1" applyBorder="1" applyAlignment="1">
      <alignment horizontal="center" vertical="center"/>
    </xf>
    <xf numFmtId="0" fontId="32" fillId="0" borderId="24" xfId="1" applyFont="1" applyBorder="1" applyAlignment="1">
      <alignment horizontal="center" vertical="center"/>
    </xf>
    <xf numFmtId="0" fontId="32" fillId="0" borderId="18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166" fontId="49" fillId="26" borderId="15" xfId="4" applyFont="1" applyFill="1" applyBorder="1" applyAlignment="1">
      <alignment horizontal="center" vertical="center" wrapText="1"/>
    </xf>
    <xf numFmtId="0" fontId="44" fillId="0" borderId="39" xfId="3" applyFont="1" applyBorder="1" applyAlignment="1">
      <alignment horizontal="center" vertical="center"/>
    </xf>
    <xf numFmtId="0" fontId="44" fillId="0" borderId="40" xfId="3" applyFont="1" applyBorder="1" applyAlignment="1">
      <alignment horizontal="center" vertical="center"/>
    </xf>
    <xf numFmtId="0" fontId="44" fillId="0" borderId="41" xfId="3" applyFont="1" applyBorder="1" applyAlignment="1">
      <alignment horizontal="center" vertical="center"/>
    </xf>
    <xf numFmtId="0" fontId="20" fillId="13" borderId="0" xfId="0" applyFont="1" applyFill="1" applyAlignment="1">
      <alignment horizontal="left" vertical="top" wrapText="1"/>
    </xf>
    <xf numFmtId="0" fontId="22" fillId="15" borderId="0" xfId="0" applyFont="1" applyFill="1" applyAlignment="1">
      <alignment horizontal="right" vertical="top" wrapText="1"/>
    </xf>
    <xf numFmtId="4" fontId="23" fillId="16" borderId="0" xfId="0" applyNumberFormat="1" applyFont="1" applyFill="1" applyAlignment="1">
      <alignment horizontal="right" vertical="top" wrapText="1"/>
    </xf>
    <xf numFmtId="0" fontId="25" fillId="18" borderId="0" xfId="0" applyFont="1" applyFill="1" applyAlignment="1">
      <alignment horizontal="center" vertical="top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10" fillId="0" borderId="56" xfId="0" applyFont="1" applyFill="1" applyBorder="1" applyAlignment="1">
      <alignment horizontal="center" vertical="top" wrapText="1"/>
    </xf>
    <xf numFmtId="0" fontId="12" fillId="0" borderId="57" xfId="0" applyFont="1" applyFill="1" applyBorder="1" applyAlignment="1">
      <alignment horizontal="center" vertical="top" wrapText="1"/>
    </xf>
    <xf numFmtId="0" fontId="12" fillId="0" borderId="58" xfId="0" applyFont="1" applyFill="1" applyBorder="1" applyAlignment="1">
      <alignment horizontal="center" vertical="top" wrapText="1"/>
    </xf>
    <xf numFmtId="0" fontId="5" fillId="6" borderId="56" xfId="0" applyFont="1" applyFill="1" applyBorder="1" applyAlignment="1">
      <alignment horizontal="center" vertical="top" wrapText="1"/>
    </xf>
    <xf numFmtId="0" fontId="5" fillId="6" borderId="57" xfId="0" applyFont="1" applyFill="1" applyBorder="1" applyAlignment="1">
      <alignment horizontal="center" vertical="top" wrapText="1"/>
    </xf>
    <xf numFmtId="0" fontId="5" fillId="6" borderId="58" xfId="0" applyFont="1" applyFill="1" applyBorder="1" applyAlignment="1">
      <alignment horizontal="center" vertical="top" wrapText="1"/>
    </xf>
    <xf numFmtId="4" fontId="8" fillId="9" borderId="56" xfId="0" applyNumberFormat="1" applyFont="1" applyFill="1" applyBorder="1" applyAlignment="1">
      <alignment horizontal="center" vertical="top" wrapText="1"/>
    </xf>
    <xf numFmtId="4" fontId="8" fillId="9" borderId="57" xfId="0" applyNumberFormat="1" applyFont="1" applyFill="1" applyBorder="1" applyAlignment="1">
      <alignment horizontal="center" vertical="top" wrapText="1"/>
    </xf>
    <xf numFmtId="4" fontId="8" fillId="9" borderId="58" xfId="0" applyNumberFormat="1" applyFont="1" applyFill="1" applyBorder="1" applyAlignment="1">
      <alignment horizontal="center" vertical="top" wrapText="1"/>
    </xf>
    <xf numFmtId="2" fontId="10" fillId="0" borderId="56" xfId="0" applyNumberFormat="1" applyFont="1" applyFill="1" applyBorder="1" applyAlignment="1">
      <alignment horizontal="center" vertical="top" wrapText="1"/>
    </xf>
    <xf numFmtId="2" fontId="12" fillId="0" borderId="57" xfId="0" applyNumberFormat="1" applyFont="1" applyFill="1" applyBorder="1" applyAlignment="1">
      <alignment horizontal="center" vertical="top" wrapText="1"/>
    </xf>
    <xf numFmtId="2" fontId="12" fillId="0" borderId="58" xfId="0" applyNumberFormat="1" applyFont="1" applyFill="1" applyBorder="1" applyAlignment="1">
      <alignment horizontal="center" vertical="top" wrapText="1"/>
    </xf>
  </cellXfs>
  <cellStyles count="8">
    <cellStyle name="Excel Built-in Normal 2 2 2" xfId="3"/>
    <cellStyle name="Excel Built-in Normal 3 6" xfId="6"/>
    <cellStyle name="Excel Built-in Normal_Acompanhamento - CHÃ GRANDE - GABARITO" xfId="5"/>
    <cellStyle name="Excel Built-in Vírgula 2" xfId="4"/>
    <cellStyle name="Normal" xfId="0" builtinId="0"/>
    <cellStyle name="Normal 2 10" xfId="1"/>
    <cellStyle name="Porcentagem" xfId="7" builtinId="5"/>
    <cellStyle name="Separador de milhares 2_ORÇAMENTO matureia corrigido (DEZ 2009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0</xdr:rowOff>
    </xdr:from>
    <xdr:to>
      <xdr:col>3</xdr:col>
      <xdr:colOff>3505200</xdr:colOff>
      <xdr:row>2</xdr:row>
      <xdr:rowOff>133350</xdr:rowOff>
    </xdr:to>
    <xdr:pic>
      <xdr:nvPicPr>
        <xdr:cNvPr id="2" name="Picture 2" descr="Aguiar-P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0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0</xdr:row>
      <xdr:rowOff>0</xdr:rowOff>
    </xdr:from>
    <xdr:to>
      <xdr:col>3</xdr:col>
      <xdr:colOff>3505200</xdr:colOff>
      <xdr:row>1</xdr:row>
      <xdr:rowOff>133350</xdr:rowOff>
    </xdr:to>
    <xdr:pic>
      <xdr:nvPicPr>
        <xdr:cNvPr id="3" name="Picture 2" descr="Aguiar-P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8572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26</xdr:row>
          <xdr:rowOff>76200</xdr:rowOff>
        </xdr:from>
        <xdr:to>
          <xdr:col>4</xdr:col>
          <xdr:colOff>428625</xdr:colOff>
          <xdr:row>28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0</xdr:rowOff>
    </xdr:from>
    <xdr:to>
      <xdr:col>3</xdr:col>
      <xdr:colOff>3505200</xdr:colOff>
      <xdr:row>2</xdr:row>
      <xdr:rowOff>133350</xdr:rowOff>
    </xdr:to>
    <xdr:pic>
      <xdr:nvPicPr>
        <xdr:cNvPr id="3" name="Picture 2" descr="Aguiar-P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0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8"/>
  <sheetViews>
    <sheetView showGridLines="0" tabSelected="1" showOutlineSymbols="0" showWhiteSpace="0" topLeftCell="A319" zoomScale="90" zoomScaleNormal="90" zoomScaleSheetLayoutView="90" workbookViewId="0">
      <selection activeCell="A10" sqref="A10:I10"/>
    </sheetView>
  </sheetViews>
  <sheetFormatPr defaultRowHeight="14.25"/>
  <cols>
    <col min="1" max="1" width="8.875" customWidth="1"/>
    <col min="2" max="2" width="11.125" customWidth="1"/>
    <col min="3" max="3" width="9" customWidth="1"/>
    <col min="4" max="4" width="68.25" customWidth="1"/>
    <col min="5" max="5" width="8" bestFit="1" customWidth="1"/>
    <col min="6" max="9" width="13" style="95" bestFit="1" customWidth="1"/>
    <col min="10" max="10" width="13" hidden="1" customWidth="1"/>
    <col min="11" max="11" width="0" hidden="1" customWidth="1"/>
    <col min="12" max="12" width="11.375" style="95" hidden="1" customWidth="1"/>
    <col min="13" max="13" width="0" hidden="1" customWidth="1"/>
    <col min="14" max="14" width="13" style="95" hidden="1" customWidth="1"/>
    <col min="15" max="15" width="0" hidden="1" customWidth="1"/>
  </cols>
  <sheetData>
    <row r="1" spans="1:15" s="81" customFormat="1">
      <c r="F1" s="95"/>
      <c r="G1" s="95"/>
      <c r="H1" s="95"/>
      <c r="I1" s="95"/>
      <c r="L1" s="95"/>
      <c r="N1" s="95"/>
    </row>
    <row r="2" spans="1:15" s="81" customFormat="1">
      <c r="F2" s="95"/>
      <c r="G2" s="95"/>
      <c r="H2" s="95"/>
      <c r="I2" s="95"/>
      <c r="L2" s="95"/>
      <c r="N2" s="95"/>
    </row>
    <row r="3" spans="1:15" s="81" customFormat="1" ht="20.25">
      <c r="A3" s="264" t="s">
        <v>524</v>
      </c>
      <c r="B3" s="265"/>
      <c r="C3" s="265"/>
      <c r="D3" s="265"/>
      <c r="E3" s="265"/>
      <c r="F3" s="265"/>
      <c r="G3" s="265"/>
      <c r="H3" s="265"/>
      <c r="I3" s="265"/>
      <c r="J3" s="124"/>
      <c r="L3" s="95"/>
      <c r="N3" s="95"/>
    </row>
    <row r="4" spans="1:15" s="81" customFormat="1" ht="20.25">
      <c r="A4" s="125" t="s">
        <v>1061</v>
      </c>
      <c r="B4" s="266" t="s">
        <v>1064</v>
      </c>
      <c r="C4" s="266"/>
      <c r="D4" s="266"/>
      <c r="E4" s="126"/>
      <c r="F4" s="127"/>
      <c r="G4" s="127"/>
      <c r="H4" s="127"/>
      <c r="I4" s="127"/>
      <c r="J4" s="128"/>
      <c r="L4" s="95"/>
      <c r="N4" s="95"/>
    </row>
    <row r="5" spans="1:15" s="81" customFormat="1" ht="20.25">
      <c r="A5" s="125" t="s">
        <v>1062</v>
      </c>
      <c r="B5" s="266" t="s">
        <v>1063</v>
      </c>
      <c r="C5" s="266"/>
      <c r="D5" s="266"/>
      <c r="E5" s="126"/>
      <c r="F5" s="127"/>
      <c r="G5" s="127"/>
      <c r="H5" s="127"/>
      <c r="I5" s="127"/>
      <c r="J5" s="128"/>
      <c r="L5" s="95"/>
      <c r="N5" s="95"/>
    </row>
    <row r="6" spans="1:15" s="81" customFormat="1" ht="9" customHeight="1">
      <c r="A6" s="129"/>
      <c r="B6" s="126"/>
      <c r="C6" s="126"/>
      <c r="D6" s="130"/>
      <c r="E6" s="126"/>
      <c r="F6" s="127"/>
      <c r="G6" s="127"/>
      <c r="H6" s="127"/>
      <c r="I6" s="127"/>
      <c r="J6" s="128"/>
      <c r="L6" s="95"/>
      <c r="N6" s="95"/>
    </row>
    <row r="7" spans="1:15" s="81" customFormat="1" ht="15" customHeight="1">
      <c r="A7" s="261" t="s">
        <v>1058</v>
      </c>
      <c r="B7" s="262"/>
      <c r="C7" s="126"/>
      <c r="D7" s="130"/>
      <c r="E7" s="126"/>
      <c r="F7" s="131" t="s">
        <v>2</v>
      </c>
      <c r="G7" s="263" t="s">
        <v>3</v>
      </c>
      <c r="H7" s="263"/>
      <c r="I7" s="263"/>
      <c r="J7" s="128"/>
      <c r="L7" s="95"/>
    </row>
    <row r="8" spans="1:15" ht="45" customHeight="1">
      <c r="A8" s="261" t="s">
        <v>987</v>
      </c>
      <c r="B8" s="262"/>
      <c r="C8" s="262"/>
      <c r="D8" s="262"/>
      <c r="E8" s="126"/>
      <c r="F8" s="132">
        <f>B.D.I!C25</f>
        <v>0.21147864221765067</v>
      </c>
      <c r="G8" s="251" t="s">
        <v>5</v>
      </c>
      <c r="H8" s="251"/>
      <c r="I8" s="251"/>
      <c r="J8" s="128"/>
      <c r="N8"/>
    </row>
    <row r="9" spans="1:15" s="81" customFormat="1" ht="14.25" customHeight="1">
      <c r="A9" s="133"/>
      <c r="B9" s="134"/>
      <c r="C9" s="134"/>
      <c r="D9" s="134"/>
      <c r="E9" s="126"/>
      <c r="F9" s="132"/>
      <c r="G9" s="135"/>
      <c r="H9" s="135"/>
      <c r="I9" s="135"/>
      <c r="J9" s="128"/>
      <c r="L9" s="95"/>
    </row>
    <row r="10" spans="1:15" s="81" customFormat="1" ht="24.75" customHeight="1">
      <c r="A10" s="249" t="s">
        <v>1059</v>
      </c>
      <c r="B10" s="250"/>
      <c r="C10" s="250"/>
      <c r="D10" s="250"/>
      <c r="E10" s="250"/>
      <c r="F10" s="250"/>
      <c r="G10" s="250"/>
      <c r="H10" s="250"/>
      <c r="I10" s="250"/>
      <c r="J10" s="128"/>
      <c r="L10" s="95"/>
    </row>
    <row r="11" spans="1:15" s="81" customFormat="1" ht="19.5" customHeight="1">
      <c r="A11" s="249" t="s">
        <v>1060</v>
      </c>
      <c r="B11" s="250"/>
      <c r="C11" s="250"/>
      <c r="D11" s="250"/>
      <c r="E11" s="250"/>
      <c r="F11" s="250"/>
      <c r="G11" s="250"/>
      <c r="H11" s="250"/>
      <c r="I11" s="250"/>
      <c r="J11" s="128"/>
      <c r="L11" s="95"/>
    </row>
    <row r="12" spans="1:15" ht="24" customHeight="1">
      <c r="A12" s="256" t="s">
        <v>6</v>
      </c>
      <c r="B12" s="257"/>
      <c r="C12" s="257"/>
      <c r="D12" s="257"/>
      <c r="E12" s="257"/>
      <c r="F12" s="257"/>
      <c r="G12" s="257"/>
      <c r="H12" s="257"/>
      <c r="I12" s="257"/>
      <c r="J12" s="258"/>
      <c r="N12"/>
    </row>
    <row r="13" spans="1:15" s="108" customFormat="1" ht="30" customHeight="1">
      <c r="A13" s="166" t="s">
        <v>7</v>
      </c>
      <c r="B13" s="167" t="s">
        <v>8</v>
      </c>
      <c r="C13" s="168" t="s">
        <v>9</v>
      </c>
      <c r="D13" s="168" t="s">
        <v>10</v>
      </c>
      <c r="E13" s="169" t="s">
        <v>11</v>
      </c>
      <c r="F13" s="170" t="s">
        <v>12</v>
      </c>
      <c r="G13" s="170" t="s">
        <v>13</v>
      </c>
      <c r="H13" s="170" t="s">
        <v>14</v>
      </c>
      <c r="I13" s="170" t="s">
        <v>15</v>
      </c>
      <c r="J13" s="171" t="s">
        <v>16</v>
      </c>
      <c r="K13" s="106">
        <v>0.92</v>
      </c>
      <c r="L13" s="107"/>
      <c r="N13" s="105" t="s">
        <v>13</v>
      </c>
    </row>
    <row r="14" spans="1:15">
      <c r="A14" s="136" t="s">
        <v>17</v>
      </c>
      <c r="B14" s="137"/>
      <c r="C14" s="137"/>
      <c r="D14" s="137" t="s">
        <v>18</v>
      </c>
      <c r="E14" s="138"/>
      <c r="F14" s="139"/>
      <c r="G14" s="140"/>
      <c r="H14" s="140"/>
      <c r="I14" s="141">
        <f>SUM(I15:I18)</f>
        <v>11559.077534555345</v>
      </c>
      <c r="J14" s="142">
        <v>4.6059485137490757E-3</v>
      </c>
      <c r="N14" s="96"/>
    </row>
    <row r="15" spans="1:15">
      <c r="A15" s="143" t="s">
        <v>19</v>
      </c>
      <c r="B15" s="122" t="s">
        <v>20</v>
      </c>
      <c r="C15" s="109" t="s">
        <v>21</v>
      </c>
      <c r="D15" s="64" t="s">
        <v>22</v>
      </c>
      <c r="E15" s="112" t="s">
        <v>23</v>
      </c>
      <c r="F15" s="120">
        <f>ROUND(memorial!I6,2)</f>
        <v>3</v>
      </c>
      <c r="G15" s="121">
        <f>O15</f>
        <v>314.66000000000003</v>
      </c>
      <c r="H15" s="121">
        <f>G15*$F$8+G15</f>
        <v>381.20386956020599</v>
      </c>
      <c r="I15" s="121">
        <f>H15*F15</f>
        <v>1143.611608680618</v>
      </c>
      <c r="J15" s="144">
        <v>2.9265661291266072E-3</v>
      </c>
      <c r="L15" s="95">
        <f>ROUND(F15*G15,2)</f>
        <v>943.98</v>
      </c>
      <c r="N15" s="61">
        <v>342.02</v>
      </c>
      <c r="O15">
        <f>ROUND(N15*$K$13,2)</f>
        <v>314.66000000000003</v>
      </c>
    </row>
    <row r="16" spans="1:15" ht="25.5">
      <c r="A16" s="143" t="s">
        <v>24</v>
      </c>
      <c r="B16" s="122" t="s">
        <v>25</v>
      </c>
      <c r="C16" s="109" t="s">
        <v>21</v>
      </c>
      <c r="D16" s="64" t="s">
        <v>26</v>
      </c>
      <c r="E16" s="112" t="s">
        <v>27</v>
      </c>
      <c r="F16" s="120">
        <f>ROUND(memorial!I7,2)</f>
        <v>1</v>
      </c>
      <c r="G16" s="121">
        <f t="shared" ref="G16:G18" si="0">O16</f>
        <v>1805.63</v>
      </c>
      <c r="H16" s="121">
        <f>G16*$F$8+G16</f>
        <v>2187.4821807474568</v>
      </c>
      <c r="I16" s="121">
        <f>H16*F16</f>
        <v>2187.4821807474568</v>
      </c>
      <c r="J16" s="144">
        <v>1.6793823846224685E-3</v>
      </c>
      <c r="L16" s="95">
        <f t="shared" ref="L16:L79" si="1">ROUND(F16*G16,2)</f>
        <v>1805.63</v>
      </c>
      <c r="N16" s="61">
        <v>1962.64</v>
      </c>
      <c r="O16" s="81">
        <f t="shared" ref="O16:O79" si="2">ROUND(N16*$K$13,2)</f>
        <v>1805.63</v>
      </c>
    </row>
    <row r="17" spans="1:15">
      <c r="A17" s="143" t="s">
        <v>521</v>
      </c>
      <c r="B17" s="122">
        <v>13</v>
      </c>
      <c r="C17" s="109" t="s">
        <v>21</v>
      </c>
      <c r="D17" s="145" t="s">
        <v>516</v>
      </c>
      <c r="E17" s="109" t="s">
        <v>100</v>
      </c>
      <c r="F17" s="120">
        <f>ROUND(memorial!I8,2)</f>
        <v>5.6</v>
      </c>
      <c r="G17" s="121">
        <f t="shared" si="0"/>
        <v>203.43</v>
      </c>
      <c r="H17" s="121">
        <f>G17*$F$8+G17</f>
        <v>246.45110018633667</v>
      </c>
      <c r="I17" s="121">
        <f t="shared" ref="I17:I18" si="3">H17*F17</f>
        <v>1380.1261610434854</v>
      </c>
      <c r="J17" s="144"/>
      <c r="L17" s="95">
        <f t="shared" si="1"/>
        <v>1139.21</v>
      </c>
      <c r="N17" s="63">
        <v>221.12</v>
      </c>
      <c r="O17" s="81">
        <f t="shared" si="2"/>
        <v>203.43</v>
      </c>
    </row>
    <row r="18" spans="1:15">
      <c r="A18" s="143" t="s">
        <v>522</v>
      </c>
      <c r="B18" s="122">
        <v>5067</v>
      </c>
      <c r="C18" s="109" t="s">
        <v>44</v>
      </c>
      <c r="D18" s="64" t="s">
        <v>639</v>
      </c>
      <c r="E18" s="109" t="s">
        <v>23</v>
      </c>
      <c r="F18" s="120">
        <f>ROUND(memorial!I9,2)</f>
        <v>382.7</v>
      </c>
      <c r="G18" s="121">
        <f t="shared" si="0"/>
        <v>14.77</v>
      </c>
      <c r="H18" s="121">
        <f>G18*$F$8+G18</f>
        <v>17.893539545554699</v>
      </c>
      <c r="I18" s="121">
        <f t="shared" si="3"/>
        <v>6847.857584083783</v>
      </c>
      <c r="J18" s="144"/>
      <c r="L18" s="95">
        <f t="shared" si="1"/>
        <v>5652.48</v>
      </c>
      <c r="N18" s="63">
        <v>16.05</v>
      </c>
      <c r="O18" s="81">
        <f t="shared" si="2"/>
        <v>14.77</v>
      </c>
    </row>
    <row r="19" spans="1:15" s="74" customFormat="1">
      <c r="A19" s="136" t="s">
        <v>28</v>
      </c>
      <c r="B19" s="138"/>
      <c r="C19" s="138"/>
      <c r="D19" s="137" t="s">
        <v>662</v>
      </c>
      <c r="E19" s="138"/>
      <c r="F19" s="139"/>
      <c r="G19" s="140"/>
      <c r="H19" s="140"/>
      <c r="I19" s="141">
        <f>SUM(I21:I25)</f>
        <v>102216.59319947424</v>
      </c>
      <c r="J19" s="144"/>
      <c r="L19" s="95">
        <f t="shared" si="1"/>
        <v>0</v>
      </c>
      <c r="N19" s="96"/>
      <c r="O19" s="81">
        <f t="shared" si="2"/>
        <v>0</v>
      </c>
    </row>
    <row r="20" spans="1:15" s="74" customFormat="1">
      <c r="A20" s="146"/>
      <c r="B20" s="113"/>
      <c r="C20" s="113"/>
      <c r="D20" s="78" t="s">
        <v>664</v>
      </c>
      <c r="E20" s="113"/>
      <c r="F20" s="114"/>
      <c r="G20" s="115"/>
      <c r="H20" s="115"/>
      <c r="I20" s="116"/>
      <c r="J20" s="144"/>
      <c r="L20" s="95">
        <f t="shared" si="1"/>
        <v>0</v>
      </c>
      <c r="N20" s="97"/>
      <c r="O20" s="81">
        <f t="shared" si="2"/>
        <v>0</v>
      </c>
    </row>
    <row r="21" spans="1:15" s="74" customFormat="1" ht="36" customHeight="1">
      <c r="A21" s="146" t="s">
        <v>667</v>
      </c>
      <c r="B21" s="122">
        <v>6456</v>
      </c>
      <c r="C21" s="109" t="s">
        <v>44</v>
      </c>
      <c r="D21" s="79" t="s">
        <v>663</v>
      </c>
      <c r="E21" s="110" t="s">
        <v>100</v>
      </c>
      <c r="F21" s="117">
        <f>35.9-10.85</f>
        <v>25.049999999999997</v>
      </c>
      <c r="G21" s="121">
        <f>O21</f>
        <v>2210.58</v>
      </c>
      <c r="H21" s="121">
        <f>G21*$F$8+G21</f>
        <v>2678.0704569134941</v>
      </c>
      <c r="I21" s="121">
        <f t="shared" ref="I21:I25" si="4">H21*F21</f>
        <v>67085.66494568302</v>
      </c>
      <c r="J21" s="144"/>
      <c r="L21" s="95">
        <f t="shared" si="1"/>
        <v>55375.03</v>
      </c>
      <c r="N21" s="63">
        <v>2402.8000000000002</v>
      </c>
      <c r="O21" s="81">
        <f t="shared" si="2"/>
        <v>2210.58</v>
      </c>
    </row>
    <row r="22" spans="1:15" s="74" customFormat="1">
      <c r="A22" s="146"/>
      <c r="B22" s="113"/>
      <c r="C22" s="113"/>
      <c r="D22" s="78" t="s">
        <v>665</v>
      </c>
      <c r="E22" s="110"/>
      <c r="F22" s="117"/>
      <c r="G22" s="115"/>
      <c r="H22" s="115"/>
      <c r="I22" s="116"/>
      <c r="J22" s="144"/>
      <c r="L22" s="95">
        <f t="shared" si="1"/>
        <v>0</v>
      </c>
      <c r="N22" s="97"/>
      <c r="O22" s="81">
        <f t="shared" si="2"/>
        <v>0</v>
      </c>
    </row>
    <row r="23" spans="1:15" s="74" customFormat="1" ht="36" customHeight="1">
      <c r="A23" s="146" t="s">
        <v>668</v>
      </c>
      <c r="B23" s="122">
        <v>6456</v>
      </c>
      <c r="C23" s="109" t="s">
        <v>44</v>
      </c>
      <c r="D23" s="79" t="s">
        <v>663</v>
      </c>
      <c r="E23" s="110" t="s">
        <v>100</v>
      </c>
      <c r="F23" s="117">
        <v>7.97</v>
      </c>
      <c r="G23" s="121">
        <f>O23</f>
        <v>2210.58</v>
      </c>
      <c r="H23" s="121">
        <f>G23*$F$8+G23</f>
        <v>2678.0704569134941</v>
      </c>
      <c r="I23" s="121">
        <f t="shared" si="4"/>
        <v>21344.221541600549</v>
      </c>
      <c r="J23" s="144"/>
      <c r="L23" s="95">
        <f t="shared" si="1"/>
        <v>17618.32</v>
      </c>
      <c r="N23" s="63">
        <v>2402.8000000000002</v>
      </c>
      <c r="O23" s="81">
        <f t="shared" si="2"/>
        <v>2210.58</v>
      </c>
    </row>
    <row r="24" spans="1:15" s="74" customFormat="1">
      <c r="A24" s="146"/>
      <c r="B24" s="113"/>
      <c r="C24" s="113"/>
      <c r="D24" s="78" t="s">
        <v>666</v>
      </c>
      <c r="E24" s="110"/>
      <c r="F24" s="117"/>
      <c r="G24" s="115"/>
      <c r="H24" s="115"/>
      <c r="I24" s="116"/>
      <c r="J24" s="144"/>
      <c r="L24" s="95">
        <f t="shared" si="1"/>
        <v>0</v>
      </c>
      <c r="N24" s="97"/>
      <c r="O24" s="81">
        <f t="shared" si="2"/>
        <v>0</v>
      </c>
    </row>
    <row r="25" spans="1:15" s="74" customFormat="1" ht="38.25">
      <c r="A25" s="146" t="s">
        <v>669</v>
      </c>
      <c r="B25" s="122">
        <v>6456</v>
      </c>
      <c r="C25" s="109" t="s">
        <v>44</v>
      </c>
      <c r="D25" s="79" t="s">
        <v>663</v>
      </c>
      <c r="E25" s="110" t="s">
        <v>100</v>
      </c>
      <c r="F25" s="117">
        <v>5.1479999999999997</v>
      </c>
      <c r="G25" s="121">
        <f>O25</f>
        <v>2210.58</v>
      </c>
      <c r="H25" s="121">
        <f>G25*$F$8+G25</f>
        <v>2678.0704569134941</v>
      </c>
      <c r="I25" s="121">
        <f t="shared" si="4"/>
        <v>13786.706712190668</v>
      </c>
      <c r="J25" s="144"/>
      <c r="L25" s="95">
        <f t="shared" si="1"/>
        <v>11380.07</v>
      </c>
      <c r="N25" s="63">
        <v>2402.8000000000002</v>
      </c>
      <c r="O25" s="81">
        <f t="shared" si="2"/>
        <v>2210.58</v>
      </c>
    </row>
    <row r="26" spans="1:15">
      <c r="A26" s="136">
        <v>3</v>
      </c>
      <c r="B26" s="138"/>
      <c r="C26" s="138"/>
      <c r="D26" s="137" t="s">
        <v>29</v>
      </c>
      <c r="E26" s="138"/>
      <c r="F26" s="139"/>
      <c r="G26" s="140"/>
      <c r="H26" s="140"/>
      <c r="I26" s="141">
        <f>SUM(I27:I30)</f>
        <v>46781.071741387874</v>
      </c>
      <c r="J26" s="142">
        <v>2.729005445780807E-2</v>
      </c>
      <c r="L26" s="95">
        <f t="shared" si="1"/>
        <v>0</v>
      </c>
      <c r="N26" s="96"/>
      <c r="O26" s="81">
        <f t="shared" si="2"/>
        <v>0</v>
      </c>
    </row>
    <row r="27" spans="1:15" ht="25.5">
      <c r="A27" s="143" t="s">
        <v>670</v>
      </c>
      <c r="B27" s="122" t="s">
        <v>30</v>
      </c>
      <c r="C27" s="109" t="s">
        <v>21</v>
      </c>
      <c r="D27" s="64" t="s">
        <v>31</v>
      </c>
      <c r="E27" s="112" t="s">
        <v>23</v>
      </c>
      <c r="F27" s="120">
        <f>ROUND(memorial!I11,2)</f>
        <v>27.15</v>
      </c>
      <c r="G27" s="121">
        <f t="shared" ref="G27:G30" si="5">O27</f>
        <v>130.83000000000001</v>
      </c>
      <c r="H27" s="121">
        <f>G27*$F$8+G27</f>
        <v>158.49775076133525</v>
      </c>
      <c r="I27" s="121">
        <f t="shared" ref="I27:I30" si="6">H27*F27</f>
        <v>4303.2139331702519</v>
      </c>
      <c r="J27" s="144">
        <v>5.6351247170978239E-3</v>
      </c>
      <c r="L27" s="95">
        <f t="shared" si="1"/>
        <v>3552.03</v>
      </c>
      <c r="N27" s="61">
        <v>142.21</v>
      </c>
      <c r="O27" s="81">
        <f t="shared" si="2"/>
        <v>130.83000000000001</v>
      </c>
    </row>
    <row r="28" spans="1:15" ht="49.5" customHeight="1">
      <c r="A28" s="143" t="s">
        <v>671</v>
      </c>
      <c r="B28" s="122" t="s">
        <v>32</v>
      </c>
      <c r="C28" s="109" t="s">
        <v>21</v>
      </c>
      <c r="D28" s="64" t="s">
        <v>997</v>
      </c>
      <c r="E28" s="112" t="s">
        <v>23</v>
      </c>
      <c r="F28" s="120">
        <f>ROUND(memorial!I12,2)</f>
        <v>105.86</v>
      </c>
      <c r="G28" s="121">
        <f t="shared" si="5"/>
        <v>58.91</v>
      </c>
      <c r="H28" s="121">
        <f>G28*$F$8+G28</f>
        <v>71.368206813041795</v>
      </c>
      <c r="I28" s="121">
        <f t="shared" si="6"/>
        <v>7555.0383732286045</v>
      </c>
      <c r="J28" s="144">
        <v>0</v>
      </c>
      <c r="L28" s="95">
        <f t="shared" si="1"/>
        <v>6236.21</v>
      </c>
      <c r="N28" s="61">
        <v>64.03</v>
      </c>
      <c r="O28" s="81">
        <f t="shared" si="2"/>
        <v>58.91</v>
      </c>
    </row>
    <row r="29" spans="1:15" ht="24" customHeight="1">
      <c r="A29" s="143" t="s">
        <v>672</v>
      </c>
      <c r="B29" s="122" t="s">
        <v>35</v>
      </c>
      <c r="C29" s="109" t="s">
        <v>21</v>
      </c>
      <c r="D29" s="64" t="s">
        <v>36</v>
      </c>
      <c r="E29" s="112" t="s">
        <v>23</v>
      </c>
      <c r="F29" s="120">
        <v>45.99</v>
      </c>
      <c r="G29" s="121">
        <f t="shared" si="5"/>
        <v>233.7</v>
      </c>
      <c r="H29" s="121">
        <f>G29*$F$8+G29</f>
        <v>283.12255868626494</v>
      </c>
      <c r="I29" s="121">
        <f t="shared" si="6"/>
        <v>13020.806473981325</v>
      </c>
      <c r="J29" s="144">
        <v>8.0986717477667131E-3</v>
      </c>
      <c r="L29" s="95">
        <f t="shared" si="1"/>
        <v>10747.86</v>
      </c>
      <c r="N29" s="61">
        <v>254.02</v>
      </c>
      <c r="O29" s="81">
        <f t="shared" si="2"/>
        <v>233.7</v>
      </c>
    </row>
    <row r="30" spans="1:15">
      <c r="A30" s="143" t="s">
        <v>673</v>
      </c>
      <c r="B30" s="122" t="s">
        <v>37</v>
      </c>
      <c r="C30" s="109" t="s">
        <v>38</v>
      </c>
      <c r="D30" s="64" t="s">
        <v>39</v>
      </c>
      <c r="E30" s="112" t="s">
        <v>40</v>
      </c>
      <c r="F30" s="120">
        <v>52.74</v>
      </c>
      <c r="G30" s="121">
        <f t="shared" si="5"/>
        <v>342.79</v>
      </c>
      <c r="H30" s="121">
        <f>G30*$F$8+G30</f>
        <v>415.2827637657885</v>
      </c>
      <c r="I30" s="121">
        <f t="shared" si="6"/>
        <v>21902.012961007687</v>
      </c>
      <c r="J30" s="144">
        <v>1.3556257992943533E-2</v>
      </c>
      <c r="L30" s="95">
        <f t="shared" si="1"/>
        <v>18078.740000000002</v>
      </c>
      <c r="N30" s="61">
        <v>372.6</v>
      </c>
      <c r="O30" s="81">
        <f t="shared" si="2"/>
        <v>342.79</v>
      </c>
    </row>
    <row r="31" spans="1:15">
      <c r="A31" s="136">
        <v>4</v>
      </c>
      <c r="B31" s="138"/>
      <c r="C31" s="138"/>
      <c r="D31" s="137" t="s">
        <v>41</v>
      </c>
      <c r="E31" s="138"/>
      <c r="F31" s="139"/>
      <c r="G31" s="140"/>
      <c r="H31" s="140"/>
      <c r="I31" s="141">
        <f>SUM(I32:I66)</f>
        <v>178550.76310142933</v>
      </c>
      <c r="J31" s="142">
        <v>0.16520533661712203</v>
      </c>
      <c r="L31" s="95">
        <f t="shared" si="1"/>
        <v>0</v>
      </c>
      <c r="N31" s="96"/>
      <c r="O31" s="81">
        <f t="shared" si="2"/>
        <v>0</v>
      </c>
    </row>
    <row r="32" spans="1:15" ht="36" customHeight="1">
      <c r="A32" s="143" t="s">
        <v>674</v>
      </c>
      <c r="B32" s="122" t="s">
        <v>42</v>
      </c>
      <c r="C32" s="109" t="s">
        <v>21</v>
      </c>
      <c r="D32" s="64" t="s">
        <v>996</v>
      </c>
      <c r="E32" s="112" t="s">
        <v>27</v>
      </c>
      <c r="F32" s="118">
        <v>14</v>
      </c>
      <c r="G32" s="121">
        <f t="shared" ref="G32:G66" si="7">O32</f>
        <v>667.5</v>
      </c>
      <c r="H32" s="118">
        <f t="shared" ref="H32:H66" si="8">G32*$F$8+G32</f>
        <v>808.66199368028185</v>
      </c>
      <c r="I32" s="121">
        <f>H32*F32</f>
        <v>11321.267911523946</v>
      </c>
      <c r="J32" s="144">
        <v>6.2082360784486892E-3</v>
      </c>
      <c r="L32" s="95">
        <f t="shared" si="1"/>
        <v>9345</v>
      </c>
      <c r="N32" s="85">
        <v>725.54</v>
      </c>
      <c r="O32" s="81">
        <f t="shared" si="2"/>
        <v>667.5</v>
      </c>
    </row>
    <row r="33" spans="1:15" ht="25.5">
      <c r="A33" s="143" t="s">
        <v>675</v>
      </c>
      <c r="B33" s="122" t="s">
        <v>43</v>
      </c>
      <c r="C33" s="109" t="s">
        <v>44</v>
      </c>
      <c r="D33" s="64" t="s">
        <v>45</v>
      </c>
      <c r="E33" s="112" t="s">
        <v>46</v>
      </c>
      <c r="F33" s="118">
        <v>18</v>
      </c>
      <c r="G33" s="121">
        <f t="shared" si="7"/>
        <v>933.58</v>
      </c>
      <c r="H33" s="118">
        <f t="shared" si="8"/>
        <v>1131.0122308015543</v>
      </c>
      <c r="I33" s="121">
        <f>H33*F33</f>
        <v>20358.220154427978</v>
      </c>
      <c r="J33" s="144">
        <v>1.4761118199823994E-2</v>
      </c>
      <c r="L33" s="95">
        <f t="shared" si="1"/>
        <v>16804.439999999999</v>
      </c>
      <c r="N33" s="85">
        <v>1014.76</v>
      </c>
      <c r="O33" s="81">
        <f t="shared" si="2"/>
        <v>933.58</v>
      </c>
    </row>
    <row r="34" spans="1:15" ht="49.5" customHeight="1">
      <c r="A34" s="143" t="s">
        <v>676</v>
      </c>
      <c r="B34" s="122">
        <v>90841</v>
      </c>
      <c r="C34" s="109" t="s">
        <v>21</v>
      </c>
      <c r="D34" s="64" t="s">
        <v>642</v>
      </c>
      <c r="E34" s="112" t="s">
        <v>27</v>
      </c>
      <c r="F34" s="118">
        <v>4</v>
      </c>
      <c r="G34" s="121">
        <f t="shared" si="7"/>
        <v>763.53</v>
      </c>
      <c r="H34" s="118">
        <f t="shared" si="8"/>
        <v>925.00028769244273</v>
      </c>
      <c r="I34" s="121">
        <f t="shared" ref="I34:I56" si="9">H34*F34</f>
        <v>3700.0011507697709</v>
      </c>
      <c r="J34" s="144">
        <v>1.5934318062319195E-3</v>
      </c>
      <c r="L34" s="95">
        <f t="shared" si="1"/>
        <v>3054.12</v>
      </c>
      <c r="N34" s="85">
        <v>829.92</v>
      </c>
      <c r="O34" s="81">
        <f t="shared" si="2"/>
        <v>763.53</v>
      </c>
    </row>
    <row r="35" spans="1:15" ht="25.5">
      <c r="A35" s="143" t="s">
        <v>677</v>
      </c>
      <c r="B35" s="122">
        <v>3764</v>
      </c>
      <c r="C35" s="109" t="s">
        <v>44</v>
      </c>
      <c r="D35" s="64" t="s">
        <v>47</v>
      </c>
      <c r="E35" s="112" t="s">
        <v>46</v>
      </c>
      <c r="F35" s="120">
        <v>4</v>
      </c>
      <c r="G35" s="121">
        <f t="shared" si="7"/>
        <v>986.57</v>
      </c>
      <c r="H35" s="121">
        <f t="shared" si="8"/>
        <v>1195.2084840526677</v>
      </c>
      <c r="I35" s="121">
        <f t="shared" si="9"/>
        <v>4780.8339362106708</v>
      </c>
      <c r="J35" s="144">
        <v>0</v>
      </c>
      <c r="L35" s="95">
        <f t="shared" si="1"/>
        <v>3946.28</v>
      </c>
      <c r="N35" s="61">
        <v>1072.3599999999999</v>
      </c>
      <c r="O35" s="81">
        <f t="shared" si="2"/>
        <v>986.57</v>
      </c>
    </row>
    <row r="36" spans="1:15" ht="24" customHeight="1">
      <c r="A36" s="143" t="s">
        <v>678</v>
      </c>
      <c r="B36" s="122" t="s">
        <v>48</v>
      </c>
      <c r="C36" s="109" t="s">
        <v>21</v>
      </c>
      <c r="D36" s="64" t="s">
        <v>49</v>
      </c>
      <c r="E36" s="112" t="s">
        <v>27</v>
      </c>
      <c r="F36" s="120">
        <v>6</v>
      </c>
      <c r="G36" s="121">
        <f t="shared" si="7"/>
        <v>987.13</v>
      </c>
      <c r="H36" s="121">
        <f t="shared" si="8"/>
        <v>1195.8869120923096</v>
      </c>
      <c r="I36" s="121">
        <f t="shared" si="9"/>
        <v>7175.3214725538573</v>
      </c>
      <c r="J36" s="144">
        <v>3.2701937463912615E-3</v>
      </c>
      <c r="L36" s="95">
        <f t="shared" si="1"/>
        <v>5922.78</v>
      </c>
      <c r="N36" s="61">
        <v>1072.97</v>
      </c>
      <c r="O36" s="81">
        <f t="shared" si="2"/>
        <v>987.13</v>
      </c>
    </row>
    <row r="37" spans="1:15" ht="36" customHeight="1">
      <c r="A37" s="143" t="s">
        <v>679</v>
      </c>
      <c r="B37" s="111" t="s">
        <v>50</v>
      </c>
      <c r="C37" s="111" t="s">
        <v>21</v>
      </c>
      <c r="D37" s="82" t="s">
        <v>995</v>
      </c>
      <c r="E37" s="111" t="s">
        <v>27</v>
      </c>
      <c r="F37" s="118">
        <v>9</v>
      </c>
      <c r="G37" s="121">
        <f t="shared" si="7"/>
        <v>331.14</v>
      </c>
      <c r="H37" s="121">
        <f t="shared" si="8"/>
        <v>401.16903758395284</v>
      </c>
      <c r="I37" s="121">
        <f t="shared" si="9"/>
        <v>3610.5213382555758</v>
      </c>
      <c r="J37" s="144">
        <v>2.7719061530952077E-3</v>
      </c>
      <c r="L37" s="95">
        <f t="shared" si="1"/>
        <v>2980.26</v>
      </c>
      <c r="N37" s="61">
        <v>359.94</v>
      </c>
      <c r="O37" s="81">
        <f t="shared" si="2"/>
        <v>331.14</v>
      </c>
    </row>
    <row r="38" spans="1:15" ht="36" customHeight="1">
      <c r="A38" s="143" t="s">
        <v>680</v>
      </c>
      <c r="B38" s="111" t="s">
        <v>50</v>
      </c>
      <c r="C38" s="111" t="s">
        <v>21</v>
      </c>
      <c r="D38" s="82" t="s">
        <v>995</v>
      </c>
      <c r="E38" s="111" t="s">
        <v>27</v>
      </c>
      <c r="F38" s="118">
        <v>6</v>
      </c>
      <c r="G38" s="121">
        <f t="shared" si="7"/>
        <v>331.14</v>
      </c>
      <c r="H38" s="121">
        <f t="shared" si="8"/>
        <v>401.16903758395284</v>
      </c>
      <c r="I38" s="121">
        <f t="shared" si="9"/>
        <v>2407.0142255037172</v>
      </c>
      <c r="J38" s="144">
        <v>1.8479374353968052E-3</v>
      </c>
      <c r="L38" s="95">
        <f t="shared" si="1"/>
        <v>1986.84</v>
      </c>
      <c r="N38" s="61">
        <v>359.94</v>
      </c>
      <c r="O38" s="81">
        <f t="shared" si="2"/>
        <v>331.14</v>
      </c>
    </row>
    <row r="39" spans="1:15" ht="36" customHeight="1">
      <c r="A39" s="143" t="s">
        <v>681</v>
      </c>
      <c r="B39" s="111" t="s">
        <v>52</v>
      </c>
      <c r="C39" s="111" t="s">
        <v>21</v>
      </c>
      <c r="D39" s="82" t="s">
        <v>994</v>
      </c>
      <c r="E39" s="111" t="s">
        <v>27</v>
      </c>
      <c r="F39" s="118">
        <v>2</v>
      </c>
      <c r="G39" s="121">
        <f t="shared" si="7"/>
        <v>391.52</v>
      </c>
      <c r="H39" s="121">
        <f t="shared" si="8"/>
        <v>474.31811800105459</v>
      </c>
      <c r="I39" s="121">
        <f t="shared" si="9"/>
        <v>948.63623600210917</v>
      </c>
      <c r="J39" s="144">
        <v>7.2828198809815625E-4</v>
      </c>
      <c r="L39" s="95">
        <f t="shared" si="1"/>
        <v>783.04</v>
      </c>
      <c r="N39" s="61">
        <v>425.56</v>
      </c>
      <c r="O39" s="81">
        <f t="shared" si="2"/>
        <v>391.52</v>
      </c>
    </row>
    <row r="40" spans="1:15" ht="24" customHeight="1">
      <c r="A40" s="143" t="s">
        <v>682</v>
      </c>
      <c r="B40" s="111" t="s">
        <v>54</v>
      </c>
      <c r="C40" s="111" t="s">
        <v>21</v>
      </c>
      <c r="D40" s="82" t="s">
        <v>992</v>
      </c>
      <c r="E40" s="111" t="s">
        <v>27</v>
      </c>
      <c r="F40" s="118">
        <v>30</v>
      </c>
      <c r="G40" s="121">
        <f t="shared" si="7"/>
        <v>143.31</v>
      </c>
      <c r="H40" s="121">
        <f t="shared" si="8"/>
        <v>173.61700421621151</v>
      </c>
      <c r="I40" s="121">
        <f t="shared" si="9"/>
        <v>5208.5101264863451</v>
      </c>
      <c r="J40" s="144">
        <v>3.9985966780800236E-3</v>
      </c>
      <c r="L40" s="95">
        <f t="shared" si="1"/>
        <v>4299.3</v>
      </c>
      <c r="N40" s="61">
        <v>155.77000000000001</v>
      </c>
      <c r="O40" s="81">
        <f t="shared" si="2"/>
        <v>143.31</v>
      </c>
    </row>
    <row r="41" spans="1:15" ht="24" customHeight="1">
      <c r="A41" s="143" t="s">
        <v>683</v>
      </c>
      <c r="B41" s="111" t="s">
        <v>56</v>
      </c>
      <c r="C41" s="111" t="s">
        <v>21</v>
      </c>
      <c r="D41" s="82" t="s">
        <v>993</v>
      </c>
      <c r="E41" s="111" t="s">
        <v>27</v>
      </c>
      <c r="F41" s="118">
        <v>6</v>
      </c>
      <c r="G41" s="121">
        <f t="shared" si="7"/>
        <v>105.69</v>
      </c>
      <c r="H41" s="121">
        <f t="shared" si="8"/>
        <v>128.04117769598349</v>
      </c>
      <c r="I41" s="121">
        <f t="shared" si="9"/>
        <v>768.24706617590095</v>
      </c>
      <c r="J41" s="144">
        <v>5.8976126232426946E-4</v>
      </c>
      <c r="L41" s="95">
        <f t="shared" si="1"/>
        <v>634.14</v>
      </c>
      <c r="N41" s="61">
        <v>114.88</v>
      </c>
      <c r="O41" s="81">
        <f t="shared" si="2"/>
        <v>105.69</v>
      </c>
    </row>
    <row r="42" spans="1:15">
      <c r="A42" s="143" t="s">
        <v>684</v>
      </c>
      <c r="B42" s="111" t="s">
        <v>58</v>
      </c>
      <c r="C42" s="111" t="s">
        <v>21</v>
      </c>
      <c r="D42" s="82" t="s">
        <v>59</v>
      </c>
      <c r="E42" s="111" t="s">
        <v>23</v>
      </c>
      <c r="F42" s="118">
        <v>8.4</v>
      </c>
      <c r="G42" s="121">
        <f t="shared" si="7"/>
        <v>436.28</v>
      </c>
      <c r="H42" s="121">
        <f t="shared" si="8"/>
        <v>528.54390202671664</v>
      </c>
      <c r="I42" s="121">
        <f t="shared" si="9"/>
        <v>4439.7687770244202</v>
      </c>
      <c r="J42" s="144">
        <v>3.4084860231606709E-3</v>
      </c>
      <c r="L42" s="95">
        <f t="shared" si="1"/>
        <v>3664.75</v>
      </c>
      <c r="N42" s="61">
        <v>474.22</v>
      </c>
      <c r="O42" s="81">
        <f t="shared" si="2"/>
        <v>436.28</v>
      </c>
    </row>
    <row r="43" spans="1:15">
      <c r="A43" s="143" t="s">
        <v>685</v>
      </c>
      <c r="B43" s="111" t="s">
        <v>58</v>
      </c>
      <c r="C43" s="111" t="s">
        <v>21</v>
      </c>
      <c r="D43" s="82" t="s">
        <v>59</v>
      </c>
      <c r="E43" s="111" t="s">
        <v>23</v>
      </c>
      <c r="F43" s="118">
        <v>2.52</v>
      </c>
      <c r="G43" s="121">
        <f t="shared" si="7"/>
        <v>436.28</v>
      </c>
      <c r="H43" s="121">
        <f t="shared" si="8"/>
        <v>528.54390202671664</v>
      </c>
      <c r="I43" s="121">
        <f t="shared" si="9"/>
        <v>1331.930633107326</v>
      </c>
      <c r="J43" s="144">
        <v>1.0225444631305279E-3</v>
      </c>
      <c r="L43" s="95">
        <f t="shared" si="1"/>
        <v>1099.43</v>
      </c>
      <c r="N43" s="61">
        <v>474.22</v>
      </c>
      <c r="O43" s="81">
        <f t="shared" si="2"/>
        <v>436.28</v>
      </c>
    </row>
    <row r="44" spans="1:15" ht="24" customHeight="1">
      <c r="A44" s="143" t="s">
        <v>686</v>
      </c>
      <c r="B44" s="122" t="s">
        <v>60</v>
      </c>
      <c r="C44" s="109" t="s">
        <v>21</v>
      </c>
      <c r="D44" s="64" t="s">
        <v>998</v>
      </c>
      <c r="E44" s="112" t="s">
        <v>27</v>
      </c>
      <c r="F44" s="120">
        <v>2</v>
      </c>
      <c r="G44" s="121">
        <f t="shared" si="7"/>
        <v>1558.39</v>
      </c>
      <c r="H44" s="121">
        <f t="shared" si="8"/>
        <v>1887.9562012455647</v>
      </c>
      <c r="I44" s="121">
        <f t="shared" si="9"/>
        <v>3775.9124024911293</v>
      </c>
      <c r="J44" s="144">
        <v>2.8988566087011359E-3</v>
      </c>
      <c r="L44" s="95">
        <f t="shared" si="1"/>
        <v>3116.78</v>
      </c>
      <c r="N44" s="61">
        <v>1693.9</v>
      </c>
      <c r="O44" s="81">
        <f t="shared" si="2"/>
        <v>1558.39</v>
      </c>
    </row>
    <row r="45" spans="1:15">
      <c r="A45" s="143" t="s">
        <v>687</v>
      </c>
      <c r="B45" s="122" t="s">
        <v>62</v>
      </c>
      <c r="C45" s="109" t="s">
        <v>21</v>
      </c>
      <c r="D45" s="64" t="s">
        <v>63</v>
      </c>
      <c r="E45" s="112" t="s">
        <v>23</v>
      </c>
      <c r="F45" s="120">
        <v>3.24</v>
      </c>
      <c r="G45" s="121">
        <f t="shared" si="7"/>
        <v>377.59</v>
      </c>
      <c r="H45" s="121">
        <f t="shared" si="8"/>
        <v>457.44222051496268</v>
      </c>
      <c r="I45" s="121">
        <f t="shared" si="9"/>
        <v>1482.1127944684793</v>
      </c>
      <c r="J45" s="144">
        <v>1.1378171431546257E-3</v>
      </c>
      <c r="L45" s="95">
        <f t="shared" si="1"/>
        <v>1223.3900000000001</v>
      </c>
      <c r="N45" s="61">
        <v>410.42</v>
      </c>
      <c r="O45" s="81">
        <f t="shared" si="2"/>
        <v>377.59</v>
      </c>
    </row>
    <row r="46" spans="1:15" ht="36" customHeight="1">
      <c r="A46" s="143" t="s">
        <v>688</v>
      </c>
      <c r="B46" s="122" t="s">
        <v>64</v>
      </c>
      <c r="C46" s="109" t="s">
        <v>21</v>
      </c>
      <c r="D46" s="64" t="s">
        <v>65</v>
      </c>
      <c r="E46" s="112" t="s">
        <v>40</v>
      </c>
      <c r="F46" s="120">
        <v>3.24</v>
      </c>
      <c r="G46" s="121">
        <f t="shared" si="7"/>
        <v>389.68</v>
      </c>
      <c r="H46" s="121">
        <f t="shared" si="8"/>
        <v>472.08899729937411</v>
      </c>
      <c r="I46" s="121">
        <f t="shared" si="9"/>
        <v>1529.5683512499722</v>
      </c>
      <c r="J46" s="144">
        <v>1.1742614784571849E-3</v>
      </c>
      <c r="L46" s="95">
        <f t="shared" si="1"/>
        <v>1262.56</v>
      </c>
      <c r="N46" s="61">
        <v>423.56</v>
      </c>
      <c r="O46" s="81">
        <f t="shared" si="2"/>
        <v>389.68</v>
      </c>
    </row>
    <row r="47" spans="1:15">
      <c r="A47" s="143" t="s">
        <v>689</v>
      </c>
      <c r="B47" s="122" t="s">
        <v>62</v>
      </c>
      <c r="C47" s="109" t="s">
        <v>21</v>
      </c>
      <c r="D47" s="64" t="s">
        <v>63</v>
      </c>
      <c r="E47" s="112" t="s">
        <v>23</v>
      </c>
      <c r="F47" s="120">
        <v>2.88</v>
      </c>
      <c r="G47" s="121">
        <f t="shared" si="7"/>
        <v>377.59</v>
      </c>
      <c r="H47" s="121">
        <f t="shared" si="8"/>
        <v>457.44222051496268</v>
      </c>
      <c r="I47" s="121">
        <f t="shared" si="9"/>
        <v>1317.4335950830925</v>
      </c>
      <c r="J47" s="144">
        <v>1.0113974955296898E-3</v>
      </c>
      <c r="L47" s="95">
        <f t="shared" si="1"/>
        <v>1087.46</v>
      </c>
      <c r="N47" s="61">
        <v>410.42</v>
      </c>
      <c r="O47" s="81">
        <f t="shared" si="2"/>
        <v>377.59</v>
      </c>
    </row>
    <row r="48" spans="1:15">
      <c r="A48" s="143" t="s">
        <v>690</v>
      </c>
      <c r="B48" s="122" t="s">
        <v>62</v>
      </c>
      <c r="C48" s="109" t="s">
        <v>21</v>
      </c>
      <c r="D48" s="64" t="s">
        <v>63</v>
      </c>
      <c r="E48" s="112" t="s">
        <v>23</v>
      </c>
      <c r="F48" s="120">
        <v>16.2</v>
      </c>
      <c r="G48" s="121">
        <f t="shared" si="7"/>
        <v>377.59</v>
      </c>
      <c r="H48" s="121">
        <f t="shared" si="8"/>
        <v>457.44222051496268</v>
      </c>
      <c r="I48" s="121">
        <f t="shared" si="9"/>
        <v>7410.5639723423956</v>
      </c>
      <c r="J48" s="144">
        <v>5.6891125921265965E-3</v>
      </c>
      <c r="L48" s="95">
        <f t="shared" si="1"/>
        <v>6116.96</v>
      </c>
      <c r="N48" s="61">
        <v>410.42</v>
      </c>
      <c r="O48" s="81">
        <f t="shared" si="2"/>
        <v>377.59</v>
      </c>
    </row>
    <row r="49" spans="1:15" ht="36" customHeight="1">
      <c r="A49" s="143" t="s">
        <v>691</v>
      </c>
      <c r="B49" s="122" t="s">
        <v>64</v>
      </c>
      <c r="C49" s="109" t="s">
        <v>21</v>
      </c>
      <c r="D49" s="64" t="s">
        <v>65</v>
      </c>
      <c r="E49" s="112" t="s">
        <v>40</v>
      </c>
      <c r="F49" s="120">
        <v>10.08</v>
      </c>
      <c r="G49" s="121">
        <f t="shared" si="7"/>
        <v>389.68</v>
      </c>
      <c r="H49" s="121">
        <f t="shared" si="8"/>
        <v>472.08899729937411</v>
      </c>
      <c r="I49" s="121">
        <f t="shared" si="9"/>
        <v>4758.6570927776911</v>
      </c>
      <c r="J49" s="144">
        <v>3.6532691314585205E-3</v>
      </c>
      <c r="L49" s="95">
        <f t="shared" si="1"/>
        <v>3927.97</v>
      </c>
      <c r="N49" s="61">
        <v>423.56</v>
      </c>
      <c r="O49" s="81">
        <f t="shared" si="2"/>
        <v>389.68</v>
      </c>
    </row>
    <row r="50" spans="1:15" ht="36" customHeight="1">
      <c r="A50" s="143" t="s">
        <v>692</v>
      </c>
      <c r="B50" s="122" t="s">
        <v>64</v>
      </c>
      <c r="C50" s="109" t="s">
        <v>21</v>
      </c>
      <c r="D50" s="64" t="s">
        <v>65</v>
      </c>
      <c r="E50" s="112" t="s">
        <v>40</v>
      </c>
      <c r="F50" s="120">
        <v>7.2</v>
      </c>
      <c r="G50" s="121">
        <f t="shared" si="7"/>
        <v>389.68</v>
      </c>
      <c r="H50" s="121">
        <f t="shared" si="8"/>
        <v>472.08899729937411</v>
      </c>
      <c r="I50" s="121">
        <f t="shared" si="9"/>
        <v>3399.0407805554937</v>
      </c>
      <c r="J50" s="144">
        <v>2.6094789109115672E-3</v>
      </c>
      <c r="L50" s="95">
        <f t="shared" si="1"/>
        <v>2805.7</v>
      </c>
      <c r="N50" s="61">
        <v>423.56</v>
      </c>
      <c r="O50" s="81">
        <f t="shared" si="2"/>
        <v>389.68</v>
      </c>
    </row>
    <row r="51" spans="1:15">
      <c r="A51" s="143" t="s">
        <v>693</v>
      </c>
      <c r="B51" s="122" t="s">
        <v>62</v>
      </c>
      <c r="C51" s="109" t="s">
        <v>21</v>
      </c>
      <c r="D51" s="64" t="s">
        <v>63</v>
      </c>
      <c r="E51" s="112" t="s">
        <v>23</v>
      </c>
      <c r="F51" s="120">
        <v>6.48</v>
      </c>
      <c r="G51" s="121">
        <f t="shared" si="7"/>
        <v>377.59</v>
      </c>
      <c r="H51" s="121">
        <f t="shared" si="8"/>
        <v>457.44222051496268</v>
      </c>
      <c r="I51" s="121">
        <f t="shared" si="9"/>
        <v>2964.2255889369585</v>
      </c>
      <c r="J51" s="144">
        <v>2.2756410053976182E-3</v>
      </c>
      <c r="L51" s="95">
        <f t="shared" si="1"/>
        <v>2446.7800000000002</v>
      </c>
      <c r="N51" s="61">
        <v>410.42</v>
      </c>
      <c r="O51" s="81">
        <f t="shared" si="2"/>
        <v>377.59</v>
      </c>
    </row>
    <row r="52" spans="1:15" ht="36" customHeight="1">
      <c r="A52" s="143" t="s">
        <v>694</v>
      </c>
      <c r="B52" s="122" t="s">
        <v>64</v>
      </c>
      <c r="C52" s="109" t="s">
        <v>21</v>
      </c>
      <c r="D52" s="64" t="s">
        <v>65</v>
      </c>
      <c r="E52" s="112" t="s">
        <v>40</v>
      </c>
      <c r="F52" s="120">
        <v>5.76</v>
      </c>
      <c r="G52" s="121">
        <f t="shared" si="7"/>
        <v>389.68</v>
      </c>
      <c r="H52" s="121">
        <f t="shared" si="8"/>
        <v>472.08899729937411</v>
      </c>
      <c r="I52" s="121">
        <f t="shared" si="9"/>
        <v>2719.2326244443948</v>
      </c>
      <c r="J52" s="144">
        <v>2.087580441093907E-3</v>
      </c>
      <c r="L52" s="95">
        <f t="shared" si="1"/>
        <v>2244.56</v>
      </c>
      <c r="N52" s="61">
        <v>423.56</v>
      </c>
      <c r="O52" s="81">
        <f t="shared" si="2"/>
        <v>389.68</v>
      </c>
    </row>
    <row r="53" spans="1:15" ht="36" customHeight="1">
      <c r="A53" s="143" t="s">
        <v>695</v>
      </c>
      <c r="B53" s="122" t="s">
        <v>64</v>
      </c>
      <c r="C53" s="109" t="s">
        <v>21</v>
      </c>
      <c r="D53" s="64" t="s">
        <v>65</v>
      </c>
      <c r="E53" s="112" t="s">
        <v>40</v>
      </c>
      <c r="F53" s="120">
        <v>7.2</v>
      </c>
      <c r="G53" s="121">
        <f t="shared" si="7"/>
        <v>389.68</v>
      </c>
      <c r="H53" s="121">
        <f t="shared" si="8"/>
        <v>472.08899729937411</v>
      </c>
      <c r="I53" s="121">
        <f t="shared" si="9"/>
        <v>3399.0407805554937</v>
      </c>
      <c r="J53" s="144">
        <v>2.6094789109115672E-3</v>
      </c>
      <c r="L53" s="95">
        <f t="shared" si="1"/>
        <v>2805.7</v>
      </c>
      <c r="N53" s="61">
        <v>423.56</v>
      </c>
      <c r="O53" s="81">
        <f t="shared" si="2"/>
        <v>389.68</v>
      </c>
    </row>
    <row r="54" spans="1:15" ht="36" customHeight="1">
      <c r="A54" s="143" t="s">
        <v>696</v>
      </c>
      <c r="B54" s="122" t="s">
        <v>64</v>
      </c>
      <c r="C54" s="109" t="s">
        <v>21</v>
      </c>
      <c r="D54" s="64" t="s">
        <v>65</v>
      </c>
      <c r="E54" s="112" t="s">
        <v>40</v>
      </c>
      <c r="F54" s="120">
        <v>15.36</v>
      </c>
      <c r="G54" s="121">
        <f t="shared" si="7"/>
        <v>389.68</v>
      </c>
      <c r="H54" s="121">
        <f t="shared" si="8"/>
        <v>472.08899729937411</v>
      </c>
      <c r="I54" s="121">
        <f t="shared" si="9"/>
        <v>7251.2869985183861</v>
      </c>
      <c r="J54" s="144">
        <v>5.5668856556426631E-3</v>
      </c>
      <c r="L54" s="95">
        <f t="shared" si="1"/>
        <v>5985.48</v>
      </c>
      <c r="N54" s="61">
        <v>423.56</v>
      </c>
      <c r="O54" s="81">
        <f t="shared" si="2"/>
        <v>389.68</v>
      </c>
    </row>
    <row r="55" spans="1:15" ht="36" customHeight="1">
      <c r="A55" s="143" t="s">
        <v>697</v>
      </c>
      <c r="B55" s="122" t="s">
        <v>64</v>
      </c>
      <c r="C55" s="109" t="s">
        <v>21</v>
      </c>
      <c r="D55" s="64" t="s">
        <v>65</v>
      </c>
      <c r="E55" s="112" t="s">
        <v>40</v>
      </c>
      <c r="F55" s="120">
        <v>28.8</v>
      </c>
      <c r="G55" s="121">
        <f t="shared" si="7"/>
        <v>389.68</v>
      </c>
      <c r="H55" s="121">
        <f t="shared" si="8"/>
        <v>472.08899729937411</v>
      </c>
      <c r="I55" s="121">
        <f t="shared" si="9"/>
        <v>13596.163122221975</v>
      </c>
      <c r="J55" s="144">
        <v>1.0437915643646269E-2</v>
      </c>
      <c r="L55" s="95">
        <f t="shared" si="1"/>
        <v>11222.78</v>
      </c>
      <c r="N55" s="61">
        <v>423.56</v>
      </c>
      <c r="O55" s="81">
        <f t="shared" si="2"/>
        <v>389.68</v>
      </c>
    </row>
    <row r="56" spans="1:15" ht="36" customHeight="1">
      <c r="A56" s="143" t="s">
        <v>698</v>
      </c>
      <c r="B56" s="122" t="s">
        <v>64</v>
      </c>
      <c r="C56" s="109" t="s">
        <v>21</v>
      </c>
      <c r="D56" s="64" t="s">
        <v>65</v>
      </c>
      <c r="E56" s="112" t="s">
        <v>40</v>
      </c>
      <c r="F56" s="120">
        <v>5.76</v>
      </c>
      <c r="G56" s="121">
        <f t="shared" si="7"/>
        <v>389.68</v>
      </c>
      <c r="H56" s="121">
        <f t="shared" si="8"/>
        <v>472.08899729937411</v>
      </c>
      <c r="I56" s="121">
        <f t="shared" si="9"/>
        <v>2719.2326244443948</v>
      </c>
      <c r="J56" s="144">
        <v>2.087580441093907E-3</v>
      </c>
      <c r="L56" s="95">
        <f t="shared" si="1"/>
        <v>2244.56</v>
      </c>
      <c r="N56" s="61">
        <v>423.56</v>
      </c>
      <c r="O56" s="81">
        <f t="shared" si="2"/>
        <v>389.68</v>
      </c>
    </row>
    <row r="57" spans="1:15" ht="36" customHeight="1">
      <c r="A57" s="143" t="s">
        <v>699</v>
      </c>
      <c r="B57" s="122" t="s">
        <v>64</v>
      </c>
      <c r="C57" s="109" t="s">
        <v>21</v>
      </c>
      <c r="D57" s="64" t="s">
        <v>65</v>
      </c>
      <c r="E57" s="112" t="s">
        <v>40</v>
      </c>
      <c r="F57" s="120">
        <v>1.89</v>
      </c>
      <c r="G57" s="121">
        <f t="shared" si="7"/>
        <v>389.68</v>
      </c>
      <c r="H57" s="121">
        <f t="shared" si="8"/>
        <v>472.08899729937411</v>
      </c>
      <c r="I57" s="121">
        <f t="shared" ref="I57:I60" si="10">H57*F57</f>
        <v>892.24820489581703</v>
      </c>
      <c r="J57" s="144">
        <v>6.8498418266126613E-4</v>
      </c>
      <c r="L57" s="95">
        <f t="shared" si="1"/>
        <v>736.5</v>
      </c>
      <c r="N57" s="61">
        <v>423.56</v>
      </c>
      <c r="O57" s="81">
        <f t="shared" si="2"/>
        <v>389.68</v>
      </c>
    </row>
    <row r="58" spans="1:15">
      <c r="A58" s="143" t="s">
        <v>700</v>
      </c>
      <c r="B58" s="122" t="s">
        <v>66</v>
      </c>
      <c r="C58" s="109" t="s">
        <v>44</v>
      </c>
      <c r="D58" s="64" t="s">
        <v>67</v>
      </c>
      <c r="E58" s="112" t="s">
        <v>40</v>
      </c>
      <c r="F58" s="120">
        <v>12.24</v>
      </c>
      <c r="G58" s="121">
        <f t="shared" si="7"/>
        <v>56.38</v>
      </c>
      <c r="H58" s="121">
        <f t="shared" si="8"/>
        <v>68.303165848231146</v>
      </c>
      <c r="I58" s="121">
        <f t="shared" si="10"/>
        <v>836.03074998234922</v>
      </c>
      <c r="J58" s="144">
        <v>6.4180732081498188E-4</v>
      </c>
      <c r="L58" s="95">
        <f t="shared" si="1"/>
        <v>690.09</v>
      </c>
      <c r="N58" s="61">
        <v>61.28</v>
      </c>
      <c r="O58" s="81">
        <f t="shared" si="2"/>
        <v>56.38</v>
      </c>
    </row>
    <row r="59" spans="1:15">
      <c r="A59" s="143" t="s">
        <v>701</v>
      </c>
      <c r="B59" s="122" t="s">
        <v>68</v>
      </c>
      <c r="C59" s="109" t="s">
        <v>21</v>
      </c>
      <c r="D59" s="64" t="s">
        <v>69</v>
      </c>
      <c r="E59" s="112" t="s">
        <v>23</v>
      </c>
      <c r="F59" s="120">
        <v>11.52</v>
      </c>
      <c r="G59" s="121">
        <f t="shared" si="7"/>
        <v>269.45999999999998</v>
      </c>
      <c r="H59" s="121">
        <f t="shared" si="8"/>
        <v>326.44503493196811</v>
      </c>
      <c r="I59" s="121">
        <f t="shared" si="10"/>
        <v>3760.6468024162723</v>
      </c>
      <c r="J59" s="144">
        <v>2.8870847658821678E-3</v>
      </c>
      <c r="L59" s="95">
        <f t="shared" si="1"/>
        <v>3104.18</v>
      </c>
      <c r="N59" s="61">
        <v>292.89</v>
      </c>
      <c r="O59" s="81">
        <f t="shared" si="2"/>
        <v>269.45999999999998</v>
      </c>
    </row>
    <row r="60" spans="1:15" ht="25.5">
      <c r="A60" s="143" t="s">
        <v>702</v>
      </c>
      <c r="B60" s="122" t="s">
        <v>70</v>
      </c>
      <c r="C60" s="109" t="s">
        <v>21</v>
      </c>
      <c r="D60" s="64" t="s">
        <v>999</v>
      </c>
      <c r="E60" s="112" t="s">
        <v>23</v>
      </c>
      <c r="F60" s="120">
        <v>17.48</v>
      </c>
      <c r="G60" s="121">
        <f t="shared" si="7"/>
        <v>517.92999999999995</v>
      </c>
      <c r="H60" s="121">
        <f t="shared" si="8"/>
        <v>627.46113316378774</v>
      </c>
      <c r="I60" s="121">
        <f t="shared" si="10"/>
        <v>10968.020607703011</v>
      </c>
      <c r="J60" s="144">
        <v>8.4204354514851778E-3</v>
      </c>
      <c r="L60" s="95">
        <f t="shared" si="1"/>
        <v>9053.42</v>
      </c>
      <c r="N60" s="61">
        <v>562.97</v>
      </c>
      <c r="O60" s="81">
        <f t="shared" si="2"/>
        <v>517.92999999999995</v>
      </c>
    </row>
    <row r="61" spans="1:15">
      <c r="A61" s="143" t="s">
        <v>703</v>
      </c>
      <c r="B61" s="111">
        <v>4942</v>
      </c>
      <c r="C61" s="111" t="s">
        <v>44</v>
      </c>
      <c r="D61" s="82" t="s">
        <v>520</v>
      </c>
      <c r="E61" s="111" t="s">
        <v>23</v>
      </c>
      <c r="F61" s="118">
        <v>114.09</v>
      </c>
      <c r="G61" s="121">
        <f t="shared" si="7"/>
        <v>13.62</v>
      </c>
      <c r="H61" s="118">
        <f t="shared" si="8"/>
        <v>16.5003391070044</v>
      </c>
      <c r="I61" s="118">
        <f>H61*F61</f>
        <v>1882.523688718132</v>
      </c>
      <c r="J61" s="144"/>
      <c r="L61" s="95">
        <f t="shared" si="1"/>
        <v>1553.91</v>
      </c>
      <c r="N61" s="84">
        <v>14.8</v>
      </c>
      <c r="O61" s="81">
        <f t="shared" si="2"/>
        <v>13.62</v>
      </c>
    </row>
    <row r="62" spans="1:15" ht="25.5">
      <c r="A62" s="143" t="s">
        <v>704</v>
      </c>
      <c r="B62" s="122" t="s">
        <v>72</v>
      </c>
      <c r="C62" s="109" t="s">
        <v>21</v>
      </c>
      <c r="D62" s="64" t="s">
        <v>73</v>
      </c>
      <c r="E62" s="112" t="s">
        <v>23</v>
      </c>
      <c r="F62" s="120">
        <v>5.13</v>
      </c>
      <c r="G62" s="121">
        <f t="shared" si="7"/>
        <v>1209.51</v>
      </c>
      <c r="H62" s="121">
        <f t="shared" si="8"/>
        <v>1465.2955325486707</v>
      </c>
      <c r="I62" s="121">
        <f t="shared" ref="I62:I66" si="11">H62*F62</f>
        <v>7516.9660819746805</v>
      </c>
      <c r="J62" s="144">
        <v>5.7709242120830787E-3</v>
      </c>
      <c r="L62" s="95">
        <f t="shared" si="1"/>
        <v>6204.79</v>
      </c>
      <c r="N62" s="61">
        <v>1314.68</v>
      </c>
      <c r="O62" s="81">
        <f t="shared" si="2"/>
        <v>1209.51</v>
      </c>
    </row>
    <row r="63" spans="1:15" ht="25.5">
      <c r="A63" s="143" t="s">
        <v>705</v>
      </c>
      <c r="B63" s="122" t="s">
        <v>72</v>
      </c>
      <c r="C63" s="109" t="s">
        <v>21</v>
      </c>
      <c r="D63" s="64" t="s">
        <v>73</v>
      </c>
      <c r="E63" s="112" t="s">
        <v>23</v>
      </c>
      <c r="F63" s="120">
        <v>10.5</v>
      </c>
      <c r="G63" s="121">
        <f t="shared" si="7"/>
        <v>1209.51</v>
      </c>
      <c r="H63" s="121">
        <f t="shared" si="8"/>
        <v>1465.2955325486707</v>
      </c>
      <c r="I63" s="121">
        <f t="shared" si="11"/>
        <v>15385.603091761042</v>
      </c>
      <c r="J63" s="144">
        <v>1.1811834832928591E-2</v>
      </c>
      <c r="L63" s="95">
        <f t="shared" si="1"/>
        <v>12699.86</v>
      </c>
      <c r="N63" s="61">
        <v>1314.68</v>
      </c>
      <c r="O63" s="81">
        <f t="shared" si="2"/>
        <v>1209.51</v>
      </c>
    </row>
    <row r="64" spans="1:15">
      <c r="A64" s="143" t="s">
        <v>706</v>
      </c>
      <c r="B64" s="122" t="s">
        <v>74</v>
      </c>
      <c r="C64" s="109" t="s">
        <v>21</v>
      </c>
      <c r="D64" s="64" t="s">
        <v>75</v>
      </c>
      <c r="E64" s="112" t="s">
        <v>23</v>
      </c>
      <c r="F64" s="120">
        <v>17.52</v>
      </c>
      <c r="G64" s="121">
        <f t="shared" si="7"/>
        <v>273.87</v>
      </c>
      <c r="H64" s="121">
        <f t="shared" si="8"/>
        <v>331.78765574414797</v>
      </c>
      <c r="I64" s="121">
        <f t="shared" si="11"/>
        <v>5812.919728637472</v>
      </c>
      <c r="J64" s="144">
        <v>4.4627042688531945E-3</v>
      </c>
      <c r="L64" s="95">
        <f t="shared" si="1"/>
        <v>4798.2</v>
      </c>
      <c r="N64" s="61">
        <v>297.69</v>
      </c>
      <c r="O64" s="81">
        <f t="shared" si="2"/>
        <v>273.87</v>
      </c>
    </row>
    <row r="65" spans="1:15">
      <c r="A65" s="143" t="s">
        <v>707</v>
      </c>
      <c r="B65" s="122" t="s">
        <v>76</v>
      </c>
      <c r="C65" s="109" t="s">
        <v>21</v>
      </c>
      <c r="D65" s="64" t="s">
        <v>77</v>
      </c>
      <c r="E65" s="112" t="s">
        <v>23</v>
      </c>
      <c r="F65" s="120">
        <v>6.45</v>
      </c>
      <c r="G65" s="121">
        <f t="shared" si="7"/>
        <v>564.92999999999995</v>
      </c>
      <c r="H65" s="121">
        <f t="shared" si="8"/>
        <v>684.40062934801733</v>
      </c>
      <c r="I65" s="121">
        <f t="shared" si="11"/>
        <v>4414.3840592947117</v>
      </c>
      <c r="J65" s="144">
        <v>3.3889939478080298E-3</v>
      </c>
      <c r="L65" s="95">
        <f t="shared" si="1"/>
        <v>3643.8</v>
      </c>
      <c r="N65" s="61">
        <v>614.04999999999995</v>
      </c>
      <c r="O65" s="81">
        <f t="shared" si="2"/>
        <v>564.92999999999995</v>
      </c>
    </row>
    <row r="66" spans="1:15">
      <c r="A66" s="143" t="s">
        <v>708</v>
      </c>
      <c r="B66" s="122" t="s">
        <v>76</v>
      </c>
      <c r="C66" s="109" t="s">
        <v>21</v>
      </c>
      <c r="D66" s="64" t="s">
        <v>77</v>
      </c>
      <c r="E66" s="112" t="s">
        <v>23</v>
      </c>
      <c r="F66" s="120">
        <v>6.88</v>
      </c>
      <c r="G66" s="121">
        <f t="shared" si="7"/>
        <v>564.92999999999995</v>
      </c>
      <c r="H66" s="121">
        <f t="shared" si="8"/>
        <v>684.40062934801733</v>
      </c>
      <c r="I66" s="121">
        <f t="shared" si="11"/>
        <v>4708.6763299143595</v>
      </c>
      <c r="J66" s="144">
        <v>3.6149300132364698E-3</v>
      </c>
      <c r="L66" s="95">
        <f t="shared" si="1"/>
        <v>3886.72</v>
      </c>
      <c r="N66" s="61">
        <v>614.04999999999995</v>
      </c>
      <c r="O66" s="81">
        <f t="shared" si="2"/>
        <v>564.92999999999995</v>
      </c>
    </row>
    <row r="67" spans="1:15">
      <c r="A67" s="136">
        <v>5</v>
      </c>
      <c r="B67" s="138"/>
      <c r="C67" s="138"/>
      <c r="D67" s="137" t="s">
        <v>78</v>
      </c>
      <c r="E67" s="138"/>
      <c r="F67" s="139"/>
      <c r="G67" s="140"/>
      <c r="H67" s="140"/>
      <c r="I67" s="141">
        <f>SUM(I68:I75)</f>
        <v>124925.04128681081</v>
      </c>
      <c r="J67" s="142">
        <v>2.2287384090518374E-2</v>
      </c>
      <c r="L67" s="95">
        <f t="shared" si="1"/>
        <v>0</v>
      </c>
      <c r="N67" s="96"/>
      <c r="O67" s="81">
        <f t="shared" si="2"/>
        <v>0</v>
      </c>
    </row>
    <row r="68" spans="1:15">
      <c r="A68" s="147" t="s">
        <v>709</v>
      </c>
      <c r="B68" s="111" t="s">
        <v>79</v>
      </c>
      <c r="C68" s="111" t="s">
        <v>21</v>
      </c>
      <c r="D68" s="82" t="s">
        <v>80</v>
      </c>
      <c r="E68" s="111" t="s">
        <v>23</v>
      </c>
      <c r="F68" s="120">
        <v>7</v>
      </c>
      <c r="G68" s="121">
        <f t="shared" ref="G68:G75" si="12">O68</f>
        <v>573.44000000000005</v>
      </c>
      <c r="H68" s="121">
        <f t="shared" ref="H68:H75" si="13">G68*$F$8+G68</f>
        <v>694.7103125932897</v>
      </c>
      <c r="I68" s="121">
        <f t="shared" ref="I68:I75" si="14">H68*F68</f>
        <v>4862.9721881530277</v>
      </c>
      <c r="J68" s="144">
        <v>9.0347952963210024E-3</v>
      </c>
      <c r="L68" s="95">
        <f t="shared" si="1"/>
        <v>4014.08</v>
      </c>
      <c r="N68" s="61">
        <v>623.29999999999995</v>
      </c>
      <c r="O68" s="81">
        <f t="shared" si="2"/>
        <v>573.44000000000005</v>
      </c>
    </row>
    <row r="69" spans="1:15" ht="25.5">
      <c r="A69" s="147" t="s">
        <v>710</v>
      </c>
      <c r="B69" s="111" t="s">
        <v>81</v>
      </c>
      <c r="C69" s="111" t="s">
        <v>21</v>
      </c>
      <c r="D69" s="82" t="s">
        <v>82</v>
      </c>
      <c r="E69" s="111" t="s">
        <v>34</v>
      </c>
      <c r="F69" s="120">
        <v>150.41</v>
      </c>
      <c r="G69" s="121">
        <f t="shared" si="12"/>
        <v>10.96</v>
      </c>
      <c r="H69" s="121">
        <f t="shared" si="13"/>
        <v>13.277805918705452</v>
      </c>
      <c r="I69" s="121">
        <f t="shared" si="14"/>
        <v>1997.1147882324869</v>
      </c>
      <c r="J69" s="144">
        <v>1.5320932485296584E-3</v>
      </c>
      <c r="L69" s="95">
        <f t="shared" si="1"/>
        <v>1648.49</v>
      </c>
      <c r="N69" s="61">
        <v>11.91</v>
      </c>
      <c r="O69" s="81">
        <f t="shared" si="2"/>
        <v>10.96</v>
      </c>
    </row>
    <row r="70" spans="1:15" ht="24" customHeight="1">
      <c r="A70" s="147" t="s">
        <v>711</v>
      </c>
      <c r="B70" s="111" t="s">
        <v>83</v>
      </c>
      <c r="C70" s="111" t="s">
        <v>21</v>
      </c>
      <c r="D70" s="82" t="s">
        <v>84</v>
      </c>
      <c r="E70" s="111" t="s">
        <v>34</v>
      </c>
      <c r="F70" s="120">
        <v>11.6</v>
      </c>
      <c r="G70" s="121">
        <f t="shared" si="12"/>
        <v>85.66</v>
      </c>
      <c r="H70" s="121">
        <f t="shared" si="13"/>
        <v>103.77526049236396</v>
      </c>
      <c r="I70" s="121">
        <f t="shared" si="14"/>
        <v>1203.7930217114219</v>
      </c>
      <c r="J70" s="144">
        <v>9.2415013308431136E-4</v>
      </c>
      <c r="L70" s="95">
        <f t="shared" si="1"/>
        <v>993.66</v>
      </c>
      <c r="N70" s="61">
        <v>93.11</v>
      </c>
      <c r="O70" s="81">
        <f t="shared" si="2"/>
        <v>85.66</v>
      </c>
    </row>
    <row r="71" spans="1:15" ht="24" customHeight="1">
      <c r="A71" s="147" t="s">
        <v>712</v>
      </c>
      <c r="B71" s="111" t="s">
        <v>85</v>
      </c>
      <c r="C71" s="111" t="s">
        <v>21</v>
      </c>
      <c r="D71" s="82" t="s">
        <v>991</v>
      </c>
      <c r="E71" s="111" t="s">
        <v>34</v>
      </c>
      <c r="F71" s="118">
        <v>126.87</v>
      </c>
      <c r="G71" s="121">
        <f t="shared" si="12"/>
        <v>32.24</v>
      </c>
      <c r="H71" s="118">
        <f t="shared" si="13"/>
        <v>39.058071425097062</v>
      </c>
      <c r="I71" s="118">
        <f t="shared" si="14"/>
        <v>4955.2975217020639</v>
      </c>
      <c r="J71" s="144">
        <v>3.8036288909350452E-3</v>
      </c>
      <c r="L71" s="95">
        <f t="shared" si="1"/>
        <v>4090.29</v>
      </c>
      <c r="N71" s="85">
        <v>35.04</v>
      </c>
      <c r="O71" s="81">
        <f t="shared" si="2"/>
        <v>32.24</v>
      </c>
    </row>
    <row r="72" spans="1:15" ht="36" customHeight="1">
      <c r="A72" s="147" t="s">
        <v>713</v>
      </c>
      <c r="B72" s="111" t="s">
        <v>87</v>
      </c>
      <c r="C72" s="111" t="s">
        <v>21</v>
      </c>
      <c r="D72" s="82" t="s">
        <v>88</v>
      </c>
      <c r="E72" s="111" t="s">
        <v>34</v>
      </c>
      <c r="F72" s="118">
        <v>243.16</v>
      </c>
      <c r="G72" s="121">
        <f t="shared" si="12"/>
        <v>30.92</v>
      </c>
      <c r="H72" s="118">
        <f t="shared" si="13"/>
        <v>37.458919617369759</v>
      </c>
      <c r="I72" s="118">
        <f t="shared" si="14"/>
        <v>9108.51089415963</v>
      </c>
      <c r="J72" s="144">
        <v>6.9927165216483586E-3</v>
      </c>
      <c r="L72" s="95">
        <f t="shared" si="1"/>
        <v>7518.51</v>
      </c>
      <c r="N72" s="85">
        <v>33.61</v>
      </c>
      <c r="O72" s="81">
        <f t="shared" si="2"/>
        <v>30.92</v>
      </c>
    </row>
    <row r="73" spans="1:15" ht="25.5">
      <c r="A73" s="147" t="s">
        <v>714</v>
      </c>
      <c r="B73" s="111">
        <v>100330</v>
      </c>
      <c r="C73" s="111" t="s">
        <v>21</v>
      </c>
      <c r="D73" s="82" t="s">
        <v>518</v>
      </c>
      <c r="E73" s="111" t="s">
        <v>23</v>
      </c>
      <c r="F73" s="118">
        <f>10.95*34.95</f>
        <v>382.70249999999999</v>
      </c>
      <c r="G73" s="121">
        <f t="shared" si="12"/>
        <v>11.18</v>
      </c>
      <c r="H73" s="118">
        <f t="shared" si="13"/>
        <v>13.544331219993335</v>
      </c>
      <c r="I73" s="118">
        <f t="shared" si="14"/>
        <v>5183.4494187194996</v>
      </c>
      <c r="J73" s="144"/>
      <c r="L73" s="95">
        <f t="shared" si="1"/>
        <v>4278.6099999999997</v>
      </c>
      <c r="N73" s="84">
        <v>12.15</v>
      </c>
      <c r="O73" s="81">
        <f t="shared" si="2"/>
        <v>11.18</v>
      </c>
    </row>
    <row r="74" spans="1:15">
      <c r="A74" s="147" t="s">
        <v>715</v>
      </c>
      <c r="B74" s="111">
        <v>4297</v>
      </c>
      <c r="C74" s="111" t="s">
        <v>44</v>
      </c>
      <c r="D74" s="82" t="s">
        <v>517</v>
      </c>
      <c r="E74" s="111" t="s">
        <v>23</v>
      </c>
      <c r="F74" s="118">
        <f>10.95*34.95</f>
        <v>382.70249999999999</v>
      </c>
      <c r="G74" s="121">
        <f t="shared" si="12"/>
        <v>66.290000000000006</v>
      </c>
      <c r="H74" s="118">
        <f t="shared" si="13"/>
        <v>80.308919192608073</v>
      </c>
      <c r="I74" s="118">
        <f t="shared" si="14"/>
        <v>30734.424147309091</v>
      </c>
      <c r="J74" s="144"/>
      <c r="L74" s="95">
        <f t="shared" si="1"/>
        <v>25369.35</v>
      </c>
      <c r="N74" s="84">
        <v>72.05</v>
      </c>
      <c r="O74" s="81">
        <f t="shared" si="2"/>
        <v>66.290000000000006</v>
      </c>
    </row>
    <row r="75" spans="1:15" ht="36" customHeight="1">
      <c r="A75" s="147" t="s">
        <v>716</v>
      </c>
      <c r="B75" s="111">
        <v>7393</v>
      </c>
      <c r="C75" s="111" t="s">
        <v>44</v>
      </c>
      <c r="D75" s="82" t="s">
        <v>519</v>
      </c>
      <c r="E75" s="111" t="s">
        <v>23</v>
      </c>
      <c r="F75" s="118">
        <f>10.95*34.95</f>
        <v>382.70249999999999</v>
      </c>
      <c r="G75" s="121">
        <f t="shared" si="12"/>
        <v>144.25</v>
      </c>
      <c r="H75" s="118">
        <f t="shared" si="13"/>
        <v>174.75579413989612</v>
      </c>
      <c r="I75" s="118">
        <f t="shared" si="14"/>
        <v>66879.479306823589</v>
      </c>
      <c r="J75" s="144"/>
      <c r="L75" s="95">
        <f t="shared" si="1"/>
        <v>55204.84</v>
      </c>
      <c r="N75" s="84">
        <v>156.79</v>
      </c>
      <c r="O75" s="81">
        <f t="shared" si="2"/>
        <v>144.25</v>
      </c>
    </row>
    <row r="76" spans="1:15">
      <c r="A76" s="136">
        <v>6</v>
      </c>
      <c r="B76" s="138"/>
      <c r="C76" s="138"/>
      <c r="D76" s="137" t="s">
        <v>89</v>
      </c>
      <c r="E76" s="138"/>
      <c r="F76" s="139"/>
      <c r="G76" s="140"/>
      <c r="H76" s="140"/>
      <c r="I76" s="141">
        <f>SUM(I77:I78)</f>
        <v>6137.4348780923883</v>
      </c>
      <c r="J76" s="142">
        <v>2.6041412671128295E-2</v>
      </c>
      <c r="L76" s="95">
        <f t="shared" si="1"/>
        <v>0</v>
      </c>
      <c r="N76" s="96"/>
      <c r="O76" s="81">
        <f t="shared" si="2"/>
        <v>0</v>
      </c>
    </row>
    <row r="77" spans="1:15" ht="24" customHeight="1">
      <c r="A77" s="143" t="s">
        <v>717</v>
      </c>
      <c r="B77" s="122">
        <v>98557</v>
      </c>
      <c r="C77" s="109" t="s">
        <v>21</v>
      </c>
      <c r="D77" s="82" t="s">
        <v>647</v>
      </c>
      <c r="E77" s="112" t="s">
        <v>34</v>
      </c>
      <c r="F77" s="120">
        <v>31.22</v>
      </c>
      <c r="G77" s="121">
        <f t="shared" ref="G77:G78" si="15">O77</f>
        <v>61.93</v>
      </c>
      <c r="H77" s="121">
        <f>G77*$F$8+G77</f>
        <v>75.026872312539098</v>
      </c>
      <c r="I77" s="121">
        <f t="shared" ref="I77:I78" si="16">H77*F77</f>
        <v>2342.3389535974707</v>
      </c>
      <c r="J77" s="144">
        <v>6.6515615289027569E-3</v>
      </c>
      <c r="L77" s="95">
        <f t="shared" si="1"/>
        <v>1933.45</v>
      </c>
      <c r="N77" s="61">
        <v>67.31</v>
      </c>
      <c r="O77" s="81">
        <f t="shared" si="2"/>
        <v>61.93</v>
      </c>
    </row>
    <row r="78" spans="1:15" ht="24" customHeight="1">
      <c r="A78" s="143" t="s">
        <v>718</v>
      </c>
      <c r="B78" s="122">
        <v>98557</v>
      </c>
      <c r="C78" s="109" t="s">
        <v>21</v>
      </c>
      <c r="D78" s="82" t="s">
        <v>647</v>
      </c>
      <c r="E78" s="112" t="s">
        <v>23</v>
      </c>
      <c r="F78" s="120">
        <v>31.22</v>
      </c>
      <c r="G78" s="121">
        <f t="shared" si="15"/>
        <v>100.34</v>
      </c>
      <c r="H78" s="121">
        <f>G78*$F$8+G78</f>
        <v>121.55976696011908</v>
      </c>
      <c r="I78" s="121">
        <f t="shared" si="16"/>
        <v>3795.0959244949177</v>
      </c>
      <c r="J78" s="144">
        <v>1.9389851142225537E-2</v>
      </c>
      <c r="L78" s="95">
        <f t="shared" si="1"/>
        <v>3132.61</v>
      </c>
      <c r="N78" s="61">
        <v>109.07</v>
      </c>
      <c r="O78" s="81">
        <f t="shared" si="2"/>
        <v>100.34</v>
      </c>
    </row>
    <row r="79" spans="1:15">
      <c r="A79" s="136">
        <v>7</v>
      </c>
      <c r="B79" s="138"/>
      <c r="C79" s="138"/>
      <c r="D79" s="137" t="s">
        <v>90</v>
      </c>
      <c r="E79" s="138"/>
      <c r="F79" s="139"/>
      <c r="G79" s="140"/>
      <c r="H79" s="140"/>
      <c r="I79" s="141">
        <f>SUM(I80:I85)</f>
        <v>84498.289629734063</v>
      </c>
      <c r="J79" s="142">
        <v>2.710696601889593E-2</v>
      </c>
      <c r="L79" s="95">
        <f t="shared" si="1"/>
        <v>0</v>
      </c>
      <c r="N79" s="96"/>
      <c r="O79" s="81">
        <f t="shared" si="2"/>
        <v>0</v>
      </c>
    </row>
    <row r="80" spans="1:15" s="76" customFormat="1" ht="42.75">
      <c r="A80" s="148" t="s">
        <v>719</v>
      </c>
      <c r="B80" s="110">
        <v>87879</v>
      </c>
      <c r="C80" s="111" t="s">
        <v>21</v>
      </c>
      <c r="D80" s="149" t="s">
        <v>978</v>
      </c>
      <c r="E80" s="112" t="s">
        <v>23</v>
      </c>
      <c r="F80" s="117">
        <f>105.41*2</f>
        <v>210.82</v>
      </c>
      <c r="G80" s="121">
        <f t="shared" ref="G80:G85" si="17">O80</f>
        <v>2.75</v>
      </c>
      <c r="H80" s="118">
        <f t="shared" ref="H80:H85" si="18">G80*$F$8+G80</f>
        <v>3.3315662660985392</v>
      </c>
      <c r="I80" s="118">
        <f t="shared" ref="I80:I81" si="19">H80*F80</f>
        <v>702.36080021889404</v>
      </c>
      <c r="J80" s="142"/>
      <c r="L80" s="95">
        <f t="shared" ref="L80:L143" si="20">ROUND(F80*G80,2)</f>
        <v>579.76</v>
      </c>
      <c r="N80" s="85">
        <v>2.99</v>
      </c>
      <c r="O80" s="81">
        <f t="shared" ref="O80:O143" si="21">ROUND(N80*$K$13,2)</f>
        <v>2.75</v>
      </c>
    </row>
    <row r="81" spans="1:15" s="76" customFormat="1" ht="24" customHeight="1">
      <c r="A81" s="148" t="s">
        <v>720</v>
      </c>
      <c r="B81" s="110">
        <v>87884</v>
      </c>
      <c r="C81" s="111" t="s">
        <v>21</v>
      </c>
      <c r="D81" s="79" t="s">
        <v>979</v>
      </c>
      <c r="E81" s="113"/>
      <c r="F81" s="117">
        <v>382.7</v>
      </c>
      <c r="G81" s="121">
        <f t="shared" si="17"/>
        <v>6.45</v>
      </c>
      <c r="H81" s="118">
        <f t="shared" si="18"/>
        <v>7.8140372423038471</v>
      </c>
      <c r="I81" s="118">
        <f t="shared" si="19"/>
        <v>2990.4320526296824</v>
      </c>
      <c r="J81" s="142"/>
      <c r="L81" s="95">
        <f t="shared" si="20"/>
        <v>2468.42</v>
      </c>
      <c r="N81" s="85">
        <v>7.01</v>
      </c>
      <c r="O81" s="81">
        <f t="shared" si="21"/>
        <v>6.45</v>
      </c>
    </row>
    <row r="82" spans="1:15" ht="25.5">
      <c r="A82" s="148" t="s">
        <v>980</v>
      </c>
      <c r="B82" s="111" t="s">
        <v>91</v>
      </c>
      <c r="C82" s="111" t="s">
        <v>21</v>
      </c>
      <c r="D82" s="82" t="s">
        <v>648</v>
      </c>
      <c r="E82" s="111" t="s">
        <v>23</v>
      </c>
      <c r="F82" s="118">
        <v>382.70249999999999</v>
      </c>
      <c r="G82" s="121">
        <f t="shared" si="17"/>
        <v>24.72</v>
      </c>
      <c r="H82" s="118">
        <f t="shared" si="18"/>
        <v>29.947752035620322</v>
      </c>
      <c r="I82" s="118">
        <f t="shared" ref="I82" si="22">H82*F82</f>
        <v>11461.079573411986</v>
      </c>
      <c r="J82" s="144">
        <v>2.5182820683240712E-2</v>
      </c>
      <c r="L82" s="95">
        <f t="shared" si="20"/>
        <v>9460.41</v>
      </c>
      <c r="N82" s="85">
        <v>26.87</v>
      </c>
      <c r="O82" s="81">
        <f t="shared" si="21"/>
        <v>24.72</v>
      </c>
    </row>
    <row r="83" spans="1:15" ht="12" customHeight="1">
      <c r="A83" s="148" t="s">
        <v>981</v>
      </c>
      <c r="B83" s="111" t="s">
        <v>92</v>
      </c>
      <c r="C83" s="111" t="s">
        <v>21</v>
      </c>
      <c r="D83" s="82" t="s">
        <v>973</v>
      </c>
      <c r="E83" s="111" t="s">
        <v>34</v>
      </c>
      <c r="F83" s="118">
        <v>296.60000000000002</v>
      </c>
      <c r="G83" s="121">
        <f t="shared" si="17"/>
        <v>20.73</v>
      </c>
      <c r="H83" s="118">
        <f t="shared" si="18"/>
        <v>25.113952253171899</v>
      </c>
      <c r="I83" s="118">
        <f t="shared" ref="I83:I85" si="23">H83*F83</f>
        <v>7448.7982382907858</v>
      </c>
      <c r="J83" s="144">
        <v>5.7175746504491707E-3</v>
      </c>
      <c r="L83" s="95">
        <f t="shared" si="20"/>
        <v>6148.52</v>
      </c>
      <c r="N83" s="85">
        <v>22.53</v>
      </c>
      <c r="O83" s="81">
        <f t="shared" si="21"/>
        <v>20.73</v>
      </c>
    </row>
    <row r="84" spans="1:15" s="76" customFormat="1" ht="51" customHeight="1">
      <c r="A84" s="148" t="s">
        <v>982</v>
      </c>
      <c r="B84" s="111">
        <v>93395</v>
      </c>
      <c r="C84" s="111" t="s">
        <v>21</v>
      </c>
      <c r="D84" s="82" t="s">
        <v>974</v>
      </c>
      <c r="E84" s="111" t="s">
        <v>23</v>
      </c>
      <c r="F84" s="118">
        <v>589</v>
      </c>
      <c r="G84" s="121">
        <f t="shared" si="17"/>
        <v>41.23</v>
      </c>
      <c r="H84" s="118">
        <f t="shared" si="18"/>
        <v>49.949264418633732</v>
      </c>
      <c r="I84" s="118">
        <f t="shared" si="23"/>
        <v>29420.116742575268</v>
      </c>
      <c r="J84" s="144"/>
      <c r="L84" s="95">
        <f t="shared" si="20"/>
        <v>24284.47</v>
      </c>
      <c r="N84" s="84">
        <v>44.82</v>
      </c>
      <c r="O84" s="81">
        <f t="shared" si="21"/>
        <v>41.23</v>
      </c>
    </row>
    <row r="85" spans="1:15" s="76" customFormat="1" ht="24" customHeight="1">
      <c r="A85" s="148" t="s">
        <v>983</v>
      </c>
      <c r="B85" s="111">
        <v>4441</v>
      </c>
      <c r="C85" s="111" t="s">
        <v>44</v>
      </c>
      <c r="D85" s="82" t="s">
        <v>1000</v>
      </c>
      <c r="E85" s="111" t="s">
        <v>23</v>
      </c>
      <c r="F85" s="118">
        <v>450</v>
      </c>
      <c r="G85" s="121">
        <f t="shared" si="17"/>
        <v>59.57</v>
      </c>
      <c r="H85" s="118">
        <f t="shared" si="18"/>
        <v>72.16778271690545</v>
      </c>
      <c r="I85" s="118">
        <f t="shared" si="23"/>
        <v>32475.502222607451</v>
      </c>
      <c r="J85" s="144"/>
      <c r="L85" s="95">
        <f t="shared" si="20"/>
        <v>26806.5</v>
      </c>
      <c r="N85" s="84">
        <v>64.75</v>
      </c>
      <c r="O85" s="81">
        <f t="shared" si="21"/>
        <v>59.57</v>
      </c>
    </row>
    <row r="86" spans="1:15">
      <c r="A86" s="136">
        <v>8</v>
      </c>
      <c r="B86" s="138"/>
      <c r="C86" s="138"/>
      <c r="D86" s="137" t="s">
        <v>93</v>
      </c>
      <c r="E86" s="138"/>
      <c r="F86" s="139"/>
      <c r="G86" s="140"/>
      <c r="H86" s="140"/>
      <c r="I86" s="141">
        <f>SUM(I87:I101)</f>
        <v>73227.297719854905</v>
      </c>
      <c r="J86" s="142">
        <v>0.10869664776752846</v>
      </c>
      <c r="L86" s="95">
        <f t="shared" si="20"/>
        <v>0</v>
      </c>
      <c r="N86" s="96"/>
      <c r="O86" s="81">
        <f t="shared" si="21"/>
        <v>0</v>
      </c>
    </row>
    <row r="87" spans="1:15" s="76" customFormat="1" ht="24" customHeight="1">
      <c r="A87" s="146"/>
      <c r="B87" s="123">
        <v>4786</v>
      </c>
      <c r="C87" s="123" t="s">
        <v>21</v>
      </c>
      <c r="D87" s="87" t="s">
        <v>976</v>
      </c>
      <c r="E87" s="123" t="s">
        <v>23</v>
      </c>
      <c r="F87" s="119">
        <f>14.2*10.35</f>
        <v>146.97</v>
      </c>
      <c r="G87" s="121">
        <f t="shared" ref="G87:G101" si="24">O87</f>
        <v>80.959999999999994</v>
      </c>
      <c r="H87" s="119">
        <f t="shared" ref="H87:H99" si="25">G87*$F$8+G87</f>
        <v>98.081310873940993</v>
      </c>
      <c r="I87" s="119">
        <f t="shared" ref="I87" si="26">H87*F87</f>
        <v>14415.010259143108</v>
      </c>
      <c r="J87" s="142"/>
      <c r="L87" s="95">
        <f t="shared" si="20"/>
        <v>11898.69</v>
      </c>
      <c r="N87" s="89">
        <v>88</v>
      </c>
      <c r="O87" s="81">
        <f t="shared" si="21"/>
        <v>80.959999999999994</v>
      </c>
    </row>
    <row r="88" spans="1:15" ht="24" customHeight="1">
      <c r="A88" s="143" t="s">
        <v>721</v>
      </c>
      <c r="B88" s="123" t="s">
        <v>94</v>
      </c>
      <c r="C88" s="123" t="s">
        <v>21</v>
      </c>
      <c r="D88" s="87" t="s">
        <v>1001</v>
      </c>
      <c r="E88" s="123" t="s">
        <v>23</v>
      </c>
      <c r="F88" s="119">
        <v>70.900000000000006</v>
      </c>
      <c r="G88" s="121">
        <f t="shared" si="24"/>
        <v>101.62</v>
      </c>
      <c r="H88" s="119">
        <f t="shared" si="25"/>
        <v>123.11045962215766</v>
      </c>
      <c r="I88" s="119">
        <f t="shared" ref="I88:I99" si="27">H88*F88</f>
        <v>8728.5315872109786</v>
      </c>
      <c r="J88" s="144">
        <v>6.70128278281849E-3</v>
      </c>
      <c r="L88" s="95">
        <f t="shared" si="20"/>
        <v>7204.86</v>
      </c>
      <c r="N88" s="89">
        <v>110.46</v>
      </c>
      <c r="O88" s="81">
        <f t="shared" si="21"/>
        <v>101.62</v>
      </c>
    </row>
    <row r="89" spans="1:15" ht="25.5">
      <c r="A89" s="143" t="s">
        <v>722</v>
      </c>
      <c r="B89" s="123" t="s">
        <v>96</v>
      </c>
      <c r="C89" s="123" t="s">
        <v>38</v>
      </c>
      <c r="D89" s="87" t="s">
        <v>97</v>
      </c>
      <c r="E89" s="123" t="s">
        <v>40</v>
      </c>
      <c r="F89" s="119">
        <v>14.85</v>
      </c>
      <c r="G89" s="121">
        <f t="shared" si="24"/>
        <v>103.46</v>
      </c>
      <c r="H89" s="119">
        <f t="shared" si="25"/>
        <v>125.33958032383813</v>
      </c>
      <c r="I89" s="119">
        <f t="shared" si="27"/>
        <v>1861.2927678089964</v>
      </c>
      <c r="J89" s="144">
        <v>1.4289216466545115E-3</v>
      </c>
      <c r="L89" s="95">
        <f t="shared" si="20"/>
        <v>1536.38</v>
      </c>
      <c r="N89" s="89">
        <v>112.46</v>
      </c>
      <c r="O89" s="81">
        <f t="shared" si="21"/>
        <v>103.46</v>
      </c>
    </row>
    <row r="90" spans="1:15" ht="25.5">
      <c r="A90" s="143" t="s">
        <v>723</v>
      </c>
      <c r="B90" s="123" t="s">
        <v>96</v>
      </c>
      <c r="C90" s="123" t="s">
        <v>38</v>
      </c>
      <c r="D90" s="87" t="s">
        <v>97</v>
      </c>
      <c r="E90" s="123" t="s">
        <v>40</v>
      </c>
      <c r="F90" s="119">
        <v>31.59</v>
      </c>
      <c r="G90" s="121">
        <f t="shared" si="24"/>
        <v>103.46</v>
      </c>
      <c r="H90" s="119">
        <f t="shared" si="25"/>
        <v>125.33958032383813</v>
      </c>
      <c r="I90" s="119">
        <f t="shared" si="27"/>
        <v>3959.4773424300465</v>
      </c>
      <c r="J90" s="144">
        <v>3.0397155772267357E-3</v>
      </c>
      <c r="L90" s="95">
        <f t="shared" si="20"/>
        <v>3268.3</v>
      </c>
      <c r="N90" s="89">
        <v>112.46</v>
      </c>
      <c r="O90" s="81">
        <f t="shared" si="21"/>
        <v>103.46</v>
      </c>
    </row>
    <row r="91" spans="1:15" ht="24" customHeight="1">
      <c r="A91" s="143" t="s">
        <v>724</v>
      </c>
      <c r="B91" s="123" t="s">
        <v>98</v>
      </c>
      <c r="C91" s="123" t="s">
        <v>21</v>
      </c>
      <c r="D91" s="87" t="s">
        <v>1002</v>
      </c>
      <c r="E91" s="123" t="s">
        <v>34</v>
      </c>
      <c r="F91" s="119">
        <v>41.2</v>
      </c>
      <c r="G91" s="121">
        <f t="shared" si="24"/>
        <v>49.56</v>
      </c>
      <c r="H91" s="119">
        <f t="shared" si="25"/>
        <v>60.040881508306768</v>
      </c>
      <c r="I91" s="119">
        <f t="shared" si="27"/>
        <v>2473.6843181422391</v>
      </c>
      <c r="J91" s="144">
        <v>1.8990293833394049E-3</v>
      </c>
      <c r="L91" s="95">
        <f t="shared" si="20"/>
        <v>2041.87</v>
      </c>
      <c r="N91" s="89">
        <v>53.87</v>
      </c>
      <c r="O91" s="81">
        <f t="shared" si="21"/>
        <v>49.56</v>
      </c>
    </row>
    <row r="92" spans="1:15" ht="24" customHeight="1">
      <c r="A92" s="143" t="s">
        <v>725</v>
      </c>
      <c r="B92" s="123" t="s">
        <v>101</v>
      </c>
      <c r="C92" s="123" t="s">
        <v>21</v>
      </c>
      <c r="D92" s="87" t="s">
        <v>1003</v>
      </c>
      <c r="E92" s="123" t="s">
        <v>23</v>
      </c>
      <c r="F92" s="119">
        <v>18.7</v>
      </c>
      <c r="G92" s="121">
        <f t="shared" si="24"/>
        <v>31.29</v>
      </c>
      <c r="H92" s="119">
        <f t="shared" si="25"/>
        <v>37.907166714990289</v>
      </c>
      <c r="I92" s="119">
        <f t="shared" si="27"/>
        <v>708.86401757031842</v>
      </c>
      <c r="J92" s="144">
        <v>5.4417224775423541E-4</v>
      </c>
      <c r="L92" s="95">
        <f t="shared" si="20"/>
        <v>585.12</v>
      </c>
      <c r="N92" s="89">
        <v>34.01</v>
      </c>
      <c r="O92" s="81">
        <f t="shared" si="21"/>
        <v>31.29</v>
      </c>
    </row>
    <row r="93" spans="1:15" ht="36" customHeight="1">
      <c r="A93" s="143" t="s">
        <v>726</v>
      </c>
      <c r="B93" s="122" t="s">
        <v>103</v>
      </c>
      <c r="C93" s="109" t="s">
        <v>21</v>
      </c>
      <c r="D93" s="82" t="s">
        <v>972</v>
      </c>
      <c r="E93" s="112" t="s">
        <v>23</v>
      </c>
      <c r="F93" s="120">
        <v>110.28</v>
      </c>
      <c r="G93" s="121">
        <f t="shared" si="24"/>
        <v>42.09</v>
      </c>
      <c r="H93" s="121">
        <f t="shared" si="25"/>
        <v>50.991136050940923</v>
      </c>
      <c r="I93" s="121">
        <f t="shared" si="27"/>
        <v>5623.3024836977647</v>
      </c>
      <c r="J93" s="144">
        <v>9.6896846821865161E-3</v>
      </c>
      <c r="L93" s="95">
        <f t="shared" si="20"/>
        <v>4641.6899999999996</v>
      </c>
      <c r="N93" s="61">
        <v>45.75</v>
      </c>
      <c r="O93" s="81">
        <f t="shared" si="21"/>
        <v>42.09</v>
      </c>
    </row>
    <row r="94" spans="1:15">
      <c r="A94" s="143" t="s">
        <v>727</v>
      </c>
      <c r="B94" s="150" t="s">
        <v>104</v>
      </c>
      <c r="C94" s="151" t="s">
        <v>21</v>
      </c>
      <c r="D94" s="152" t="s">
        <v>105</v>
      </c>
      <c r="E94" s="153" t="s">
        <v>27</v>
      </c>
      <c r="F94" s="154">
        <v>25.2</v>
      </c>
      <c r="G94" s="121">
        <f t="shared" si="24"/>
        <v>39.64</v>
      </c>
      <c r="H94" s="121">
        <f t="shared" si="25"/>
        <v>48.023013377507674</v>
      </c>
      <c r="I94" s="121">
        <f t="shared" si="27"/>
        <v>1210.1799371131933</v>
      </c>
      <c r="J94" s="155">
        <v>9.290617866805818E-4</v>
      </c>
      <c r="L94" s="95">
        <f t="shared" si="20"/>
        <v>998.93</v>
      </c>
      <c r="N94" s="67">
        <v>43.09</v>
      </c>
      <c r="O94" s="81">
        <f t="shared" si="21"/>
        <v>39.64</v>
      </c>
    </row>
    <row r="95" spans="1:15">
      <c r="A95" s="143" t="s">
        <v>728</v>
      </c>
      <c r="B95" s="122" t="s">
        <v>106</v>
      </c>
      <c r="C95" s="111" t="s">
        <v>44</v>
      </c>
      <c r="D95" s="82" t="s">
        <v>107</v>
      </c>
      <c r="E95" s="111" t="s">
        <v>46</v>
      </c>
      <c r="F95" s="118">
        <v>102</v>
      </c>
      <c r="G95" s="121">
        <f t="shared" si="24"/>
        <v>53.7</v>
      </c>
      <c r="H95" s="118">
        <f t="shared" si="25"/>
        <v>65.056403087087844</v>
      </c>
      <c r="I95" s="121">
        <f t="shared" si="27"/>
        <v>6635.7531148829603</v>
      </c>
      <c r="J95" s="144">
        <v>5.0941843508481108E-3</v>
      </c>
      <c r="L95" s="95">
        <f t="shared" si="20"/>
        <v>5477.4</v>
      </c>
      <c r="N95" s="85">
        <v>58.37</v>
      </c>
      <c r="O95" s="81">
        <f t="shared" si="21"/>
        <v>53.7</v>
      </c>
    </row>
    <row r="96" spans="1:15" ht="25.5">
      <c r="A96" s="143" t="s">
        <v>729</v>
      </c>
      <c r="B96" s="122" t="s">
        <v>96</v>
      </c>
      <c r="C96" s="111" t="s">
        <v>38</v>
      </c>
      <c r="D96" s="82" t="s">
        <v>97</v>
      </c>
      <c r="E96" s="111" t="s">
        <v>40</v>
      </c>
      <c r="F96" s="118">
        <v>2.16</v>
      </c>
      <c r="G96" s="121">
        <f t="shared" si="24"/>
        <v>103.46</v>
      </c>
      <c r="H96" s="118">
        <f t="shared" si="25"/>
        <v>125.33958032383813</v>
      </c>
      <c r="I96" s="121">
        <f t="shared" si="27"/>
        <v>270.73349349949041</v>
      </c>
      <c r="J96" s="144">
        <v>2.0784156045613311E-4</v>
      </c>
      <c r="L96" s="95">
        <f t="shared" si="20"/>
        <v>223.47</v>
      </c>
      <c r="N96" s="85">
        <v>112.46</v>
      </c>
      <c r="O96" s="81">
        <f t="shared" si="21"/>
        <v>103.46</v>
      </c>
    </row>
    <row r="97" spans="1:15" ht="25.5">
      <c r="A97" s="143" t="s">
        <v>730</v>
      </c>
      <c r="B97" s="122" t="s">
        <v>96</v>
      </c>
      <c r="C97" s="111" t="s">
        <v>38</v>
      </c>
      <c r="D97" s="82" t="s">
        <v>97</v>
      </c>
      <c r="E97" s="111" t="s">
        <v>40</v>
      </c>
      <c r="F97" s="118">
        <v>1.98</v>
      </c>
      <c r="G97" s="121">
        <f t="shared" si="24"/>
        <v>103.46</v>
      </c>
      <c r="H97" s="118">
        <f t="shared" si="25"/>
        <v>125.33958032383813</v>
      </c>
      <c r="I97" s="121">
        <f t="shared" si="27"/>
        <v>248.17236904119952</v>
      </c>
      <c r="J97" s="144">
        <v>1.9051975064603028E-4</v>
      </c>
      <c r="L97" s="95">
        <f t="shared" si="20"/>
        <v>204.85</v>
      </c>
      <c r="N97" s="85">
        <v>112.46</v>
      </c>
      <c r="O97" s="81">
        <f t="shared" si="21"/>
        <v>103.46</v>
      </c>
    </row>
    <row r="98" spans="1:15" ht="24" customHeight="1">
      <c r="A98" s="143" t="s">
        <v>731</v>
      </c>
      <c r="B98" s="122" t="s">
        <v>108</v>
      </c>
      <c r="C98" s="109" t="s">
        <v>21</v>
      </c>
      <c r="D98" s="64" t="s">
        <v>1004</v>
      </c>
      <c r="E98" s="112" t="s">
        <v>34</v>
      </c>
      <c r="F98" s="120">
        <v>3.6</v>
      </c>
      <c r="G98" s="121">
        <f t="shared" si="24"/>
        <v>12.16</v>
      </c>
      <c r="H98" s="121">
        <f t="shared" si="25"/>
        <v>14.731580289366633</v>
      </c>
      <c r="I98" s="121">
        <f t="shared" si="27"/>
        <v>53.033689041719882</v>
      </c>
      <c r="J98" s="144">
        <v>4.0704237327231579E-5</v>
      </c>
      <c r="L98" s="95">
        <f t="shared" si="20"/>
        <v>43.78</v>
      </c>
      <c r="N98" s="61">
        <v>13.22</v>
      </c>
      <c r="O98" s="81">
        <f t="shared" si="21"/>
        <v>12.16</v>
      </c>
    </row>
    <row r="99" spans="1:15" ht="48" customHeight="1">
      <c r="A99" s="143" t="s">
        <v>732</v>
      </c>
      <c r="B99" s="122" t="s">
        <v>110</v>
      </c>
      <c r="C99" s="109" t="s">
        <v>21</v>
      </c>
      <c r="D99" s="64" t="s">
        <v>111</v>
      </c>
      <c r="E99" s="112" t="s">
        <v>34</v>
      </c>
      <c r="F99" s="120">
        <v>40</v>
      </c>
      <c r="G99" s="121">
        <f t="shared" si="24"/>
        <v>48.53</v>
      </c>
      <c r="H99" s="121">
        <f t="shared" si="25"/>
        <v>58.793058506822589</v>
      </c>
      <c r="I99" s="121">
        <f t="shared" si="27"/>
        <v>2351.7223402729037</v>
      </c>
      <c r="J99" s="144">
        <v>1.8052846624431462E-3</v>
      </c>
      <c r="L99" s="95">
        <f t="shared" si="20"/>
        <v>1941.2</v>
      </c>
      <c r="N99" s="61">
        <v>52.75</v>
      </c>
      <c r="O99" s="81">
        <f t="shared" si="21"/>
        <v>48.53</v>
      </c>
    </row>
    <row r="100" spans="1:15">
      <c r="A100" s="147" t="s">
        <v>733</v>
      </c>
      <c r="B100" s="111" t="s">
        <v>112</v>
      </c>
      <c r="C100" s="111" t="s">
        <v>21</v>
      </c>
      <c r="D100" s="82" t="s">
        <v>113</v>
      </c>
      <c r="E100" s="111" t="s">
        <v>100</v>
      </c>
      <c r="F100" s="118">
        <v>48.4</v>
      </c>
      <c r="G100" s="121">
        <f t="shared" si="24"/>
        <v>125.19</v>
      </c>
      <c r="H100" s="118">
        <v>173.29</v>
      </c>
      <c r="I100" s="118">
        <v>8387.23</v>
      </c>
      <c r="J100" s="156">
        <v>5.6354539524278062E-3</v>
      </c>
      <c r="L100" s="95">
        <f t="shared" si="20"/>
        <v>6059.2</v>
      </c>
      <c r="N100" s="85">
        <v>136.08000000000001</v>
      </c>
      <c r="O100" s="81">
        <f t="shared" si="21"/>
        <v>125.19</v>
      </c>
    </row>
    <row r="101" spans="1:15">
      <c r="A101" s="147" t="s">
        <v>734</v>
      </c>
      <c r="B101" s="111" t="s">
        <v>114</v>
      </c>
      <c r="C101" s="111" t="s">
        <v>21</v>
      </c>
      <c r="D101" s="82" t="s">
        <v>115</v>
      </c>
      <c r="E101" s="111" t="s">
        <v>23</v>
      </c>
      <c r="F101" s="118">
        <v>874.95</v>
      </c>
      <c r="G101" s="121">
        <f t="shared" si="24"/>
        <v>13.46</v>
      </c>
      <c r="H101" s="118">
        <v>18.63</v>
      </c>
      <c r="I101" s="118">
        <v>16300.31</v>
      </c>
      <c r="J101" s="156">
        <v>1.0952322329934733E-2</v>
      </c>
      <c r="L101" s="95">
        <f t="shared" si="20"/>
        <v>11776.83</v>
      </c>
      <c r="N101" s="85">
        <v>14.63</v>
      </c>
      <c r="O101" s="81">
        <f t="shared" si="21"/>
        <v>13.46</v>
      </c>
    </row>
    <row r="102" spans="1:15">
      <c r="A102" s="136">
        <v>9</v>
      </c>
      <c r="B102" s="138"/>
      <c r="C102" s="138"/>
      <c r="D102" s="137" t="s">
        <v>116</v>
      </c>
      <c r="E102" s="138"/>
      <c r="F102" s="139"/>
      <c r="G102" s="140"/>
      <c r="H102" s="140"/>
      <c r="I102" s="141">
        <f>SUM(I103:I109)</f>
        <v>100928.50811063117</v>
      </c>
      <c r="J102" s="142">
        <v>7.7445213662105133E-2</v>
      </c>
      <c r="L102" s="95">
        <f t="shared" si="20"/>
        <v>0</v>
      </c>
      <c r="N102" s="96"/>
      <c r="O102" s="81">
        <f t="shared" si="21"/>
        <v>0</v>
      </c>
    </row>
    <row r="103" spans="1:15" ht="13.5" customHeight="1">
      <c r="A103" s="143" t="s">
        <v>735</v>
      </c>
      <c r="B103" s="122" t="s">
        <v>117</v>
      </c>
      <c r="C103" s="109" t="s">
        <v>38</v>
      </c>
      <c r="D103" s="64" t="s">
        <v>118</v>
      </c>
      <c r="E103" s="112" t="s">
        <v>40</v>
      </c>
      <c r="F103" s="120">
        <v>2337.21</v>
      </c>
      <c r="G103" s="121">
        <f t="shared" ref="G103:G109" si="28">O103</f>
        <v>11.6</v>
      </c>
      <c r="H103" s="121">
        <f t="shared" ref="H103:H109" si="29">G103*$F$8+G103</f>
        <v>14.053152249724747</v>
      </c>
      <c r="I103" s="121">
        <f t="shared" ref="I103:I109" si="30">H103*F103</f>
        <v>32845.167969579175</v>
      </c>
      <c r="J103" s="144">
        <v>2.5204792102200776E-2</v>
      </c>
      <c r="L103" s="95">
        <f t="shared" si="20"/>
        <v>27111.64</v>
      </c>
      <c r="N103" s="61">
        <v>12.61</v>
      </c>
      <c r="O103" s="81">
        <f t="shared" si="21"/>
        <v>11.6</v>
      </c>
    </row>
    <row r="104" spans="1:15">
      <c r="A104" s="143" t="s">
        <v>736</v>
      </c>
      <c r="B104" s="122" t="s">
        <v>119</v>
      </c>
      <c r="C104" s="109" t="s">
        <v>38</v>
      </c>
      <c r="D104" s="64" t="s">
        <v>120</v>
      </c>
      <c r="E104" s="112" t="s">
        <v>40</v>
      </c>
      <c r="F104" s="120">
        <v>930.54</v>
      </c>
      <c r="G104" s="121">
        <f t="shared" si="28"/>
        <v>9.41</v>
      </c>
      <c r="H104" s="121">
        <f t="shared" si="29"/>
        <v>11.400014023268092</v>
      </c>
      <c r="I104" s="121">
        <f t="shared" si="30"/>
        <v>10608.169049211891</v>
      </c>
      <c r="J104" s="144">
        <v>8.1405988591767373E-3</v>
      </c>
      <c r="L104" s="95">
        <f t="shared" si="20"/>
        <v>8756.3799999999992</v>
      </c>
      <c r="N104" s="61">
        <v>10.23</v>
      </c>
      <c r="O104" s="81">
        <f t="shared" si="21"/>
        <v>9.41</v>
      </c>
    </row>
    <row r="105" spans="1:15" ht="24" customHeight="1">
      <c r="A105" s="143" t="s">
        <v>737</v>
      </c>
      <c r="B105" s="122" t="s">
        <v>121</v>
      </c>
      <c r="C105" s="109" t="s">
        <v>21</v>
      </c>
      <c r="D105" s="64" t="s">
        <v>1005</v>
      </c>
      <c r="E105" s="112" t="s">
        <v>23</v>
      </c>
      <c r="F105" s="120">
        <v>2429.83</v>
      </c>
      <c r="G105" s="121">
        <f t="shared" si="28"/>
        <v>10.98</v>
      </c>
      <c r="H105" s="121">
        <f t="shared" si="29"/>
        <v>13.302035491549805</v>
      </c>
      <c r="I105" s="121">
        <f t="shared" si="30"/>
        <v>32321.684898432464</v>
      </c>
      <c r="J105" s="144">
        <v>2.4799557163699179E-2</v>
      </c>
      <c r="L105" s="95">
        <f t="shared" si="20"/>
        <v>26679.53</v>
      </c>
      <c r="N105" s="61">
        <v>11.93</v>
      </c>
      <c r="O105" s="81">
        <f t="shared" si="21"/>
        <v>10.98</v>
      </c>
    </row>
    <row r="106" spans="1:15" ht="24" customHeight="1">
      <c r="A106" s="143" t="s">
        <v>738</v>
      </c>
      <c r="B106" s="122" t="s">
        <v>123</v>
      </c>
      <c r="C106" s="109" t="s">
        <v>21</v>
      </c>
      <c r="D106" s="64" t="s">
        <v>1006</v>
      </c>
      <c r="E106" s="112" t="s">
        <v>23</v>
      </c>
      <c r="F106" s="120">
        <v>930.54</v>
      </c>
      <c r="G106" s="121">
        <f t="shared" si="28"/>
        <v>7.75</v>
      </c>
      <c r="H106" s="121">
        <f t="shared" si="29"/>
        <v>9.388959477186793</v>
      </c>
      <c r="I106" s="121">
        <f t="shared" si="30"/>
        <v>8736.8023519013987</v>
      </c>
      <c r="J106" s="144">
        <v>6.7025459714314846E-3</v>
      </c>
      <c r="L106" s="95">
        <f t="shared" si="20"/>
        <v>7211.69</v>
      </c>
      <c r="N106" s="61">
        <v>8.42</v>
      </c>
      <c r="O106" s="81">
        <f t="shared" si="21"/>
        <v>7.75</v>
      </c>
    </row>
    <row r="107" spans="1:15" ht="24" customHeight="1">
      <c r="A107" s="143" t="s">
        <v>739</v>
      </c>
      <c r="B107" s="122" t="s">
        <v>125</v>
      </c>
      <c r="C107" s="109" t="s">
        <v>21</v>
      </c>
      <c r="D107" s="64" t="s">
        <v>1007</v>
      </c>
      <c r="E107" s="112" t="s">
        <v>23</v>
      </c>
      <c r="F107" s="120">
        <v>178.92</v>
      </c>
      <c r="G107" s="121">
        <f t="shared" si="28"/>
        <v>21.54</v>
      </c>
      <c r="H107" s="121">
        <f t="shared" si="29"/>
        <v>26.095249953368196</v>
      </c>
      <c r="I107" s="121">
        <f t="shared" si="30"/>
        <v>4668.9621216566375</v>
      </c>
      <c r="J107" s="144">
        <v>3.5836929714183285E-3</v>
      </c>
      <c r="L107" s="95">
        <f t="shared" si="20"/>
        <v>3853.94</v>
      </c>
      <c r="N107" s="61">
        <v>23.41</v>
      </c>
      <c r="O107" s="81">
        <f t="shared" si="21"/>
        <v>21.54</v>
      </c>
    </row>
    <row r="108" spans="1:15" ht="24" customHeight="1">
      <c r="A108" s="143" t="s">
        <v>740</v>
      </c>
      <c r="B108" s="122" t="s">
        <v>127</v>
      </c>
      <c r="C108" s="109" t="s">
        <v>21</v>
      </c>
      <c r="D108" s="64" t="s">
        <v>1008</v>
      </c>
      <c r="E108" s="112" t="s">
        <v>23</v>
      </c>
      <c r="F108" s="120">
        <v>30.74</v>
      </c>
      <c r="G108" s="121">
        <f t="shared" si="28"/>
        <v>21.45</v>
      </c>
      <c r="H108" s="121">
        <f t="shared" si="29"/>
        <v>25.986216875568605</v>
      </c>
      <c r="I108" s="121">
        <f t="shared" si="30"/>
        <v>798.81630675497888</v>
      </c>
      <c r="J108" s="144">
        <v>6.1323103799016906E-4</v>
      </c>
      <c r="L108" s="95">
        <f t="shared" si="20"/>
        <v>659.37</v>
      </c>
      <c r="N108" s="61">
        <v>23.32</v>
      </c>
      <c r="O108" s="81">
        <f t="shared" si="21"/>
        <v>21.45</v>
      </c>
    </row>
    <row r="109" spans="1:15" ht="24" customHeight="1">
      <c r="A109" s="143" t="s">
        <v>741</v>
      </c>
      <c r="B109" s="122" t="s">
        <v>121</v>
      </c>
      <c r="C109" s="109" t="s">
        <v>21</v>
      </c>
      <c r="D109" s="64" t="s">
        <v>1005</v>
      </c>
      <c r="E109" s="112" t="s">
        <v>23</v>
      </c>
      <c r="F109" s="120">
        <v>823.1</v>
      </c>
      <c r="G109" s="121">
        <f t="shared" si="28"/>
        <v>10.98</v>
      </c>
      <c r="H109" s="121">
        <f t="shared" si="29"/>
        <v>13.302035491549805</v>
      </c>
      <c r="I109" s="121">
        <f t="shared" si="30"/>
        <v>10948.905413094644</v>
      </c>
      <c r="J109" s="144">
        <v>8.4007955561884642E-3</v>
      </c>
      <c r="L109" s="95">
        <f t="shared" si="20"/>
        <v>9037.64</v>
      </c>
      <c r="N109" s="61">
        <v>11.93</v>
      </c>
      <c r="O109" s="81">
        <f t="shared" si="21"/>
        <v>10.98</v>
      </c>
    </row>
    <row r="110" spans="1:15">
      <c r="A110" s="136">
        <v>10</v>
      </c>
      <c r="B110" s="138"/>
      <c r="C110" s="138"/>
      <c r="D110" s="137" t="s">
        <v>129</v>
      </c>
      <c r="E110" s="138"/>
      <c r="F110" s="139"/>
      <c r="G110" s="140"/>
      <c r="H110" s="140"/>
      <c r="I110" s="141">
        <f>SUM(I111:I140)</f>
        <v>42884.655133277578</v>
      </c>
      <c r="J110" s="142">
        <v>3.2921638215336488E-2</v>
      </c>
      <c r="L110" s="95">
        <f t="shared" si="20"/>
        <v>0</v>
      </c>
      <c r="N110" s="96"/>
      <c r="O110" s="81">
        <f t="shared" si="21"/>
        <v>0</v>
      </c>
    </row>
    <row r="111" spans="1:15">
      <c r="A111" s="143" t="s">
        <v>742</v>
      </c>
      <c r="B111" s="122" t="s">
        <v>130</v>
      </c>
      <c r="C111" s="109" t="s">
        <v>21</v>
      </c>
      <c r="D111" s="64" t="s">
        <v>131</v>
      </c>
      <c r="E111" s="112" t="s">
        <v>27</v>
      </c>
      <c r="F111" s="120">
        <v>1</v>
      </c>
      <c r="G111" s="121">
        <f t="shared" ref="G111:G140" si="31">O111</f>
        <v>54</v>
      </c>
      <c r="H111" s="121">
        <f t="shared" ref="H111:H140" si="32">G111*$F$8+G111</f>
        <v>65.419846679753135</v>
      </c>
      <c r="I111" s="121">
        <f t="shared" ref="I111:I140" si="33">H111*F111</f>
        <v>65.419846679753135</v>
      </c>
      <c r="J111" s="144">
        <v>5.0225185543257849E-5</v>
      </c>
      <c r="L111" s="95">
        <f t="shared" si="20"/>
        <v>54</v>
      </c>
      <c r="N111" s="61">
        <v>58.7</v>
      </c>
      <c r="O111" s="81">
        <f t="shared" si="21"/>
        <v>54</v>
      </c>
    </row>
    <row r="112" spans="1:15" ht="12" customHeight="1">
      <c r="A112" s="143" t="s">
        <v>743</v>
      </c>
      <c r="B112" s="122" t="s">
        <v>132</v>
      </c>
      <c r="C112" s="109" t="s">
        <v>21</v>
      </c>
      <c r="D112" s="64" t="s">
        <v>133</v>
      </c>
      <c r="E112" s="112" t="s">
        <v>27</v>
      </c>
      <c r="F112" s="120">
        <v>5</v>
      </c>
      <c r="G112" s="121">
        <f t="shared" si="31"/>
        <v>106.02</v>
      </c>
      <c r="H112" s="121">
        <f t="shared" si="32"/>
        <v>128.44096564791533</v>
      </c>
      <c r="I112" s="121">
        <f t="shared" si="33"/>
        <v>642.20482823957673</v>
      </c>
      <c r="J112" s="144">
        <v>4.9301310892796587E-4</v>
      </c>
      <c r="L112" s="95">
        <f t="shared" si="20"/>
        <v>530.1</v>
      </c>
      <c r="N112" s="61">
        <v>115.24</v>
      </c>
      <c r="O112" s="81">
        <f t="shared" si="21"/>
        <v>106.02</v>
      </c>
    </row>
    <row r="113" spans="1:15" ht="15.75" customHeight="1">
      <c r="A113" s="143" t="s">
        <v>744</v>
      </c>
      <c r="B113" s="122" t="s">
        <v>134</v>
      </c>
      <c r="C113" s="109" t="s">
        <v>21</v>
      </c>
      <c r="D113" s="64" t="s">
        <v>135</v>
      </c>
      <c r="E113" s="112" t="s">
        <v>27</v>
      </c>
      <c r="F113" s="120">
        <v>2</v>
      </c>
      <c r="G113" s="121">
        <f t="shared" si="31"/>
        <v>126.67</v>
      </c>
      <c r="H113" s="121">
        <f t="shared" si="32"/>
        <v>153.45799960970982</v>
      </c>
      <c r="I113" s="121">
        <f t="shared" si="33"/>
        <v>306.91599921941963</v>
      </c>
      <c r="J113" s="144">
        <v>2.3561155267690697E-4</v>
      </c>
      <c r="L113" s="95">
        <f t="shared" si="20"/>
        <v>253.34</v>
      </c>
      <c r="N113" s="61">
        <v>137.68</v>
      </c>
      <c r="O113" s="81">
        <f t="shared" si="21"/>
        <v>126.67</v>
      </c>
    </row>
    <row r="114" spans="1:15">
      <c r="A114" s="143" t="s">
        <v>745</v>
      </c>
      <c r="B114" s="122" t="s">
        <v>136</v>
      </c>
      <c r="C114" s="109" t="s">
        <v>21</v>
      </c>
      <c r="D114" s="64" t="s">
        <v>137</v>
      </c>
      <c r="E114" s="112" t="s">
        <v>27</v>
      </c>
      <c r="F114" s="120">
        <v>1</v>
      </c>
      <c r="G114" s="121">
        <f t="shared" si="31"/>
        <v>165.6</v>
      </c>
      <c r="H114" s="121">
        <f t="shared" si="32"/>
        <v>200.62086315124293</v>
      </c>
      <c r="I114" s="121">
        <f t="shared" si="33"/>
        <v>200.62086315124293</v>
      </c>
      <c r="J114" s="144">
        <v>1.5402166263653506E-4</v>
      </c>
      <c r="L114" s="95">
        <f t="shared" si="20"/>
        <v>165.6</v>
      </c>
      <c r="N114" s="61">
        <v>180</v>
      </c>
      <c r="O114" s="81">
        <f t="shared" si="21"/>
        <v>165.6</v>
      </c>
    </row>
    <row r="115" spans="1:15" ht="12.75" customHeight="1">
      <c r="A115" s="143" t="s">
        <v>746</v>
      </c>
      <c r="B115" s="122" t="s">
        <v>138</v>
      </c>
      <c r="C115" s="109" t="s">
        <v>21</v>
      </c>
      <c r="D115" s="64" t="s">
        <v>139</v>
      </c>
      <c r="E115" s="112" t="s">
        <v>27</v>
      </c>
      <c r="F115" s="120">
        <v>1</v>
      </c>
      <c r="G115" s="121">
        <f t="shared" si="31"/>
        <v>323.24</v>
      </c>
      <c r="H115" s="121">
        <f t="shared" si="32"/>
        <v>391.59835631043342</v>
      </c>
      <c r="I115" s="121">
        <f t="shared" si="33"/>
        <v>391.59835631043342</v>
      </c>
      <c r="J115" s="144">
        <v>3.0063888989264605E-4</v>
      </c>
      <c r="L115" s="95">
        <f t="shared" si="20"/>
        <v>323.24</v>
      </c>
      <c r="N115" s="61">
        <v>351.35</v>
      </c>
      <c r="O115" s="81">
        <f t="shared" si="21"/>
        <v>323.24</v>
      </c>
    </row>
    <row r="116" spans="1:15" ht="24" customHeight="1">
      <c r="A116" s="143" t="s">
        <v>747</v>
      </c>
      <c r="B116" s="122" t="s">
        <v>140</v>
      </c>
      <c r="C116" s="109" t="s">
        <v>21</v>
      </c>
      <c r="D116" s="64" t="s">
        <v>1009</v>
      </c>
      <c r="E116" s="112" t="s">
        <v>27</v>
      </c>
      <c r="F116" s="120">
        <v>23</v>
      </c>
      <c r="G116" s="121">
        <f t="shared" si="31"/>
        <v>108.64</v>
      </c>
      <c r="H116" s="121">
        <f t="shared" si="32"/>
        <v>131.61503969052558</v>
      </c>
      <c r="I116" s="121">
        <f t="shared" si="33"/>
        <v>3027.1459128820884</v>
      </c>
      <c r="J116" s="144">
        <v>2.323957969844651E-3</v>
      </c>
      <c r="L116" s="95">
        <f t="shared" si="20"/>
        <v>2498.7199999999998</v>
      </c>
      <c r="N116" s="61">
        <v>118.09</v>
      </c>
      <c r="O116" s="81">
        <f t="shared" si="21"/>
        <v>108.64</v>
      </c>
    </row>
    <row r="117" spans="1:15" ht="24" customHeight="1">
      <c r="A117" s="143" t="s">
        <v>748</v>
      </c>
      <c r="B117" s="122" t="s">
        <v>142</v>
      </c>
      <c r="C117" s="109" t="s">
        <v>21</v>
      </c>
      <c r="D117" s="64" t="s">
        <v>1010</v>
      </c>
      <c r="E117" s="112" t="s">
        <v>27</v>
      </c>
      <c r="F117" s="120">
        <v>14</v>
      </c>
      <c r="G117" s="121">
        <f t="shared" si="31"/>
        <v>103.69</v>
      </c>
      <c r="H117" s="121">
        <f t="shared" si="32"/>
        <v>125.61822041154819</v>
      </c>
      <c r="I117" s="121">
        <f t="shared" si="33"/>
        <v>1758.6550857616746</v>
      </c>
      <c r="J117" s="144">
        <v>1.3501470546399088E-3</v>
      </c>
      <c r="L117" s="95">
        <f t="shared" si="20"/>
        <v>1451.66</v>
      </c>
      <c r="N117" s="61">
        <v>112.71</v>
      </c>
      <c r="O117" s="81">
        <f t="shared" si="21"/>
        <v>103.69</v>
      </c>
    </row>
    <row r="118" spans="1:15" ht="24" customHeight="1">
      <c r="A118" s="143" t="s">
        <v>749</v>
      </c>
      <c r="B118" s="122" t="s">
        <v>144</v>
      </c>
      <c r="C118" s="109" t="s">
        <v>21</v>
      </c>
      <c r="D118" s="64" t="s">
        <v>1011</v>
      </c>
      <c r="E118" s="112" t="s">
        <v>27</v>
      </c>
      <c r="F118" s="120">
        <v>8</v>
      </c>
      <c r="G118" s="121">
        <f t="shared" si="31"/>
        <v>128.62</v>
      </c>
      <c r="H118" s="121">
        <f t="shared" si="32"/>
        <v>155.82038296203424</v>
      </c>
      <c r="I118" s="121">
        <f t="shared" si="33"/>
        <v>1246.563063696274</v>
      </c>
      <c r="J118" s="144">
        <v>9.5695944158032847E-4</v>
      </c>
      <c r="L118" s="95">
        <f t="shared" si="20"/>
        <v>1028.96</v>
      </c>
      <c r="N118" s="61">
        <v>139.80000000000001</v>
      </c>
      <c r="O118" s="81">
        <f t="shared" si="21"/>
        <v>128.62</v>
      </c>
    </row>
    <row r="119" spans="1:15" ht="24" customHeight="1">
      <c r="A119" s="143" t="s">
        <v>750</v>
      </c>
      <c r="B119" s="122" t="s">
        <v>146</v>
      </c>
      <c r="C119" s="109" t="s">
        <v>21</v>
      </c>
      <c r="D119" s="64" t="s">
        <v>1012</v>
      </c>
      <c r="E119" s="112" t="s">
        <v>27</v>
      </c>
      <c r="F119" s="120">
        <v>1</v>
      </c>
      <c r="G119" s="121">
        <f t="shared" si="31"/>
        <v>183.95</v>
      </c>
      <c r="H119" s="121">
        <f t="shared" si="32"/>
        <v>222.85149623593682</v>
      </c>
      <c r="I119" s="121">
        <f t="shared" si="33"/>
        <v>222.85149623593682</v>
      </c>
      <c r="J119" s="144">
        <v>1.7108814708869226E-4</v>
      </c>
      <c r="L119" s="95">
        <f t="shared" si="20"/>
        <v>183.95</v>
      </c>
      <c r="N119" s="61">
        <v>199.95</v>
      </c>
      <c r="O119" s="81">
        <f t="shared" si="21"/>
        <v>183.95</v>
      </c>
    </row>
    <row r="120" spans="1:15" ht="24" customHeight="1">
      <c r="A120" s="143" t="s">
        <v>751</v>
      </c>
      <c r="B120" s="122" t="s">
        <v>148</v>
      </c>
      <c r="C120" s="109" t="s">
        <v>21</v>
      </c>
      <c r="D120" s="64" t="s">
        <v>1013</v>
      </c>
      <c r="E120" s="112" t="s">
        <v>34</v>
      </c>
      <c r="F120" s="120">
        <v>222</v>
      </c>
      <c r="G120" s="121">
        <f t="shared" si="31"/>
        <v>19.760000000000002</v>
      </c>
      <c r="H120" s="121">
        <f t="shared" si="32"/>
        <v>23.938817970220779</v>
      </c>
      <c r="I120" s="121">
        <f t="shared" si="33"/>
        <v>5314.4175893890133</v>
      </c>
      <c r="J120" s="144">
        <v>4.0796288837859351E-3</v>
      </c>
      <c r="L120" s="95">
        <f t="shared" si="20"/>
        <v>4386.72</v>
      </c>
      <c r="N120" s="61">
        <v>21.48</v>
      </c>
      <c r="O120" s="81">
        <f t="shared" si="21"/>
        <v>19.760000000000002</v>
      </c>
    </row>
    <row r="121" spans="1:15" ht="24" customHeight="1">
      <c r="A121" s="143" t="s">
        <v>752</v>
      </c>
      <c r="B121" s="122" t="s">
        <v>150</v>
      </c>
      <c r="C121" s="109" t="s">
        <v>21</v>
      </c>
      <c r="D121" s="64" t="s">
        <v>1014</v>
      </c>
      <c r="E121" s="112" t="s">
        <v>34</v>
      </c>
      <c r="F121" s="120">
        <v>54</v>
      </c>
      <c r="G121" s="121">
        <f t="shared" si="31"/>
        <v>28.99</v>
      </c>
      <c r="H121" s="121">
        <f t="shared" si="32"/>
        <v>35.120765837889692</v>
      </c>
      <c r="I121" s="121">
        <f t="shared" si="33"/>
        <v>1896.5213552460434</v>
      </c>
      <c r="J121" s="144">
        <v>1.4556770565318697E-3</v>
      </c>
      <c r="L121" s="95">
        <f t="shared" si="20"/>
        <v>1565.46</v>
      </c>
      <c r="N121" s="61">
        <v>31.51</v>
      </c>
      <c r="O121" s="81">
        <f t="shared" si="21"/>
        <v>28.99</v>
      </c>
    </row>
    <row r="122" spans="1:15" ht="24" customHeight="1">
      <c r="A122" s="143" t="s">
        <v>753</v>
      </c>
      <c r="B122" s="122" t="s">
        <v>152</v>
      </c>
      <c r="C122" s="109" t="s">
        <v>21</v>
      </c>
      <c r="D122" s="64" t="s">
        <v>1015</v>
      </c>
      <c r="E122" s="112" t="s">
        <v>34</v>
      </c>
      <c r="F122" s="120">
        <v>30</v>
      </c>
      <c r="G122" s="121">
        <f t="shared" si="31"/>
        <v>37.200000000000003</v>
      </c>
      <c r="H122" s="121">
        <f t="shared" si="32"/>
        <v>45.067005490496612</v>
      </c>
      <c r="I122" s="121">
        <f t="shared" si="33"/>
        <v>1352.0101647148983</v>
      </c>
      <c r="J122" s="144">
        <v>1.0380991527001121E-3</v>
      </c>
      <c r="L122" s="95">
        <f t="shared" si="20"/>
        <v>1116</v>
      </c>
      <c r="N122" s="61">
        <v>40.44</v>
      </c>
      <c r="O122" s="81">
        <f t="shared" si="21"/>
        <v>37.200000000000003</v>
      </c>
    </row>
    <row r="123" spans="1:15" ht="24" customHeight="1">
      <c r="A123" s="143" t="s">
        <v>754</v>
      </c>
      <c r="B123" s="122" t="s">
        <v>154</v>
      </c>
      <c r="C123" s="109" t="s">
        <v>21</v>
      </c>
      <c r="D123" s="64" t="s">
        <v>1016</v>
      </c>
      <c r="E123" s="112" t="s">
        <v>34</v>
      </c>
      <c r="F123" s="120">
        <v>66</v>
      </c>
      <c r="G123" s="121">
        <f t="shared" si="31"/>
        <v>41.91</v>
      </c>
      <c r="H123" s="121">
        <f t="shared" si="32"/>
        <v>50.773069895341735</v>
      </c>
      <c r="I123" s="121">
        <f t="shared" si="33"/>
        <v>3351.0226130925544</v>
      </c>
      <c r="J123" s="144">
        <v>2.5720670268841611E-3</v>
      </c>
      <c r="L123" s="95">
        <f t="shared" si="20"/>
        <v>2766.06</v>
      </c>
      <c r="N123" s="61">
        <v>45.55</v>
      </c>
      <c r="O123" s="81">
        <f t="shared" si="21"/>
        <v>41.91</v>
      </c>
    </row>
    <row r="124" spans="1:15" ht="24" customHeight="1">
      <c r="A124" s="143" t="s">
        <v>755</v>
      </c>
      <c r="B124" s="122" t="s">
        <v>156</v>
      </c>
      <c r="C124" s="109" t="s">
        <v>21</v>
      </c>
      <c r="D124" s="64" t="s">
        <v>1017</v>
      </c>
      <c r="E124" s="112" t="s">
        <v>34</v>
      </c>
      <c r="F124" s="120">
        <v>36</v>
      </c>
      <c r="G124" s="121">
        <f t="shared" si="31"/>
        <v>60.63</v>
      </c>
      <c r="H124" s="121">
        <f t="shared" si="32"/>
        <v>73.451950077656164</v>
      </c>
      <c r="I124" s="121">
        <f t="shared" si="33"/>
        <v>2644.270202795622</v>
      </c>
      <c r="J124" s="144">
        <v>2.02991722472839E-3</v>
      </c>
      <c r="L124" s="95">
        <f t="shared" si="20"/>
        <v>2182.6799999999998</v>
      </c>
      <c r="N124" s="61">
        <v>65.900000000000006</v>
      </c>
      <c r="O124" s="81">
        <f t="shared" si="21"/>
        <v>60.63</v>
      </c>
    </row>
    <row r="125" spans="1:15" ht="24" customHeight="1">
      <c r="A125" s="143" t="s">
        <v>756</v>
      </c>
      <c r="B125" s="122" t="s">
        <v>158</v>
      </c>
      <c r="C125" s="109" t="s">
        <v>21</v>
      </c>
      <c r="D125" s="64" t="s">
        <v>1018</v>
      </c>
      <c r="E125" s="112" t="s">
        <v>34</v>
      </c>
      <c r="F125" s="120">
        <v>54</v>
      </c>
      <c r="G125" s="121">
        <f t="shared" si="31"/>
        <v>90.27</v>
      </c>
      <c r="H125" s="121">
        <f t="shared" si="32"/>
        <v>109.36017703298732</v>
      </c>
      <c r="I125" s="121">
        <f t="shared" si="33"/>
        <v>5905.4495597813157</v>
      </c>
      <c r="J125" s="144">
        <v>4.5335704938598486E-3</v>
      </c>
      <c r="L125" s="95">
        <f t="shared" si="20"/>
        <v>4874.58</v>
      </c>
      <c r="N125" s="61">
        <v>98.12</v>
      </c>
      <c r="O125" s="81">
        <f t="shared" si="21"/>
        <v>90.27</v>
      </c>
    </row>
    <row r="126" spans="1:15" ht="24" customHeight="1">
      <c r="A126" s="143" t="s">
        <v>757</v>
      </c>
      <c r="B126" s="122" t="s">
        <v>160</v>
      </c>
      <c r="C126" s="109" t="s">
        <v>21</v>
      </c>
      <c r="D126" s="64" t="s">
        <v>1019</v>
      </c>
      <c r="E126" s="112" t="s">
        <v>27</v>
      </c>
      <c r="F126" s="120">
        <v>14</v>
      </c>
      <c r="G126" s="121">
        <f t="shared" si="31"/>
        <v>231.48</v>
      </c>
      <c r="H126" s="121">
        <f t="shared" si="32"/>
        <v>280.43307610054177</v>
      </c>
      <c r="I126" s="121">
        <f t="shared" si="33"/>
        <v>3926.0630654075849</v>
      </c>
      <c r="J126" s="144">
        <v>3.0141024123717659E-3</v>
      </c>
      <c r="L126" s="95">
        <f t="shared" si="20"/>
        <v>3240.72</v>
      </c>
      <c r="N126" s="61">
        <v>251.61</v>
      </c>
      <c r="O126" s="81">
        <f t="shared" si="21"/>
        <v>231.48</v>
      </c>
    </row>
    <row r="127" spans="1:15" ht="24" customHeight="1">
      <c r="A127" s="143" t="s">
        <v>758</v>
      </c>
      <c r="B127" s="122" t="s">
        <v>162</v>
      </c>
      <c r="C127" s="109" t="s">
        <v>21</v>
      </c>
      <c r="D127" s="64" t="s">
        <v>1020</v>
      </c>
      <c r="E127" s="112" t="s">
        <v>27</v>
      </c>
      <c r="F127" s="120">
        <v>1</v>
      </c>
      <c r="G127" s="121">
        <f t="shared" si="31"/>
        <v>59.86</v>
      </c>
      <c r="H127" s="121">
        <f t="shared" si="32"/>
        <v>72.519111523148567</v>
      </c>
      <c r="I127" s="121">
        <f t="shared" si="33"/>
        <v>72.519111523148567</v>
      </c>
      <c r="J127" s="144">
        <v>5.5674366208887558E-5</v>
      </c>
      <c r="L127" s="95">
        <f t="shared" si="20"/>
        <v>59.86</v>
      </c>
      <c r="N127" s="61">
        <v>65.069999999999993</v>
      </c>
      <c r="O127" s="81">
        <f t="shared" si="21"/>
        <v>59.86</v>
      </c>
    </row>
    <row r="128" spans="1:15" ht="24" customHeight="1">
      <c r="A128" s="143" t="s">
        <v>759</v>
      </c>
      <c r="B128" s="150" t="s">
        <v>164</v>
      </c>
      <c r="C128" s="151" t="s">
        <v>21</v>
      </c>
      <c r="D128" s="152" t="s">
        <v>165</v>
      </c>
      <c r="E128" s="153" t="s">
        <v>27</v>
      </c>
      <c r="F128" s="154">
        <v>14</v>
      </c>
      <c r="G128" s="121">
        <f t="shared" si="31"/>
        <v>13.1</v>
      </c>
      <c r="H128" s="121">
        <f t="shared" si="32"/>
        <v>15.870370213051224</v>
      </c>
      <c r="I128" s="121">
        <f t="shared" si="33"/>
        <v>222.18518298271715</v>
      </c>
      <c r="J128" s="155">
        <v>1.7054390093096598E-4</v>
      </c>
      <c r="L128" s="95">
        <f t="shared" si="20"/>
        <v>183.4</v>
      </c>
      <c r="N128" s="67">
        <v>14.24</v>
      </c>
      <c r="O128" s="81">
        <f t="shared" si="21"/>
        <v>13.1</v>
      </c>
    </row>
    <row r="129" spans="1:15" ht="30.75" customHeight="1">
      <c r="A129" s="143" t="s">
        <v>760</v>
      </c>
      <c r="B129" s="122" t="s">
        <v>166</v>
      </c>
      <c r="C129" s="109" t="s">
        <v>167</v>
      </c>
      <c r="D129" s="64" t="s">
        <v>168</v>
      </c>
      <c r="E129" s="112" t="s">
        <v>169</v>
      </c>
      <c r="F129" s="120">
        <v>2</v>
      </c>
      <c r="G129" s="121">
        <f t="shared" si="31"/>
        <v>50.82</v>
      </c>
      <c r="H129" s="121">
        <f t="shared" si="32"/>
        <v>61.567344597501005</v>
      </c>
      <c r="I129" s="121">
        <f t="shared" si="33"/>
        <v>123.13468919500201</v>
      </c>
      <c r="J129" s="144">
        <v>9.4524135146829618E-5</v>
      </c>
      <c r="L129" s="95">
        <f t="shared" si="20"/>
        <v>101.64</v>
      </c>
      <c r="N129" s="61">
        <v>55.24</v>
      </c>
      <c r="O129" s="81">
        <f t="shared" si="21"/>
        <v>50.82</v>
      </c>
    </row>
    <row r="130" spans="1:15">
      <c r="A130" s="143" t="s">
        <v>761</v>
      </c>
      <c r="B130" s="122" t="s">
        <v>170</v>
      </c>
      <c r="C130" s="109" t="s">
        <v>171</v>
      </c>
      <c r="D130" s="64" t="s">
        <v>172</v>
      </c>
      <c r="E130" s="112" t="s">
        <v>27</v>
      </c>
      <c r="F130" s="120">
        <v>1</v>
      </c>
      <c r="G130" s="121">
        <f t="shared" si="31"/>
        <v>905.06</v>
      </c>
      <c r="H130" s="121">
        <f t="shared" si="32"/>
        <v>1096.4608599255068</v>
      </c>
      <c r="I130" s="121">
        <f t="shared" si="33"/>
        <v>1096.4608599255068</v>
      </c>
      <c r="J130" s="144">
        <v>8.4177410970500148E-4</v>
      </c>
      <c r="L130" s="95">
        <f t="shared" si="20"/>
        <v>905.06</v>
      </c>
      <c r="N130" s="61">
        <v>983.76</v>
      </c>
      <c r="O130" s="81">
        <f t="shared" si="21"/>
        <v>905.06</v>
      </c>
    </row>
    <row r="131" spans="1:15">
      <c r="A131" s="143" t="s">
        <v>762</v>
      </c>
      <c r="B131" s="122" t="s">
        <v>173</v>
      </c>
      <c r="C131" s="109" t="s">
        <v>21</v>
      </c>
      <c r="D131" s="64" t="s">
        <v>174</v>
      </c>
      <c r="E131" s="112" t="s">
        <v>27</v>
      </c>
      <c r="F131" s="120">
        <v>1</v>
      </c>
      <c r="G131" s="121">
        <f t="shared" si="31"/>
        <v>138.31</v>
      </c>
      <c r="H131" s="121">
        <f t="shared" si="32"/>
        <v>167.55961100512326</v>
      </c>
      <c r="I131" s="121">
        <f t="shared" si="33"/>
        <v>167.55961100512326</v>
      </c>
      <c r="J131" s="144">
        <v>1.2863694678604302E-4</v>
      </c>
      <c r="L131" s="95">
        <f t="shared" si="20"/>
        <v>138.31</v>
      </c>
      <c r="N131" s="61">
        <v>150.34</v>
      </c>
      <c r="O131" s="81">
        <f t="shared" si="21"/>
        <v>138.31</v>
      </c>
    </row>
    <row r="132" spans="1:15">
      <c r="A132" s="143" t="s">
        <v>763</v>
      </c>
      <c r="B132" s="122" t="s">
        <v>175</v>
      </c>
      <c r="C132" s="109" t="s">
        <v>21</v>
      </c>
      <c r="D132" s="64" t="s">
        <v>176</v>
      </c>
      <c r="E132" s="112" t="s">
        <v>27</v>
      </c>
      <c r="F132" s="120">
        <v>2</v>
      </c>
      <c r="G132" s="121">
        <f t="shared" si="31"/>
        <v>1048.45</v>
      </c>
      <c r="H132" s="121">
        <f t="shared" si="32"/>
        <v>1270.174782433096</v>
      </c>
      <c r="I132" s="121">
        <f t="shared" si="33"/>
        <v>2540.3495648661919</v>
      </c>
      <c r="J132" s="144">
        <v>1.9502825894028124E-3</v>
      </c>
      <c r="L132" s="95">
        <f t="shared" si="20"/>
        <v>2096.9</v>
      </c>
      <c r="N132" s="61">
        <v>1139.6199999999999</v>
      </c>
      <c r="O132" s="81">
        <f t="shared" si="21"/>
        <v>1048.45</v>
      </c>
    </row>
    <row r="133" spans="1:15" ht="24" customHeight="1">
      <c r="A133" s="143" t="s">
        <v>764</v>
      </c>
      <c r="B133" s="122" t="s">
        <v>177</v>
      </c>
      <c r="C133" s="109" t="s">
        <v>21</v>
      </c>
      <c r="D133" s="64" t="s">
        <v>178</v>
      </c>
      <c r="E133" s="112" t="s">
        <v>34</v>
      </c>
      <c r="F133" s="120">
        <v>12</v>
      </c>
      <c r="G133" s="121">
        <f t="shared" si="31"/>
        <v>131.06</v>
      </c>
      <c r="H133" s="121">
        <f t="shared" si="32"/>
        <v>158.7763908490453</v>
      </c>
      <c r="I133" s="121">
        <f t="shared" si="33"/>
        <v>1905.3166901885436</v>
      </c>
      <c r="J133" s="144">
        <v>1.4627724138474123E-3</v>
      </c>
      <c r="L133" s="95">
        <f t="shared" si="20"/>
        <v>1572.72</v>
      </c>
      <c r="N133" s="61">
        <v>142.46</v>
      </c>
      <c r="O133" s="81">
        <f t="shared" si="21"/>
        <v>131.06</v>
      </c>
    </row>
    <row r="134" spans="1:15" ht="24" customHeight="1">
      <c r="A134" s="143" t="s">
        <v>765</v>
      </c>
      <c r="B134" s="122" t="s">
        <v>179</v>
      </c>
      <c r="C134" s="109" t="s">
        <v>21</v>
      </c>
      <c r="D134" s="64" t="s">
        <v>180</v>
      </c>
      <c r="E134" s="112" t="s">
        <v>34</v>
      </c>
      <c r="F134" s="120">
        <v>18</v>
      </c>
      <c r="G134" s="121">
        <f t="shared" si="31"/>
        <v>117.91</v>
      </c>
      <c r="H134" s="121">
        <f t="shared" si="32"/>
        <v>142.8454467038832</v>
      </c>
      <c r="I134" s="121">
        <f t="shared" si="33"/>
        <v>2571.2180406698976</v>
      </c>
      <c r="J134" s="144">
        <v>1.9739203422778867E-3</v>
      </c>
      <c r="L134" s="95">
        <f t="shared" si="20"/>
        <v>2122.38</v>
      </c>
      <c r="N134" s="61">
        <v>128.16</v>
      </c>
      <c r="O134" s="81">
        <f t="shared" si="21"/>
        <v>117.91</v>
      </c>
    </row>
    <row r="135" spans="1:15" ht="24" customHeight="1">
      <c r="A135" s="143" t="s">
        <v>766</v>
      </c>
      <c r="B135" s="122" t="s">
        <v>154</v>
      </c>
      <c r="C135" s="109" t="s">
        <v>21</v>
      </c>
      <c r="D135" s="64" t="s">
        <v>1016</v>
      </c>
      <c r="E135" s="112" t="s">
        <v>34</v>
      </c>
      <c r="F135" s="120">
        <v>8.6999999999999993</v>
      </c>
      <c r="G135" s="121">
        <f t="shared" si="31"/>
        <v>41.91</v>
      </c>
      <c r="H135" s="121">
        <f t="shared" si="32"/>
        <v>50.773069895341735</v>
      </c>
      <c r="I135" s="121">
        <f t="shared" si="33"/>
        <v>441.72570808947307</v>
      </c>
      <c r="J135" s="144">
        <v>3.3904519899836667E-4</v>
      </c>
      <c r="L135" s="95">
        <f t="shared" si="20"/>
        <v>364.62</v>
      </c>
      <c r="N135" s="61">
        <v>45.55</v>
      </c>
      <c r="O135" s="81">
        <f t="shared" si="21"/>
        <v>41.91</v>
      </c>
    </row>
    <row r="136" spans="1:15" ht="24" customHeight="1">
      <c r="A136" s="143" t="s">
        <v>767</v>
      </c>
      <c r="B136" s="122" t="s">
        <v>152</v>
      </c>
      <c r="C136" s="109" t="s">
        <v>21</v>
      </c>
      <c r="D136" s="64" t="s">
        <v>1015</v>
      </c>
      <c r="E136" s="112" t="s">
        <v>34</v>
      </c>
      <c r="F136" s="120">
        <v>7</v>
      </c>
      <c r="G136" s="121">
        <f t="shared" si="31"/>
        <v>37.200000000000003</v>
      </c>
      <c r="H136" s="121">
        <f t="shared" si="32"/>
        <v>45.067005490496612</v>
      </c>
      <c r="I136" s="121">
        <f t="shared" si="33"/>
        <v>315.46903843347627</v>
      </c>
      <c r="J136" s="144">
        <v>2.4222313563002613E-4</v>
      </c>
      <c r="L136" s="95">
        <f t="shared" si="20"/>
        <v>260.39999999999998</v>
      </c>
      <c r="N136" s="61">
        <v>40.44</v>
      </c>
      <c r="O136" s="81">
        <f t="shared" si="21"/>
        <v>37.200000000000003</v>
      </c>
    </row>
    <row r="137" spans="1:15" ht="24" customHeight="1">
      <c r="A137" s="143" t="s">
        <v>768</v>
      </c>
      <c r="B137" s="122" t="s">
        <v>156</v>
      </c>
      <c r="C137" s="109" t="s">
        <v>21</v>
      </c>
      <c r="D137" s="64" t="s">
        <v>1017</v>
      </c>
      <c r="E137" s="112" t="s">
        <v>34</v>
      </c>
      <c r="F137" s="120">
        <v>4.3</v>
      </c>
      <c r="G137" s="121">
        <f t="shared" si="31"/>
        <v>60.63</v>
      </c>
      <c r="H137" s="121">
        <f t="shared" si="32"/>
        <v>73.451950077656164</v>
      </c>
      <c r="I137" s="121">
        <f t="shared" si="33"/>
        <v>315.8433853339215</v>
      </c>
      <c r="J137" s="144">
        <v>2.4245830372287083E-4</v>
      </c>
      <c r="L137" s="95">
        <f t="shared" si="20"/>
        <v>260.70999999999998</v>
      </c>
      <c r="N137" s="61">
        <v>65.900000000000006</v>
      </c>
      <c r="O137" s="81">
        <f t="shared" si="21"/>
        <v>60.63</v>
      </c>
    </row>
    <row r="138" spans="1:15" ht="13.5" customHeight="1">
      <c r="A138" s="143" t="s">
        <v>769</v>
      </c>
      <c r="B138" s="122" t="s">
        <v>134</v>
      </c>
      <c r="C138" s="109" t="s">
        <v>21</v>
      </c>
      <c r="D138" s="64" t="s">
        <v>135</v>
      </c>
      <c r="E138" s="112" t="s">
        <v>27</v>
      </c>
      <c r="F138" s="120">
        <v>1</v>
      </c>
      <c r="G138" s="121">
        <f t="shared" si="31"/>
        <v>126.67</v>
      </c>
      <c r="H138" s="121">
        <f t="shared" si="32"/>
        <v>153.45799960970982</v>
      </c>
      <c r="I138" s="121">
        <f t="shared" si="33"/>
        <v>153.45799960970982</v>
      </c>
      <c r="J138" s="144">
        <v>1.1780577633845349E-4</v>
      </c>
      <c r="L138" s="95">
        <f t="shared" si="20"/>
        <v>126.67</v>
      </c>
      <c r="N138" s="61">
        <v>137.68</v>
      </c>
      <c r="O138" s="81">
        <f t="shared" si="21"/>
        <v>126.67</v>
      </c>
    </row>
    <row r="139" spans="1:15" ht="12.75" customHeight="1">
      <c r="A139" s="143" t="s">
        <v>770</v>
      </c>
      <c r="B139" s="122" t="s">
        <v>138</v>
      </c>
      <c r="C139" s="109" t="s">
        <v>21</v>
      </c>
      <c r="D139" s="64" t="s">
        <v>139</v>
      </c>
      <c r="E139" s="112" t="s">
        <v>27</v>
      </c>
      <c r="F139" s="120">
        <v>1</v>
      </c>
      <c r="G139" s="121">
        <f t="shared" si="31"/>
        <v>323.24</v>
      </c>
      <c r="H139" s="121">
        <f t="shared" si="32"/>
        <v>391.59835631043342</v>
      </c>
      <c r="I139" s="121">
        <f t="shared" si="33"/>
        <v>391.59835631043342</v>
      </c>
      <c r="J139" s="144">
        <v>3.0063888989264605E-4</v>
      </c>
      <c r="L139" s="95">
        <f t="shared" si="20"/>
        <v>323.24</v>
      </c>
      <c r="N139" s="61">
        <v>351.35</v>
      </c>
      <c r="O139" s="81">
        <f t="shared" si="21"/>
        <v>323.24</v>
      </c>
    </row>
    <row r="140" spans="1:15" ht="24" customHeight="1">
      <c r="A140" s="143" t="s">
        <v>771</v>
      </c>
      <c r="B140" s="122" t="s">
        <v>150</v>
      </c>
      <c r="C140" s="109" t="s">
        <v>21</v>
      </c>
      <c r="D140" s="64" t="s">
        <v>151</v>
      </c>
      <c r="E140" s="112" t="s">
        <v>34</v>
      </c>
      <c r="F140" s="120">
        <v>9</v>
      </c>
      <c r="G140" s="121">
        <f t="shared" si="31"/>
        <v>28.99</v>
      </c>
      <c r="H140" s="121">
        <f t="shared" si="32"/>
        <v>35.120765837889692</v>
      </c>
      <c r="I140" s="121">
        <f t="shared" si="33"/>
        <v>316.08689254100722</v>
      </c>
      <c r="J140" s="144">
        <v>2.4261284275531162E-4</v>
      </c>
      <c r="L140" s="95">
        <f t="shared" si="20"/>
        <v>260.91000000000003</v>
      </c>
      <c r="N140" s="61">
        <v>31.51</v>
      </c>
      <c r="O140" s="81">
        <f t="shared" si="21"/>
        <v>28.99</v>
      </c>
    </row>
    <row r="141" spans="1:15">
      <c r="A141" s="136">
        <v>11</v>
      </c>
      <c r="B141" s="138"/>
      <c r="C141" s="138"/>
      <c r="D141" s="137" t="s">
        <v>181</v>
      </c>
      <c r="E141" s="138"/>
      <c r="F141" s="139"/>
      <c r="G141" s="140"/>
      <c r="H141" s="140"/>
      <c r="I141" s="141">
        <f>SUM(I142:I155)</f>
        <v>70770.084058156586</v>
      </c>
      <c r="J141" s="142">
        <v>5.4331831881367455E-2</v>
      </c>
      <c r="L141" s="95">
        <f t="shared" si="20"/>
        <v>0</v>
      </c>
      <c r="N141" s="96"/>
      <c r="O141" s="81">
        <f t="shared" si="21"/>
        <v>0</v>
      </c>
    </row>
    <row r="142" spans="1:15" ht="24" customHeight="1">
      <c r="A142" s="143" t="s">
        <v>772</v>
      </c>
      <c r="B142" s="122" t="s">
        <v>182</v>
      </c>
      <c r="C142" s="109" t="s">
        <v>21</v>
      </c>
      <c r="D142" s="64" t="s">
        <v>1021</v>
      </c>
      <c r="E142" s="112" t="s">
        <v>34</v>
      </c>
      <c r="F142" s="120">
        <v>150</v>
      </c>
      <c r="G142" s="121">
        <f t="shared" ref="G142:G155" si="34">O142</f>
        <v>28.93</v>
      </c>
      <c r="H142" s="121">
        <f t="shared" ref="H142:H155" si="35">G142*$F$8+G142</f>
        <v>35.048077119356634</v>
      </c>
      <c r="I142" s="121">
        <f t="shared" ref="I142:I155" si="36">H142*F142</f>
        <v>5257.2115679034951</v>
      </c>
      <c r="J142" s="144">
        <v>4.0364923364698529E-3</v>
      </c>
      <c r="L142" s="95">
        <f t="shared" si="20"/>
        <v>4339.5</v>
      </c>
      <c r="N142" s="61">
        <v>31.45</v>
      </c>
      <c r="O142" s="81">
        <f t="shared" si="21"/>
        <v>28.93</v>
      </c>
    </row>
    <row r="143" spans="1:15" ht="24" customHeight="1">
      <c r="A143" s="143" t="s">
        <v>773</v>
      </c>
      <c r="B143" s="122" t="s">
        <v>184</v>
      </c>
      <c r="C143" s="109" t="s">
        <v>21</v>
      </c>
      <c r="D143" s="64" t="s">
        <v>1022</v>
      </c>
      <c r="E143" s="112" t="s">
        <v>34</v>
      </c>
      <c r="F143" s="120">
        <v>186</v>
      </c>
      <c r="G143" s="121">
        <f t="shared" si="34"/>
        <v>64.39</v>
      </c>
      <c r="H143" s="121">
        <f t="shared" si="35"/>
        <v>78.007109772394529</v>
      </c>
      <c r="I143" s="121">
        <f t="shared" si="36"/>
        <v>14509.322417665382</v>
      </c>
      <c r="J143" s="144">
        <v>1.1139025638388313E-2</v>
      </c>
      <c r="L143" s="95">
        <f t="shared" si="20"/>
        <v>11976.54</v>
      </c>
      <c r="N143" s="61">
        <v>69.989999999999995</v>
      </c>
      <c r="O143" s="81">
        <f t="shared" si="21"/>
        <v>64.39</v>
      </c>
    </row>
    <row r="144" spans="1:15" ht="24" customHeight="1">
      <c r="A144" s="143" t="s">
        <v>774</v>
      </c>
      <c r="B144" s="122" t="s">
        <v>186</v>
      </c>
      <c r="C144" s="109" t="s">
        <v>21</v>
      </c>
      <c r="D144" s="64" t="s">
        <v>1023</v>
      </c>
      <c r="E144" s="112" t="s">
        <v>34</v>
      </c>
      <c r="F144" s="120">
        <v>60</v>
      </c>
      <c r="G144" s="121">
        <f t="shared" si="34"/>
        <v>111.55</v>
      </c>
      <c r="H144" s="121">
        <f t="shared" si="35"/>
        <v>135.14044253937894</v>
      </c>
      <c r="I144" s="121">
        <f t="shared" si="36"/>
        <v>8108.4265523627364</v>
      </c>
      <c r="J144" s="144">
        <v>6.2249666084824972E-3</v>
      </c>
      <c r="L144" s="95">
        <f t="shared" ref="L144:L207" si="37">ROUND(F144*G144,2)</f>
        <v>6693</v>
      </c>
      <c r="N144" s="61">
        <v>121.25</v>
      </c>
      <c r="O144" s="81">
        <f t="shared" ref="O144:O207" si="38">ROUND(N144*$K$13,2)</f>
        <v>111.55</v>
      </c>
    </row>
    <row r="145" spans="1:15" ht="15" customHeight="1">
      <c r="A145" s="143" t="s">
        <v>775</v>
      </c>
      <c r="B145" s="122" t="s">
        <v>188</v>
      </c>
      <c r="C145" s="109" t="s">
        <v>21</v>
      </c>
      <c r="D145" s="64" t="s">
        <v>189</v>
      </c>
      <c r="E145" s="112" t="s">
        <v>34</v>
      </c>
      <c r="F145" s="120">
        <v>54</v>
      </c>
      <c r="G145" s="121">
        <f t="shared" si="34"/>
        <v>67.569999999999993</v>
      </c>
      <c r="H145" s="121">
        <f t="shared" si="35"/>
        <v>81.859611854646644</v>
      </c>
      <c r="I145" s="121">
        <f t="shared" si="36"/>
        <v>4420.4190401509186</v>
      </c>
      <c r="J145" s="144">
        <v>3.3935562088092167E-3</v>
      </c>
      <c r="L145" s="95">
        <f t="shared" si="37"/>
        <v>3648.78</v>
      </c>
      <c r="N145" s="61">
        <v>73.45</v>
      </c>
      <c r="O145" s="81">
        <f t="shared" si="38"/>
        <v>67.569999999999993</v>
      </c>
    </row>
    <row r="146" spans="1:15" ht="24" customHeight="1">
      <c r="A146" s="143" t="s">
        <v>776</v>
      </c>
      <c r="B146" s="150" t="s">
        <v>190</v>
      </c>
      <c r="C146" s="151" t="s">
        <v>21</v>
      </c>
      <c r="D146" s="152" t="s">
        <v>191</v>
      </c>
      <c r="E146" s="153" t="s">
        <v>27</v>
      </c>
      <c r="F146" s="154">
        <v>14</v>
      </c>
      <c r="G146" s="121">
        <f t="shared" si="34"/>
        <v>23.53</v>
      </c>
      <c r="H146" s="121">
        <f t="shared" si="35"/>
        <v>28.506092451381321</v>
      </c>
      <c r="I146" s="121">
        <f t="shared" si="36"/>
        <v>399.08529431933846</v>
      </c>
      <c r="J146" s="155">
        <v>3.0637699135805638E-4</v>
      </c>
      <c r="L146" s="95">
        <f t="shared" si="37"/>
        <v>329.42</v>
      </c>
      <c r="N146" s="67">
        <v>25.58</v>
      </c>
      <c r="O146" s="81">
        <f t="shared" si="38"/>
        <v>23.53</v>
      </c>
    </row>
    <row r="147" spans="1:15" ht="51">
      <c r="A147" s="143" t="s">
        <v>777</v>
      </c>
      <c r="B147" s="122" t="s">
        <v>192</v>
      </c>
      <c r="C147" s="109" t="s">
        <v>21</v>
      </c>
      <c r="D147" s="64" t="s">
        <v>1024</v>
      </c>
      <c r="E147" s="112" t="s">
        <v>27</v>
      </c>
      <c r="F147" s="120">
        <v>4</v>
      </c>
      <c r="G147" s="121">
        <f t="shared" si="34"/>
        <v>157.09</v>
      </c>
      <c r="H147" s="121">
        <f t="shared" si="35"/>
        <v>190.31117990597073</v>
      </c>
      <c r="I147" s="121">
        <f t="shared" si="36"/>
        <v>761.24471962388293</v>
      </c>
      <c r="J147" s="144">
        <v>5.8442630616087864E-4</v>
      </c>
      <c r="L147" s="95">
        <f t="shared" si="37"/>
        <v>628.36</v>
      </c>
      <c r="N147" s="61">
        <v>170.75</v>
      </c>
      <c r="O147" s="81">
        <f t="shared" si="38"/>
        <v>157.09</v>
      </c>
    </row>
    <row r="148" spans="1:15">
      <c r="A148" s="143" t="s">
        <v>778</v>
      </c>
      <c r="B148" s="122" t="s">
        <v>194</v>
      </c>
      <c r="C148" s="109" t="s">
        <v>21</v>
      </c>
      <c r="D148" s="64" t="s">
        <v>195</v>
      </c>
      <c r="E148" s="112" t="s">
        <v>27</v>
      </c>
      <c r="F148" s="120">
        <v>4</v>
      </c>
      <c r="G148" s="121">
        <f t="shared" si="34"/>
        <v>25.93</v>
      </c>
      <c r="H148" s="121">
        <f t="shared" si="35"/>
        <v>31.413641192703682</v>
      </c>
      <c r="I148" s="121">
        <f t="shared" si="36"/>
        <v>125.65456477081473</v>
      </c>
      <c r="J148" s="144">
        <v>9.6459232596523035E-5</v>
      </c>
      <c r="L148" s="95">
        <f t="shared" si="37"/>
        <v>103.72</v>
      </c>
      <c r="N148" s="61">
        <v>28.19</v>
      </c>
      <c r="O148" s="81">
        <f t="shared" si="38"/>
        <v>25.93</v>
      </c>
    </row>
    <row r="149" spans="1:15">
      <c r="A149" s="143" t="s">
        <v>779</v>
      </c>
      <c r="B149" s="122" t="s">
        <v>196</v>
      </c>
      <c r="C149" s="109" t="s">
        <v>197</v>
      </c>
      <c r="D149" s="64" t="s">
        <v>198</v>
      </c>
      <c r="E149" s="112" t="s">
        <v>27</v>
      </c>
      <c r="F149" s="120">
        <v>1</v>
      </c>
      <c r="G149" s="121">
        <f t="shared" si="34"/>
        <v>1562.96</v>
      </c>
      <c r="H149" s="121">
        <f t="shared" si="35"/>
        <v>1893.4926586404993</v>
      </c>
      <c r="I149" s="121">
        <f t="shared" si="36"/>
        <v>1893.4926586404993</v>
      </c>
      <c r="J149" s="144">
        <v>1.4536814872868735E-3</v>
      </c>
      <c r="L149" s="95">
        <f t="shared" si="37"/>
        <v>1562.96</v>
      </c>
      <c r="N149" s="61">
        <v>1698.87</v>
      </c>
      <c r="O149" s="81">
        <f t="shared" si="38"/>
        <v>1562.96</v>
      </c>
    </row>
    <row r="150" spans="1:15" ht="25.5">
      <c r="A150" s="143" t="s">
        <v>780</v>
      </c>
      <c r="B150" s="122" t="s">
        <v>199</v>
      </c>
      <c r="C150" s="109" t="s">
        <v>21</v>
      </c>
      <c r="D150" s="64" t="s">
        <v>1025</v>
      </c>
      <c r="E150" s="112" t="s">
        <v>34</v>
      </c>
      <c r="F150" s="120">
        <v>1</v>
      </c>
      <c r="G150" s="121">
        <f t="shared" si="34"/>
        <v>191.76</v>
      </c>
      <c r="H150" s="121">
        <f t="shared" si="35"/>
        <v>232.31314443165667</v>
      </c>
      <c r="I150" s="121">
        <f t="shared" si="36"/>
        <v>232.31314443165667</v>
      </c>
      <c r="J150" s="144">
        <v>1.7835148161340954E-4</v>
      </c>
      <c r="L150" s="95">
        <f t="shared" si="37"/>
        <v>191.76</v>
      </c>
      <c r="N150" s="61">
        <v>208.44</v>
      </c>
      <c r="O150" s="81">
        <f t="shared" si="38"/>
        <v>191.76</v>
      </c>
    </row>
    <row r="151" spans="1:15" ht="25.5">
      <c r="A151" s="143" t="s">
        <v>781</v>
      </c>
      <c r="B151" s="122" t="s">
        <v>201</v>
      </c>
      <c r="C151" s="109" t="s">
        <v>21</v>
      </c>
      <c r="D151" s="64" t="s">
        <v>1026</v>
      </c>
      <c r="E151" s="112" t="s">
        <v>34</v>
      </c>
      <c r="F151" s="120">
        <v>5</v>
      </c>
      <c r="G151" s="121">
        <f t="shared" si="34"/>
        <v>207.78</v>
      </c>
      <c r="H151" s="121">
        <f t="shared" si="35"/>
        <v>251.72103227998346</v>
      </c>
      <c r="I151" s="121">
        <f t="shared" si="36"/>
        <v>1258.6051613999173</v>
      </c>
      <c r="J151" s="144">
        <v>9.662385026151431E-4</v>
      </c>
      <c r="L151" s="95">
        <f t="shared" si="37"/>
        <v>1038.9000000000001</v>
      </c>
      <c r="N151" s="61">
        <v>225.85</v>
      </c>
      <c r="O151" s="81">
        <f t="shared" si="38"/>
        <v>207.78</v>
      </c>
    </row>
    <row r="152" spans="1:15">
      <c r="A152" s="143" t="s">
        <v>782</v>
      </c>
      <c r="B152" s="122" t="s">
        <v>203</v>
      </c>
      <c r="C152" s="109" t="s">
        <v>21</v>
      </c>
      <c r="D152" s="64" t="s">
        <v>204</v>
      </c>
      <c r="E152" s="112" t="s">
        <v>27</v>
      </c>
      <c r="F152" s="120">
        <v>1</v>
      </c>
      <c r="G152" s="121">
        <f t="shared" si="34"/>
        <v>85.73</v>
      </c>
      <c r="H152" s="121">
        <f t="shared" si="35"/>
        <v>103.8600639973192</v>
      </c>
      <c r="I152" s="121">
        <f t="shared" si="36"/>
        <v>103.8600639973192</v>
      </c>
      <c r="J152" s="144">
        <v>7.9735421651082385E-5</v>
      </c>
      <c r="L152" s="95">
        <f t="shared" si="37"/>
        <v>85.73</v>
      </c>
      <c r="N152" s="61">
        <v>93.19</v>
      </c>
      <c r="O152" s="81">
        <f t="shared" si="38"/>
        <v>85.73</v>
      </c>
    </row>
    <row r="153" spans="1:15" ht="38.25">
      <c r="A153" s="143" t="s">
        <v>783</v>
      </c>
      <c r="B153" s="122" t="s">
        <v>205</v>
      </c>
      <c r="C153" s="109" t="s">
        <v>21</v>
      </c>
      <c r="D153" s="64" t="s">
        <v>206</v>
      </c>
      <c r="E153" s="112" t="s">
        <v>27</v>
      </c>
      <c r="F153" s="120">
        <v>6</v>
      </c>
      <c r="G153" s="121">
        <f t="shared" si="34"/>
        <v>1321.58</v>
      </c>
      <c r="H153" s="121">
        <f t="shared" si="35"/>
        <v>1601.0659439820026</v>
      </c>
      <c r="I153" s="121">
        <f t="shared" si="36"/>
        <v>9606.3956638920154</v>
      </c>
      <c r="J153" s="144">
        <v>7.3750595260836157E-3</v>
      </c>
      <c r="L153" s="95">
        <f t="shared" si="37"/>
        <v>7929.48</v>
      </c>
      <c r="N153" s="61">
        <v>1436.5</v>
      </c>
      <c r="O153" s="81">
        <f t="shared" si="38"/>
        <v>1321.58</v>
      </c>
    </row>
    <row r="154" spans="1:15">
      <c r="A154" s="143" t="s">
        <v>784</v>
      </c>
      <c r="B154" s="122" t="s">
        <v>194</v>
      </c>
      <c r="C154" s="109" t="s">
        <v>21</v>
      </c>
      <c r="D154" s="64" t="s">
        <v>195</v>
      </c>
      <c r="E154" s="112" t="s">
        <v>27</v>
      </c>
      <c r="F154" s="120">
        <v>6</v>
      </c>
      <c r="G154" s="121">
        <f t="shared" si="34"/>
        <v>25.93</v>
      </c>
      <c r="H154" s="121">
        <f t="shared" si="35"/>
        <v>31.413641192703682</v>
      </c>
      <c r="I154" s="121">
        <f t="shared" si="36"/>
        <v>188.4818471562221</v>
      </c>
      <c r="J154" s="144">
        <v>1.4468884889478454E-4</v>
      </c>
      <c r="L154" s="95">
        <f t="shared" si="37"/>
        <v>155.58000000000001</v>
      </c>
      <c r="N154" s="61">
        <v>28.19</v>
      </c>
      <c r="O154" s="81">
        <f t="shared" si="38"/>
        <v>25.93</v>
      </c>
    </row>
    <row r="155" spans="1:15" ht="35.25" customHeight="1">
      <c r="A155" s="143" t="s">
        <v>785</v>
      </c>
      <c r="B155" s="122" t="s">
        <v>207</v>
      </c>
      <c r="C155" s="109" t="s">
        <v>21</v>
      </c>
      <c r="D155" s="64" t="s">
        <v>208</v>
      </c>
      <c r="E155" s="112" t="s">
        <v>34</v>
      </c>
      <c r="F155" s="120">
        <v>127.02</v>
      </c>
      <c r="G155" s="121">
        <f t="shared" si="34"/>
        <v>155.35</v>
      </c>
      <c r="H155" s="121">
        <f t="shared" si="35"/>
        <v>188.20320706851203</v>
      </c>
      <c r="I155" s="121">
        <f t="shared" si="36"/>
        <v>23905.571361842398</v>
      </c>
      <c r="J155" s="144">
        <v>1.8352773290957209E-2</v>
      </c>
      <c r="L155" s="95">
        <f t="shared" si="37"/>
        <v>19732.560000000001</v>
      </c>
      <c r="N155" s="61">
        <v>168.86</v>
      </c>
      <c r="O155" s="81">
        <f t="shared" si="38"/>
        <v>155.35</v>
      </c>
    </row>
    <row r="156" spans="1:15">
      <c r="A156" s="136">
        <v>12</v>
      </c>
      <c r="B156" s="138"/>
      <c r="C156" s="138"/>
      <c r="D156" s="137" t="s">
        <v>209</v>
      </c>
      <c r="E156" s="138"/>
      <c r="F156" s="139"/>
      <c r="G156" s="140"/>
      <c r="H156" s="140"/>
      <c r="I156" s="141">
        <f>SUM(I157:I172)</f>
        <v>61396.732060317503</v>
      </c>
      <c r="J156" s="142">
        <v>4.3363860794626001E-2</v>
      </c>
      <c r="L156" s="95">
        <f t="shared" si="37"/>
        <v>0</v>
      </c>
      <c r="N156" s="96"/>
      <c r="O156" s="81">
        <f t="shared" si="38"/>
        <v>0</v>
      </c>
    </row>
    <row r="157" spans="1:15" ht="24" customHeight="1">
      <c r="A157" s="143" t="s">
        <v>786</v>
      </c>
      <c r="B157" s="122" t="s">
        <v>210</v>
      </c>
      <c r="C157" s="109" t="s">
        <v>21</v>
      </c>
      <c r="D157" s="64" t="s">
        <v>211</v>
      </c>
      <c r="E157" s="112" t="s">
        <v>27</v>
      </c>
      <c r="F157" s="120">
        <v>3</v>
      </c>
      <c r="G157" s="121">
        <v>29.25</v>
      </c>
      <c r="H157" s="121">
        <f t="shared" ref="H157:H172" si="39">G157*$F$8+G157</f>
        <v>35.43575028486628</v>
      </c>
      <c r="I157" s="121">
        <f t="shared" ref="I157:I172" si="40">H157*F157</f>
        <v>106.30725085459883</v>
      </c>
      <c r="J157" s="144">
        <v>7.5065655236023629E-5</v>
      </c>
      <c r="L157" s="95">
        <f t="shared" si="37"/>
        <v>87.75</v>
      </c>
      <c r="N157" s="61">
        <v>29.25</v>
      </c>
      <c r="O157" s="81">
        <f t="shared" si="38"/>
        <v>26.91</v>
      </c>
    </row>
    <row r="158" spans="1:15" ht="24" customHeight="1">
      <c r="A158" s="143" t="s">
        <v>787</v>
      </c>
      <c r="B158" s="122" t="s">
        <v>212</v>
      </c>
      <c r="C158" s="109" t="s">
        <v>21</v>
      </c>
      <c r="D158" s="64" t="s">
        <v>1027</v>
      </c>
      <c r="E158" s="112" t="s">
        <v>27</v>
      </c>
      <c r="F158" s="120">
        <v>18</v>
      </c>
      <c r="G158" s="121">
        <v>73.81</v>
      </c>
      <c r="H158" s="121">
        <f t="shared" si="39"/>
        <v>89.419238582084802</v>
      </c>
      <c r="I158" s="121">
        <f t="shared" si="40"/>
        <v>1609.5462944775263</v>
      </c>
      <c r="J158" s="144">
        <v>1.1367488081042742E-3</v>
      </c>
      <c r="L158" s="95">
        <f t="shared" si="37"/>
        <v>1328.58</v>
      </c>
      <c r="N158" s="61">
        <v>73.81</v>
      </c>
      <c r="O158" s="81">
        <f t="shared" si="38"/>
        <v>67.91</v>
      </c>
    </row>
    <row r="159" spans="1:15" ht="24" customHeight="1">
      <c r="A159" s="143" t="s">
        <v>788</v>
      </c>
      <c r="B159" s="122" t="s">
        <v>214</v>
      </c>
      <c r="C159" s="109" t="s">
        <v>21</v>
      </c>
      <c r="D159" s="64" t="s">
        <v>1028</v>
      </c>
      <c r="E159" s="112" t="s">
        <v>27</v>
      </c>
      <c r="F159" s="120">
        <v>9</v>
      </c>
      <c r="G159" s="121">
        <v>23.79</v>
      </c>
      <c r="H159" s="121">
        <f t="shared" si="39"/>
        <v>28.821076898357909</v>
      </c>
      <c r="I159" s="121">
        <f t="shared" si="40"/>
        <v>259.38969208522116</v>
      </c>
      <c r="J159" s="144">
        <v>1.831690679725421E-4</v>
      </c>
      <c r="L159" s="95">
        <f t="shared" si="37"/>
        <v>214.11</v>
      </c>
      <c r="N159" s="61">
        <v>23.79</v>
      </c>
      <c r="O159" s="81">
        <f t="shared" si="38"/>
        <v>21.89</v>
      </c>
    </row>
    <row r="160" spans="1:15" ht="24" customHeight="1">
      <c r="A160" s="143" t="s">
        <v>789</v>
      </c>
      <c r="B160" s="122" t="s">
        <v>216</v>
      </c>
      <c r="C160" s="109" t="s">
        <v>38</v>
      </c>
      <c r="D160" s="64" t="s">
        <v>217</v>
      </c>
      <c r="E160" s="112" t="s">
        <v>27</v>
      </c>
      <c r="F160" s="120">
        <v>5</v>
      </c>
      <c r="G160" s="121">
        <v>39.090000000000003</v>
      </c>
      <c r="H160" s="121">
        <f t="shared" si="39"/>
        <v>47.356700124287968</v>
      </c>
      <c r="I160" s="121">
        <f t="shared" si="40"/>
        <v>236.78350062143983</v>
      </c>
      <c r="J160" s="144">
        <v>1.6723810945440639E-4</v>
      </c>
      <c r="L160" s="95">
        <f t="shared" si="37"/>
        <v>195.45</v>
      </c>
      <c r="N160" s="61">
        <v>39.090000000000003</v>
      </c>
      <c r="O160" s="81">
        <f t="shared" si="38"/>
        <v>35.96</v>
      </c>
    </row>
    <row r="161" spans="1:15" ht="24" customHeight="1">
      <c r="A161" s="143" t="s">
        <v>790</v>
      </c>
      <c r="B161" s="122" t="s">
        <v>216</v>
      </c>
      <c r="C161" s="109" t="s">
        <v>38</v>
      </c>
      <c r="D161" s="64" t="s">
        <v>217</v>
      </c>
      <c r="E161" s="112" t="s">
        <v>27</v>
      </c>
      <c r="F161" s="120">
        <v>7</v>
      </c>
      <c r="G161" s="121">
        <v>39.090000000000003</v>
      </c>
      <c r="H161" s="121">
        <f t="shared" si="39"/>
        <v>47.356700124287968</v>
      </c>
      <c r="I161" s="121">
        <f t="shared" si="40"/>
        <v>331.49690087001579</v>
      </c>
      <c r="J161" s="144">
        <v>2.3413335323616894E-4</v>
      </c>
      <c r="L161" s="95">
        <f t="shared" si="37"/>
        <v>273.63</v>
      </c>
      <c r="N161" s="61">
        <v>39.090000000000003</v>
      </c>
      <c r="O161" s="81">
        <f t="shared" si="38"/>
        <v>35.96</v>
      </c>
    </row>
    <row r="162" spans="1:15" ht="24" customHeight="1">
      <c r="A162" s="143" t="s">
        <v>791</v>
      </c>
      <c r="B162" s="122" t="s">
        <v>218</v>
      </c>
      <c r="C162" s="109" t="s">
        <v>21</v>
      </c>
      <c r="D162" s="64" t="s">
        <v>1029</v>
      </c>
      <c r="E162" s="112" t="s">
        <v>34</v>
      </c>
      <c r="F162" s="120">
        <v>228</v>
      </c>
      <c r="G162" s="121">
        <v>60.74</v>
      </c>
      <c r="H162" s="121">
        <f t="shared" si="39"/>
        <v>73.585212728300107</v>
      </c>
      <c r="I162" s="121">
        <f t="shared" si="40"/>
        <v>16777.428502052426</v>
      </c>
      <c r="J162" s="144">
        <v>1.1849649862258017E-2</v>
      </c>
      <c r="L162" s="95">
        <f t="shared" si="37"/>
        <v>13848.72</v>
      </c>
      <c r="N162" s="61">
        <v>60.74</v>
      </c>
      <c r="O162" s="81">
        <f t="shared" si="38"/>
        <v>55.88</v>
      </c>
    </row>
    <row r="163" spans="1:15" ht="24" customHeight="1">
      <c r="A163" s="143" t="s">
        <v>792</v>
      </c>
      <c r="B163" s="122" t="s">
        <v>220</v>
      </c>
      <c r="C163" s="109" t="s">
        <v>21</v>
      </c>
      <c r="D163" s="64" t="s">
        <v>1030</v>
      </c>
      <c r="E163" s="112" t="s">
        <v>34</v>
      </c>
      <c r="F163" s="120">
        <v>198</v>
      </c>
      <c r="G163" s="121">
        <v>30.57</v>
      </c>
      <c r="H163" s="121">
        <f t="shared" si="39"/>
        <v>37.034902092593583</v>
      </c>
      <c r="I163" s="121">
        <f t="shared" si="40"/>
        <v>7332.9106143335293</v>
      </c>
      <c r="J163" s="144">
        <v>5.1791673805138133E-3</v>
      </c>
      <c r="L163" s="95">
        <f t="shared" si="37"/>
        <v>6052.86</v>
      </c>
      <c r="N163" s="61">
        <v>30.57</v>
      </c>
      <c r="O163" s="81">
        <f t="shared" si="38"/>
        <v>28.12</v>
      </c>
    </row>
    <row r="164" spans="1:15" ht="24" customHeight="1">
      <c r="A164" s="143" t="s">
        <v>793</v>
      </c>
      <c r="B164" s="122" t="s">
        <v>222</v>
      </c>
      <c r="C164" s="109" t="s">
        <v>21</v>
      </c>
      <c r="D164" s="64" t="s">
        <v>1031</v>
      </c>
      <c r="E164" s="112" t="s">
        <v>34</v>
      </c>
      <c r="F164" s="120">
        <v>120</v>
      </c>
      <c r="G164" s="121">
        <v>40.770000000000003</v>
      </c>
      <c r="H164" s="121">
        <f t="shared" si="39"/>
        <v>49.391984243213621</v>
      </c>
      <c r="I164" s="121">
        <f t="shared" si="40"/>
        <v>5927.0381091856343</v>
      </c>
      <c r="J164" s="144">
        <v>4.1862608161700827E-3</v>
      </c>
      <c r="L164" s="95">
        <f t="shared" si="37"/>
        <v>4892.3999999999996</v>
      </c>
      <c r="N164" s="61">
        <v>40.770000000000003</v>
      </c>
      <c r="O164" s="81">
        <f t="shared" si="38"/>
        <v>37.51</v>
      </c>
    </row>
    <row r="165" spans="1:15" ht="24" customHeight="1">
      <c r="A165" s="143" t="s">
        <v>794</v>
      </c>
      <c r="B165" s="122" t="s">
        <v>224</v>
      </c>
      <c r="C165" s="109" t="s">
        <v>21</v>
      </c>
      <c r="D165" s="64" t="s">
        <v>1032</v>
      </c>
      <c r="E165" s="112" t="s">
        <v>34</v>
      </c>
      <c r="F165" s="120">
        <v>66</v>
      </c>
      <c r="G165" s="121">
        <v>58.01</v>
      </c>
      <c r="H165" s="121">
        <f t="shared" si="39"/>
        <v>70.277876035045921</v>
      </c>
      <c r="I165" s="121">
        <f t="shared" si="40"/>
        <v>4638.3398183130312</v>
      </c>
      <c r="J165" s="144">
        <v>3.2758377806195341E-3</v>
      </c>
      <c r="L165" s="95">
        <f t="shared" si="37"/>
        <v>3828.66</v>
      </c>
      <c r="N165" s="61">
        <v>58.01</v>
      </c>
      <c r="O165" s="81">
        <f t="shared" si="38"/>
        <v>53.37</v>
      </c>
    </row>
    <row r="166" spans="1:15" ht="24" customHeight="1">
      <c r="A166" s="143" t="s">
        <v>795</v>
      </c>
      <c r="B166" s="122" t="s">
        <v>186</v>
      </c>
      <c r="C166" s="109" t="s">
        <v>21</v>
      </c>
      <c r="D166" s="64" t="s">
        <v>1023</v>
      </c>
      <c r="E166" s="112" t="s">
        <v>34</v>
      </c>
      <c r="F166" s="120">
        <v>48</v>
      </c>
      <c r="G166" s="121">
        <v>121.25</v>
      </c>
      <c r="H166" s="121">
        <f t="shared" si="39"/>
        <v>146.89178536889014</v>
      </c>
      <c r="I166" s="121">
        <f t="shared" si="40"/>
        <v>7050.8056977067263</v>
      </c>
      <c r="J166" s="144">
        <v>4.9799732867859972E-3</v>
      </c>
      <c r="L166" s="95">
        <f t="shared" si="37"/>
        <v>5820</v>
      </c>
      <c r="N166" s="61">
        <v>121.25</v>
      </c>
      <c r="O166" s="81">
        <f t="shared" si="38"/>
        <v>111.55</v>
      </c>
    </row>
    <row r="167" spans="1:15" ht="24" customHeight="1">
      <c r="A167" s="143" t="s">
        <v>796</v>
      </c>
      <c r="B167" s="122" t="s">
        <v>212</v>
      </c>
      <c r="C167" s="109" t="s">
        <v>21</v>
      </c>
      <c r="D167" s="64" t="s">
        <v>1027</v>
      </c>
      <c r="E167" s="112" t="s">
        <v>27</v>
      </c>
      <c r="F167" s="120">
        <v>2</v>
      </c>
      <c r="G167" s="121">
        <v>73.81</v>
      </c>
      <c r="H167" s="121">
        <f t="shared" si="39"/>
        <v>89.419238582084802</v>
      </c>
      <c r="I167" s="121">
        <f t="shared" si="40"/>
        <v>178.8384771641696</v>
      </c>
      <c r="J167" s="144">
        <v>1.2630542312269712E-4</v>
      </c>
      <c r="L167" s="95">
        <f t="shared" si="37"/>
        <v>147.62</v>
      </c>
      <c r="N167" s="61">
        <v>73.81</v>
      </c>
      <c r="O167" s="81">
        <f t="shared" si="38"/>
        <v>67.91</v>
      </c>
    </row>
    <row r="168" spans="1:15">
      <c r="A168" s="143" t="s">
        <v>797</v>
      </c>
      <c r="B168" s="122" t="s">
        <v>226</v>
      </c>
      <c r="C168" s="109" t="s">
        <v>21</v>
      </c>
      <c r="D168" s="64" t="s">
        <v>227</v>
      </c>
      <c r="E168" s="112" t="s">
        <v>27</v>
      </c>
      <c r="F168" s="120">
        <v>10</v>
      </c>
      <c r="G168" s="121">
        <v>434.07</v>
      </c>
      <c r="H168" s="121">
        <f t="shared" si="39"/>
        <v>525.86653422741563</v>
      </c>
      <c r="I168" s="121">
        <f t="shared" si="40"/>
        <v>5258.6653422741565</v>
      </c>
      <c r="J168" s="144">
        <v>3.714177667505294E-3</v>
      </c>
      <c r="L168" s="95">
        <f t="shared" si="37"/>
        <v>4340.7</v>
      </c>
      <c r="N168" s="61">
        <v>434.07</v>
      </c>
      <c r="O168" s="81">
        <f t="shared" si="38"/>
        <v>399.34</v>
      </c>
    </row>
    <row r="169" spans="1:15" ht="24" customHeight="1">
      <c r="A169" s="143" t="s">
        <v>798</v>
      </c>
      <c r="B169" s="122" t="s">
        <v>228</v>
      </c>
      <c r="C169" s="109" t="s">
        <v>21</v>
      </c>
      <c r="D169" s="64" t="s">
        <v>1033</v>
      </c>
      <c r="E169" s="112" t="s">
        <v>27</v>
      </c>
      <c r="F169" s="120">
        <v>1</v>
      </c>
      <c r="G169" s="121">
        <v>203.65</v>
      </c>
      <c r="H169" s="121">
        <f t="shared" si="39"/>
        <v>246.71762548762456</v>
      </c>
      <c r="I169" s="121">
        <f t="shared" si="40"/>
        <v>246.71762548762456</v>
      </c>
      <c r="J169" s="144">
        <v>1.7425283770954503E-4</v>
      </c>
      <c r="L169" s="95">
        <f t="shared" si="37"/>
        <v>203.65</v>
      </c>
      <c r="N169" s="61">
        <v>203.65</v>
      </c>
      <c r="O169" s="81">
        <f t="shared" si="38"/>
        <v>187.36</v>
      </c>
    </row>
    <row r="170" spans="1:15" ht="38.25">
      <c r="A170" s="143" t="s">
        <v>799</v>
      </c>
      <c r="B170" s="122" t="s">
        <v>205</v>
      </c>
      <c r="C170" s="109" t="s">
        <v>21</v>
      </c>
      <c r="D170" s="64" t="s">
        <v>206</v>
      </c>
      <c r="E170" s="112" t="s">
        <v>27</v>
      </c>
      <c r="F170" s="120">
        <v>4</v>
      </c>
      <c r="G170" s="121">
        <v>1436.5</v>
      </c>
      <c r="H170" s="121">
        <f t="shared" si="39"/>
        <v>1740.2890695456551</v>
      </c>
      <c r="I170" s="121">
        <f t="shared" si="40"/>
        <v>6961.1562781826206</v>
      </c>
      <c r="J170" s="144">
        <v>4.9167063507224102E-3</v>
      </c>
      <c r="L170" s="95">
        <f t="shared" si="37"/>
        <v>5746</v>
      </c>
      <c r="N170" s="61">
        <v>1436.5</v>
      </c>
      <c r="O170" s="81">
        <f t="shared" si="38"/>
        <v>1321.58</v>
      </c>
    </row>
    <row r="171" spans="1:15" ht="36" customHeight="1">
      <c r="A171" s="143" t="s">
        <v>800</v>
      </c>
      <c r="B171" s="122" t="s">
        <v>230</v>
      </c>
      <c r="C171" s="109" t="s">
        <v>21</v>
      </c>
      <c r="D171" s="64" t="s">
        <v>1034</v>
      </c>
      <c r="E171" s="112" t="s">
        <v>27</v>
      </c>
      <c r="F171" s="120">
        <v>1</v>
      </c>
      <c r="G171" s="121">
        <v>1892.15</v>
      </c>
      <c r="H171" s="121">
        <f t="shared" si="39"/>
        <v>2292.2993128721278</v>
      </c>
      <c r="I171" s="121">
        <f t="shared" si="40"/>
        <v>2292.2993128721278</v>
      </c>
      <c r="J171" s="144">
        <v>1.6190651283519903E-3</v>
      </c>
      <c r="L171" s="95">
        <f t="shared" si="37"/>
        <v>1892.15</v>
      </c>
      <c r="N171" s="61">
        <v>1892.15</v>
      </c>
      <c r="O171" s="81">
        <f t="shared" si="38"/>
        <v>1740.78</v>
      </c>
    </row>
    <row r="172" spans="1:15" ht="48" customHeight="1">
      <c r="A172" s="143" t="s">
        <v>801</v>
      </c>
      <c r="B172" s="122" t="s">
        <v>232</v>
      </c>
      <c r="C172" s="109" t="s">
        <v>21</v>
      </c>
      <c r="D172" s="64" t="s">
        <v>233</v>
      </c>
      <c r="E172" s="112" t="s">
        <v>27</v>
      </c>
      <c r="F172" s="120">
        <v>1</v>
      </c>
      <c r="G172" s="121">
        <v>1806.89</v>
      </c>
      <c r="H172" s="121">
        <f t="shared" si="39"/>
        <v>2189.0086438366511</v>
      </c>
      <c r="I172" s="121">
        <f t="shared" si="40"/>
        <v>2189.0086438366511</v>
      </c>
      <c r="J172" s="144">
        <v>1.5461092668632018E-3</v>
      </c>
      <c r="L172" s="95">
        <f t="shared" si="37"/>
        <v>1806.89</v>
      </c>
      <c r="N172" s="61">
        <v>1806.89</v>
      </c>
      <c r="O172" s="81">
        <f t="shared" si="38"/>
        <v>1662.34</v>
      </c>
    </row>
    <row r="173" spans="1:15">
      <c r="A173" s="136">
        <v>13</v>
      </c>
      <c r="B173" s="138"/>
      <c r="C173" s="138"/>
      <c r="D173" s="137" t="s">
        <v>234</v>
      </c>
      <c r="E173" s="138"/>
      <c r="F173" s="139"/>
      <c r="G173" s="140"/>
      <c r="H173" s="140"/>
      <c r="I173" s="141">
        <f>SUM(I174:I199)</f>
        <v>54186.277101400017</v>
      </c>
      <c r="J173" s="142">
        <v>4.159975070569577E-2</v>
      </c>
      <c r="L173" s="95">
        <f t="shared" si="37"/>
        <v>0</v>
      </c>
      <c r="N173" s="96"/>
      <c r="O173" s="81">
        <f t="shared" si="38"/>
        <v>0</v>
      </c>
    </row>
    <row r="174" spans="1:15" ht="13.5" customHeight="1">
      <c r="A174" s="143" t="s">
        <v>802</v>
      </c>
      <c r="B174" s="122" t="s">
        <v>235</v>
      </c>
      <c r="C174" s="109" t="s">
        <v>38</v>
      </c>
      <c r="D174" s="64" t="s">
        <v>236</v>
      </c>
      <c r="E174" s="112" t="s">
        <v>27</v>
      </c>
      <c r="F174" s="120">
        <v>2</v>
      </c>
      <c r="G174" s="121">
        <f t="shared" ref="G174:G199" si="41">O174</f>
        <v>675.57</v>
      </c>
      <c r="H174" s="121">
        <f t="shared" ref="H174:H199" si="42">G174*$F$8+G174</f>
        <v>818.43862632297828</v>
      </c>
      <c r="I174" s="121">
        <f t="shared" ref="I174:I199" si="43">H174*F174</f>
        <v>1636.8772526459566</v>
      </c>
      <c r="J174" s="144">
        <v>1.2566710972783297E-3</v>
      </c>
      <c r="L174" s="95">
        <f t="shared" si="37"/>
        <v>1351.14</v>
      </c>
      <c r="N174" s="61">
        <v>734.32</v>
      </c>
      <c r="O174" s="81">
        <f t="shared" si="38"/>
        <v>675.57</v>
      </c>
    </row>
    <row r="175" spans="1:15" ht="25.5">
      <c r="A175" s="143" t="s">
        <v>803</v>
      </c>
      <c r="B175" s="122" t="s">
        <v>237</v>
      </c>
      <c r="C175" s="109" t="s">
        <v>21</v>
      </c>
      <c r="D175" s="64" t="s">
        <v>238</v>
      </c>
      <c r="E175" s="112" t="s">
        <v>27</v>
      </c>
      <c r="F175" s="120">
        <v>7</v>
      </c>
      <c r="G175" s="121">
        <f t="shared" si="41"/>
        <v>386.98</v>
      </c>
      <c r="H175" s="121">
        <f t="shared" si="42"/>
        <v>468.81800496538648</v>
      </c>
      <c r="I175" s="121">
        <f t="shared" si="43"/>
        <v>3281.7260347577053</v>
      </c>
      <c r="J175" s="144">
        <v>2.5194498458822544E-3</v>
      </c>
      <c r="L175" s="95">
        <f t="shared" si="37"/>
        <v>2708.86</v>
      </c>
      <c r="N175" s="61">
        <v>420.63</v>
      </c>
      <c r="O175" s="81">
        <f t="shared" si="38"/>
        <v>386.98</v>
      </c>
    </row>
    <row r="176" spans="1:15" ht="38.25">
      <c r="A176" s="143" t="s">
        <v>804</v>
      </c>
      <c r="B176" s="122" t="s">
        <v>239</v>
      </c>
      <c r="C176" s="109" t="s">
        <v>44</v>
      </c>
      <c r="D176" s="64" t="s">
        <v>240</v>
      </c>
      <c r="E176" s="112" t="s">
        <v>46</v>
      </c>
      <c r="F176" s="120">
        <v>12</v>
      </c>
      <c r="G176" s="121">
        <f t="shared" si="41"/>
        <v>568.03</v>
      </c>
      <c r="H176" s="121">
        <f t="shared" si="42"/>
        <v>688.1562131388921</v>
      </c>
      <c r="I176" s="121">
        <f t="shared" si="43"/>
        <v>8257.8745576667061</v>
      </c>
      <c r="J176" s="144">
        <v>6.3397017614372358E-3</v>
      </c>
      <c r="L176" s="95">
        <f t="shared" si="37"/>
        <v>6816.36</v>
      </c>
      <c r="N176" s="61">
        <v>617.41999999999996</v>
      </c>
      <c r="O176" s="81">
        <f t="shared" si="38"/>
        <v>568.03</v>
      </c>
    </row>
    <row r="177" spans="1:15">
      <c r="A177" s="143" t="s">
        <v>805</v>
      </c>
      <c r="B177" s="122" t="s">
        <v>241</v>
      </c>
      <c r="C177" s="109" t="s">
        <v>38</v>
      </c>
      <c r="D177" s="64" t="s">
        <v>242</v>
      </c>
      <c r="E177" s="112" t="s">
        <v>27</v>
      </c>
      <c r="F177" s="120">
        <v>2</v>
      </c>
      <c r="G177" s="121">
        <f t="shared" si="41"/>
        <v>506.59</v>
      </c>
      <c r="H177" s="121">
        <f t="shared" si="42"/>
        <v>613.72296536103966</v>
      </c>
      <c r="I177" s="121">
        <f t="shared" si="43"/>
        <v>1227.4459307220793</v>
      </c>
      <c r="J177" s="144">
        <v>9.4233870529375605E-4</v>
      </c>
      <c r="L177" s="95">
        <f t="shared" si="37"/>
        <v>1013.18</v>
      </c>
      <c r="N177" s="61">
        <v>550.64</v>
      </c>
      <c r="O177" s="81">
        <f t="shared" si="38"/>
        <v>506.59</v>
      </c>
    </row>
    <row r="178" spans="1:15">
      <c r="A178" s="143" t="s">
        <v>806</v>
      </c>
      <c r="B178" s="150" t="s">
        <v>243</v>
      </c>
      <c r="C178" s="151" t="s">
        <v>21</v>
      </c>
      <c r="D178" s="152" t="s">
        <v>244</v>
      </c>
      <c r="E178" s="153" t="s">
        <v>27</v>
      </c>
      <c r="F178" s="154">
        <v>7</v>
      </c>
      <c r="G178" s="121">
        <f t="shared" si="41"/>
        <v>34.96</v>
      </c>
      <c r="H178" s="121">
        <f t="shared" si="42"/>
        <v>42.353293331929066</v>
      </c>
      <c r="I178" s="121">
        <f t="shared" si="43"/>
        <v>296.47305332350345</v>
      </c>
      <c r="J178" s="155">
        <v>2.2759568025508669E-4</v>
      </c>
      <c r="L178" s="95">
        <f t="shared" si="37"/>
        <v>244.72</v>
      </c>
      <c r="N178" s="67">
        <v>38</v>
      </c>
      <c r="O178" s="81">
        <f t="shared" si="38"/>
        <v>34.96</v>
      </c>
    </row>
    <row r="179" spans="1:15">
      <c r="A179" s="143" t="s">
        <v>807</v>
      </c>
      <c r="B179" s="122" t="s">
        <v>245</v>
      </c>
      <c r="C179" s="109" t="s">
        <v>44</v>
      </c>
      <c r="D179" s="64" t="s">
        <v>246</v>
      </c>
      <c r="E179" s="112" t="s">
        <v>46</v>
      </c>
      <c r="F179" s="120">
        <v>21</v>
      </c>
      <c r="G179" s="121">
        <f t="shared" si="41"/>
        <v>140.28</v>
      </c>
      <c r="H179" s="121">
        <f t="shared" si="42"/>
        <v>169.94622393029204</v>
      </c>
      <c r="I179" s="121">
        <f t="shared" si="43"/>
        <v>3568.8707025361327</v>
      </c>
      <c r="J179" s="144">
        <v>2.7398964161148625E-3</v>
      </c>
      <c r="L179" s="95">
        <f t="shared" si="37"/>
        <v>2945.88</v>
      </c>
      <c r="N179" s="61">
        <v>152.47999999999999</v>
      </c>
      <c r="O179" s="81">
        <f t="shared" si="38"/>
        <v>140.28</v>
      </c>
    </row>
    <row r="180" spans="1:15">
      <c r="A180" s="143" t="s">
        <v>808</v>
      </c>
      <c r="B180" s="150" t="s">
        <v>247</v>
      </c>
      <c r="C180" s="151" t="s">
        <v>21</v>
      </c>
      <c r="D180" s="152" t="s">
        <v>248</v>
      </c>
      <c r="E180" s="153" t="s">
        <v>27</v>
      </c>
      <c r="F180" s="154">
        <v>4</v>
      </c>
      <c r="G180" s="121">
        <f t="shared" si="41"/>
        <v>103.98</v>
      </c>
      <c r="H180" s="121">
        <f t="shared" si="42"/>
        <v>125.96954921779133</v>
      </c>
      <c r="I180" s="121">
        <f t="shared" si="43"/>
        <v>503.8781968711653</v>
      </c>
      <c r="J180" s="155">
        <v>3.8683135546440679E-4</v>
      </c>
      <c r="L180" s="95">
        <f t="shared" si="37"/>
        <v>415.92</v>
      </c>
      <c r="N180" s="67">
        <v>113.02</v>
      </c>
      <c r="O180" s="81">
        <f t="shared" si="38"/>
        <v>103.98</v>
      </c>
    </row>
    <row r="181" spans="1:15" ht="50.25" customHeight="1">
      <c r="A181" s="143" t="s">
        <v>809</v>
      </c>
      <c r="B181" s="122" t="s">
        <v>249</v>
      </c>
      <c r="C181" s="109" t="s">
        <v>21</v>
      </c>
      <c r="D181" s="64" t="s">
        <v>250</v>
      </c>
      <c r="E181" s="112" t="s">
        <v>27</v>
      </c>
      <c r="F181" s="120">
        <v>8</v>
      </c>
      <c r="G181" s="121">
        <f t="shared" si="41"/>
        <v>202.25</v>
      </c>
      <c r="H181" s="121">
        <f t="shared" si="42"/>
        <v>245.02155538851986</v>
      </c>
      <c r="I181" s="121">
        <f t="shared" si="43"/>
        <v>1960.1724431081589</v>
      </c>
      <c r="J181" s="144">
        <v>1.504860783378244E-3</v>
      </c>
      <c r="L181" s="95">
        <f t="shared" si="37"/>
        <v>1618</v>
      </c>
      <c r="N181" s="61">
        <v>219.84</v>
      </c>
      <c r="O181" s="81">
        <f t="shared" si="38"/>
        <v>202.25</v>
      </c>
    </row>
    <row r="182" spans="1:15" ht="25.5">
      <c r="A182" s="143" t="s">
        <v>810</v>
      </c>
      <c r="B182" s="122" t="s">
        <v>251</v>
      </c>
      <c r="C182" s="109" t="s">
        <v>21</v>
      </c>
      <c r="D182" s="64" t="s">
        <v>252</v>
      </c>
      <c r="E182" s="112" t="s">
        <v>27</v>
      </c>
      <c r="F182" s="120">
        <v>21</v>
      </c>
      <c r="G182" s="121">
        <f t="shared" si="41"/>
        <v>114.91</v>
      </c>
      <c r="H182" s="121">
        <f t="shared" si="42"/>
        <v>139.21101077723023</v>
      </c>
      <c r="I182" s="121">
        <f t="shared" si="43"/>
        <v>2923.4312263218349</v>
      </c>
      <c r="J182" s="144">
        <v>2.2443502108725412E-3</v>
      </c>
      <c r="L182" s="95">
        <f t="shared" si="37"/>
        <v>2413.11</v>
      </c>
      <c r="N182" s="61">
        <v>124.9</v>
      </c>
      <c r="O182" s="81">
        <f t="shared" si="38"/>
        <v>114.91</v>
      </c>
    </row>
    <row r="183" spans="1:15" ht="25.5">
      <c r="A183" s="143" t="s">
        <v>811</v>
      </c>
      <c r="B183" s="122" t="s">
        <v>253</v>
      </c>
      <c r="C183" s="109" t="s">
        <v>21</v>
      </c>
      <c r="D183" s="64" t="s">
        <v>254</v>
      </c>
      <c r="E183" s="112" t="s">
        <v>27</v>
      </c>
      <c r="F183" s="120">
        <v>29</v>
      </c>
      <c r="G183" s="121">
        <f t="shared" si="41"/>
        <v>60.12</v>
      </c>
      <c r="H183" s="121">
        <f t="shared" si="42"/>
        <v>72.834095970125162</v>
      </c>
      <c r="I183" s="121">
        <f t="shared" si="43"/>
        <v>2112.1887831336298</v>
      </c>
      <c r="J183" s="144">
        <v>1.6215713483128779E-3</v>
      </c>
      <c r="L183" s="95">
        <f t="shared" si="37"/>
        <v>1743.48</v>
      </c>
      <c r="N183" s="61">
        <v>65.349999999999994</v>
      </c>
      <c r="O183" s="81">
        <f t="shared" si="38"/>
        <v>60.12</v>
      </c>
    </row>
    <row r="184" spans="1:15">
      <c r="A184" s="143" t="s">
        <v>812</v>
      </c>
      <c r="B184" s="122" t="s">
        <v>255</v>
      </c>
      <c r="C184" s="109" t="s">
        <v>21</v>
      </c>
      <c r="D184" s="64" t="s">
        <v>256</v>
      </c>
      <c r="E184" s="112" t="s">
        <v>27</v>
      </c>
      <c r="F184" s="120">
        <v>30</v>
      </c>
      <c r="G184" s="121">
        <f t="shared" si="41"/>
        <v>23.99</v>
      </c>
      <c r="H184" s="121">
        <f t="shared" si="42"/>
        <v>29.063372626801439</v>
      </c>
      <c r="I184" s="121">
        <f t="shared" si="43"/>
        <v>871.90117880404318</v>
      </c>
      <c r="J184" s="144">
        <v>6.6942277400331492E-4</v>
      </c>
      <c r="L184" s="95">
        <f t="shared" si="37"/>
        <v>719.7</v>
      </c>
      <c r="N184" s="61">
        <v>26.08</v>
      </c>
      <c r="O184" s="81">
        <f t="shared" si="38"/>
        <v>23.99</v>
      </c>
    </row>
    <row r="185" spans="1:15">
      <c r="A185" s="143" t="s">
        <v>813</v>
      </c>
      <c r="B185" s="122" t="s">
        <v>257</v>
      </c>
      <c r="C185" s="109" t="s">
        <v>44</v>
      </c>
      <c r="D185" s="64" t="s">
        <v>258</v>
      </c>
      <c r="E185" s="112" t="s">
        <v>46</v>
      </c>
      <c r="F185" s="120">
        <v>27</v>
      </c>
      <c r="G185" s="121">
        <f t="shared" si="41"/>
        <v>41.35</v>
      </c>
      <c r="H185" s="121">
        <f t="shared" si="42"/>
        <v>50.094641855699855</v>
      </c>
      <c r="I185" s="121">
        <f t="shared" si="43"/>
        <v>1352.555330103896</v>
      </c>
      <c r="J185" s="144">
        <v>1.0384216689417276E-3</v>
      </c>
      <c r="L185" s="95">
        <f t="shared" si="37"/>
        <v>1116.45</v>
      </c>
      <c r="N185" s="61">
        <v>44.95</v>
      </c>
      <c r="O185" s="81">
        <f t="shared" si="38"/>
        <v>41.35</v>
      </c>
    </row>
    <row r="186" spans="1:15" ht="25.5">
      <c r="A186" s="143" t="s">
        <v>814</v>
      </c>
      <c r="B186" s="122" t="s">
        <v>259</v>
      </c>
      <c r="C186" s="109" t="s">
        <v>44</v>
      </c>
      <c r="D186" s="64" t="s">
        <v>260</v>
      </c>
      <c r="E186" s="112" t="s">
        <v>46</v>
      </c>
      <c r="F186" s="120">
        <v>8</v>
      </c>
      <c r="G186" s="121">
        <f t="shared" si="41"/>
        <v>441.58</v>
      </c>
      <c r="H186" s="121">
        <f t="shared" si="42"/>
        <v>534.9647388304702</v>
      </c>
      <c r="I186" s="121">
        <f t="shared" si="43"/>
        <v>4279.7179106437616</v>
      </c>
      <c r="J186" s="144">
        <v>3.2856342114586071E-3</v>
      </c>
      <c r="L186" s="95">
        <f t="shared" si="37"/>
        <v>3532.64</v>
      </c>
      <c r="N186" s="61">
        <v>479.98</v>
      </c>
      <c r="O186" s="81">
        <f t="shared" si="38"/>
        <v>441.58</v>
      </c>
    </row>
    <row r="187" spans="1:15" ht="25.5">
      <c r="A187" s="143" t="s">
        <v>815</v>
      </c>
      <c r="B187" s="122" t="s">
        <v>261</v>
      </c>
      <c r="C187" s="109" t="s">
        <v>44</v>
      </c>
      <c r="D187" s="64" t="s">
        <v>262</v>
      </c>
      <c r="E187" s="112" t="s">
        <v>263</v>
      </c>
      <c r="F187" s="120">
        <v>2</v>
      </c>
      <c r="G187" s="121">
        <f t="shared" si="41"/>
        <v>335.83</v>
      </c>
      <c r="H187" s="121">
        <f t="shared" si="42"/>
        <v>406.85087241595363</v>
      </c>
      <c r="I187" s="121">
        <f t="shared" si="43"/>
        <v>813.70174483190726</v>
      </c>
      <c r="J187" s="144">
        <v>6.2468708365588882E-4</v>
      </c>
      <c r="L187" s="95">
        <f t="shared" si="37"/>
        <v>671.66</v>
      </c>
      <c r="N187" s="61">
        <v>365.03</v>
      </c>
      <c r="O187" s="81">
        <f t="shared" si="38"/>
        <v>335.83</v>
      </c>
    </row>
    <row r="188" spans="1:15">
      <c r="A188" s="143" t="s">
        <v>816</v>
      </c>
      <c r="B188" s="122" t="s">
        <v>264</v>
      </c>
      <c r="C188" s="109" t="s">
        <v>44</v>
      </c>
      <c r="D188" s="64" t="s">
        <v>265</v>
      </c>
      <c r="E188" s="112" t="s">
        <v>266</v>
      </c>
      <c r="F188" s="120">
        <v>26.35</v>
      </c>
      <c r="G188" s="121">
        <f t="shared" si="41"/>
        <v>3.17</v>
      </c>
      <c r="H188" s="121">
        <f t="shared" si="42"/>
        <v>3.8403872958299523</v>
      </c>
      <c r="I188" s="121">
        <f t="shared" si="43"/>
        <v>101.19420524511925</v>
      </c>
      <c r="J188" s="144">
        <v>7.771969514098509E-5</v>
      </c>
      <c r="L188" s="95">
        <f t="shared" si="37"/>
        <v>83.53</v>
      </c>
      <c r="N188" s="61">
        <v>3.45</v>
      </c>
      <c r="O188" s="81">
        <f t="shared" si="38"/>
        <v>3.17</v>
      </c>
    </row>
    <row r="189" spans="1:15" ht="38.25">
      <c r="A189" s="143" t="s">
        <v>817</v>
      </c>
      <c r="B189" s="150" t="s">
        <v>267</v>
      </c>
      <c r="C189" s="151" t="s">
        <v>268</v>
      </c>
      <c r="D189" s="152" t="s">
        <v>269</v>
      </c>
      <c r="E189" s="153" t="s">
        <v>46</v>
      </c>
      <c r="F189" s="154">
        <v>4</v>
      </c>
      <c r="G189" s="121">
        <f t="shared" si="41"/>
        <v>184</v>
      </c>
      <c r="H189" s="121">
        <f t="shared" si="42"/>
        <v>222.91207016804771</v>
      </c>
      <c r="I189" s="121">
        <f t="shared" si="43"/>
        <v>891.64828067219082</v>
      </c>
      <c r="J189" s="155">
        <v>6.8454072282904475E-4</v>
      </c>
      <c r="L189" s="95">
        <f t="shared" si="37"/>
        <v>736</v>
      </c>
      <c r="N189" s="67">
        <v>200</v>
      </c>
      <c r="O189" s="81">
        <f t="shared" si="38"/>
        <v>184</v>
      </c>
    </row>
    <row r="190" spans="1:15">
      <c r="A190" s="143" t="s">
        <v>818</v>
      </c>
      <c r="B190" s="122" t="s">
        <v>270</v>
      </c>
      <c r="C190" s="109" t="s">
        <v>271</v>
      </c>
      <c r="D190" s="64" t="s">
        <v>272</v>
      </c>
      <c r="E190" s="112" t="s">
        <v>27</v>
      </c>
      <c r="F190" s="120">
        <v>4</v>
      </c>
      <c r="G190" s="121">
        <f t="shared" si="41"/>
        <v>208.08</v>
      </c>
      <c r="H190" s="121">
        <f t="shared" si="42"/>
        <v>252.08447587264877</v>
      </c>
      <c r="I190" s="121">
        <f t="shared" si="43"/>
        <v>1008.3379034905951</v>
      </c>
      <c r="J190" s="144">
        <v>7.7409273258430104E-4</v>
      </c>
      <c r="L190" s="95">
        <f t="shared" si="37"/>
        <v>832.32</v>
      </c>
      <c r="N190" s="61">
        <v>226.17</v>
      </c>
      <c r="O190" s="81">
        <f t="shared" si="38"/>
        <v>208.08</v>
      </c>
    </row>
    <row r="191" spans="1:15" ht="24" customHeight="1">
      <c r="A191" s="143" t="s">
        <v>819</v>
      </c>
      <c r="B191" s="122" t="s">
        <v>273</v>
      </c>
      <c r="C191" s="109" t="s">
        <v>21</v>
      </c>
      <c r="D191" s="64" t="s">
        <v>1035</v>
      </c>
      <c r="E191" s="112" t="s">
        <v>27</v>
      </c>
      <c r="F191" s="120">
        <v>14</v>
      </c>
      <c r="G191" s="121">
        <f t="shared" si="41"/>
        <v>89.49</v>
      </c>
      <c r="H191" s="121">
        <f t="shared" si="42"/>
        <v>108.41522369205755</v>
      </c>
      <c r="I191" s="121">
        <f t="shared" si="43"/>
        <v>1517.8131316888057</v>
      </c>
      <c r="J191" s="144">
        <v>1.1652108664268481E-3</v>
      </c>
      <c r="L191" s="95">
        <f t="shared" si="37"/>
        <v>1252.8599999999999</v>
      </c>
      <c r="N191" s="61">
        <v>97.27</v>
      </c>
      <c r="O191" s="81">
        <f t="shared" si="38"/>
        <v>89.49</v>
      </c>
    </row>
    <row r="192" spans="1:15" ht="24" customHeight="1">
      <c r="A192" s="143" t="s">
        <v>820</v>
      </c>
      <c r="B192" s="122" t="s">
        <v>140</v>
      </c>
      <c r="C192" s="109" t="s">
        <v>21</v>
      </c>
      <c r="D192" s="64" t="s">
        <v>1009</v>
      </c>
      <c r="E192" s="112" t="s">
        <v>27</v>
      </c>
      <c r="F192" s="120">
        <v>14</v>
      </c>
      <c r="G192" s="121">
        <f t="shared" si="41"/>
        <v>108.64</v>
      </c>
      <c r="H192" s="121">
        <f t="shared" si="42"/>
        <v>131.61503969052558</v>
      </c>
      <c r="I192" s="121">
        <f t="shared" si="43"/>
        <v>1842.6105556673581</v>
      </c>
      <c r="J192" s="144">
        <v>1.4145831120793526E-3</v>
      </c>
      <c r="L192" s="95">
        <f t="shared" si="37"/>
        <v>1520.96</v>
      </c>
      <c r="N192" s="61">
        <v>118.09</v>
      </c>
      <c r="O192" s="81">
        <f t="shared" si="38"/>
        <v>108.64</v>
      </c>
    </row>
    <row r="193" spans="1:15" ht="48" customHeight="1">
      <c r="A193" s="143" t="s">
        <v>821</v>
      </c>
      <c r="B193" s="122" t="s">
        <v>275</v>
      </c>
      <c r="C193" s="109" t="s">
        <v>21</v>
      </c>
      <c r="D193" s="64" t="s">
        <v>276</v>
      </c>
      <c r="E193" s="112" t="s">
        <v>27</v>
      </c>
      <c r="F193" s="120">
        <v>2</v>
      </c>
      <c r="G193" s="121">
        <f t="shared" si="41"/>
        <v>634.70000000000005</v>
      </c>
      <c r="H193" s="121">
        <f t="shared" si="42"/>
        <v>768.92549421554293</v>
      </c>
      <c r="I193" s="121">
        <f t="shared" si="43"/>
        <v>1537.8509884310859</v>
      </c>
      <c r="J193" s="144">
        <v>1.1806378933174595E-3</v>
      </c>
      <c r="L193" s="95">
        <f t="shared" si="37"/>
        <v>1269.4000000000001</v>
      </c>
      <c r="N193" s="61">
        <v>689.89</v>
      </c>
      <c r="O193" s="81">
        <f t="shared" si="38"/>
        <v>634.70000000000005</v>
      </c>
    </row>
    <row r="194" spans="1:15" ht="24" customHeight="1">
      <c r="A194" s="143" t="s">
        <v>822</v>
      </c>
      <c r="B194" s="122" t="s">
        <v>277</v>
      </c>
      <c r="C194" s="109" t="s">
        <v>21</v>
      </c>
      <c r="D194" s="64" t="s">
        <v>1036</v>
      </c>
      <c r="E194" s="112" t="s">
        <v>27</v>
      </c>
      <c r="F194" s="120">
        <v>3</v>
      </c>
      <c r="G194" s="121">
        <f t="shared" si="41"/>
        <v>78.92</v>
      </c>
      <c r="H194" s="121">
        <f t="shared" si="42"/>
        <v>95.609894443816998</v>
      </c>
      <c r="I194" s="121">
        <f t="shared" si="43"/>
        <v>286.82968333145101</v>
      </c>
      <c r="J194" s="144">
        <v>2.2019796396302959E-4</v>
      </c>
      <c r="L194" s="95">
        <f t="shared" si="37"/>
        <v>236.76</v>
      </c>
      <c r="N194" s="61">
        <v>85.78</v>
      </c>
      <c r="O194" s="81">
        <f t="shared" si="38"/>
        <v>78.92</v>
      </c>
    </row>
    <row r="195" spans="1:15" ht="24" customHeight="1">
      <c r="A195" s="143" t="s">
        <v>823</v>
      </c>
      <c r="B195" s="122" t="s">
        <v>277</v>
      </c>
      <c r="C195" s="109" t="s">
        <v>21</v>
      </c>
      <c r="D195" s="64" t="s">
        <v>1036</v>
      </c>
      <c r="E195" s="112" t="s">
        <v>27</v>
      </c>
      <c r="F195" s="120">
        <v>10</v>
      </c>
      <c r="G195" s="121">
        <f t="shared" si="41"/>
        <v>78.92</v>
      </c>
      <c r="H195" s="121">
        <f t="shared" si="42"/>
        <v>95.609894443816998</v>
      </c>
      <c r="I195" s="121">
        <f t="shared" si="43"/>
        <v>956.09894443816995</v>
      </c>
      <c r="J195" s="144">
        <v>7.3399321321009861E-4</v>
      </c>
      <c r="L195" s="95">
        <f t="shared" si="37"/>
        <v>789.2</v>
      </c>
      <c r="N195" s="61">
        <v>85.78</v>
      </c>
      <c r="O195" s="81">
        <f t="shared" si="38"/>
        <v>78.92</v>
      </c>
    </row>
    <row r="196" spans="1:15" ht="38.25" customHeight="1">
      <c r="A196" s="143" t="s">
        <v>824</v>
      </c>
      <c r="B196" s="122" t="s">
        <v>279</v>
      </c>
      <c r="C196" s="109" t="s">
        <v>171</v>
      </c>
      <c r="D196" s="64" t="s">
        <v>280</v>
      </c>
      <c r="E196" s="112" t="s">
        <v>281</v>
      </c>
      <c r="F196" s="120">
        <v>2</v>
      </c>
      <c r="G196" s="121">
        <f t="shared" si="41"/>
        <v>1128.7</v>
      </c>
      <c r="H196" s="121">
        <f t="shared" si="42"/>
        <v>1367.3959434710623</v>
      </c>
      <c r="I196" s="121">
        <f t="shared" si="43"/>
        <v>2734.7918869421246</v>
      </c>
      <c r="J196" s="144">
        <v>2.0995672947406187E-3</v>
      </c>
      <c r="L196" s="95">
        <f t="shared" si="37"/>
        <v>2257.4</v>
      </c>
      <c r="N196" s="61">
        <v>1226.8499999999999</v>
      </c>
      <c r="O196" s="81">
        <f t="shared" si="38"/>
        <v>1128.7</v>
      </c>
    </row>
    <row r="197" spans="1:15" ht="39.75" customHeight="1">
      <c r="A197" s="143" t="s">
        <v>825</v>
      </c>
      <c r="B197" s="122" t="s">
        <v>282</v>
      </c>
      <c r="C197" s="109" t="s">
        <v>21</v>
      </c>
      <c r="D197" s="64" t="s">
        <v>283</v>
      </c>
      <c r="E197" s="112" t="s">
        <v>27</v>
      </c>
      <c r="F197" s="120">
        <v>13</v>
      </c>
      <c r="G197" s="121">
        <f t="shared" si="41"/>
        <v>371.02</v>
      </c>
      <c r="H197" s="121">
        <f t="shared" si="42"/>
        <v>449.48280583559273</v>
      </c>
      <c r="I197" s="121">
        <f t="shared" si="43"/>
        <v>5843.2764758627054</v>
      </c>
      <c r="J197" s="144">
        <v>4.4859388764262494E-3</v>
      </c>
      <c r="L197" s="95">
        <f t="shared" si="37"/>
        <v>4823.26</v>
      </c>
      <c r="N197" s="61">
        <v>403.28</v>
      </c>
      <c r="O197" s="81">
        <f t="shared" si="38"/>
        <v>371.02</v>
      </c>
    </row>
    <row r="198" spans="1:15" ht="27.75" customHeight="1">
      <c r="A198" s="143" t="s">
        <v>826</v>
      </c>
      <c r="B198" s="122" t="s">
        <v>284</v>
      </c>
      <c r="C198" s="109" t="s">
        <v>21</v>
      </c>
      <c r="D198" s="64" t="s">
        <v>285</v>
      </c>
      <c r="E198" s="112" t="s">
        <v>27</v>
      </c>
      <c r="F198" s="120">
        <v>13</v>
      </c>
      <c r="G198" s="121">
        <f t="shared" si="41"/>
        <v>104.4</v>
      </c>
      <c r="H198" s="121">
        <f t="shared" si="42"/>
        <v>126.47837024752273</v>
      </c>
      <c r="I198" s="121">
        <f t="shared" si="43"/>
        <v>1644.2188132177955</v>
      </c>
      <c r="J198" s="144">
        <v>1.2622680978880334E-3</v>
      </c>
      <c r="L198" s="95">
        <f t="shared" si="37"/>
        <v>1357.2</v>
      </c>
      <c r="N198" s="61">
        <v>113.48</v>
      </c>
      <c r="O198" s="81">
        <f t="shared" si="38"/>
        <v>104.4</v>
      </c>
    </row>
    <row r="199" spans="1:15" ht="42.75" customHeight="1">
      <c r="A199" s="143" t="s">
        <v>827</v>
      </c>
      <c r="B199" s="122" t="s">
        <v>279</v>
      </c>
      <c r="C199" s="109" t="s">
        <v>171</v>
      </c>
      <c r="D199" s="64" t="s">
        <v>280</v>
      </c>
      <c r="E199" s="112" t="s">
        <v>281</v>
      </c>
      <c r="F199" s="120">
        <v>2</v>
      </c>
      <c r="G199" s="121">
        <f t="shared" si="41"/>
        <v>1128.7</v>
      </c>
      <c r="H199" s="121">
        <f t="shared" si="42"/>
        <v>1367.3959434710623</v>
      </c>
      <c r="I199" s="121">
        <f t="shared" si="43"/>
        <v>2734.7918869421246</v>
      </c>
      <c r="J199" s="144">
        <v>2.0995672947406187E-3</v>
      </c>
      <c r="L199" s="95">
        <f t="shared" si="37"/>
        <v>2257.4</v>
      </c>
      <c r="N199" s="61">
        <v>1226.8499999999999</v>
      </c>
      <c r="O199" s="81">
        <f t="shared" si="38"/>
        <v>1128.7</v>
      </c>
    </row>
    <row r="200" spans="1:15">
      <c r="A200" s="136">
        <v>14</v>
      </c>
      <c r="B200" s="138"/>
      <c r="C200" s="138"/>
      <c r="D200" s="137" t="s">
        <v>286</v>
      </c>
      <c r="E200" s="138"/>
      <c r="F200" s="139"/>
      <c r="G200" s="140"/>
      <c r="H200" s="140"/>
      <c r="I200" s="141">
        <f>SUM(I201:I208)</f>
        <v>6399.7570753789614</v>
      </c>
      <c r="J200" s="142">
        <v>4.9130444475624004E-3</v>
      </c>
      <c r="L200" s="95">
        <f t="shared" si="37"/>
        <v>0</v>
      </c>
      <c r="N200" s="96"/>
      <c r="O200" s="81">
        <f t="shared" si="38"/>
        <v>0</v>
      </c>
    </row>
    <row r="201" spans="1:15">
      <c r="A201" s="143" t="s">
        <v>828</v>
      </c>
      <c r="B201" s="122" t="s">
        <v>287</v>
      </c>
      <c r="C201" s="109" t="s">
        <v>197</v>
      </c>
      <c r="D201" s="64" t="s">
        <v>288</v>
      </c>
      <c r="E201" s="112" t="s">
        <v>281</v>
      </c>
      <c r="F201" s="120">
        <v>2</v>
      </c>
      <c r="G201" s="121">
        <f t="shared" ref="G201:G208" si="44">O201</f>
        <v>1594.65</v>
      </c>
      <c r="H201" s="121">
        <f t="shared" ref="H201:H208" si="45">G201*$F$8+G201</f>
        <v>1931.8844168123767</v>
      </c>
      <c r="I201" s="121">
        <f t="shared" ref="I201:I212" si="46">H201*F201</f>
        <v>3863.7688336247534</v>
      </c>
      <c r="J201" s="144">
        <v>2.9663028177289918E-3</v>
      </c>
      <c r="L201" s="95">
        <f t="shared" si="37"/>
        <v>3189.3</v>
      </c>
      <c r="N201" s="61">
        <v>1733.31</v>
      </c>
      <c r="O201" s="81">
        <f t="shared" si="38"/>
        <v>1594.65</v>
      </c>
    </row>
    <row r="202" spans="1:15" ht="25.5">
      <c r="A202" s="143" t="s">
        <v>829</v>
      </c>
      <c r="B202" s="122" t="s">
        <v>289</v>
      </c>
      <c r="C202" s="109" t="s">
        <v>21</v>
      </c>
      <c r="D202" s="64" t="s">
        <v>1037</v>
      </c>
      <c r="E202" s="112" t="s">
        <v>34</v>
      </c>
      <c r="F202" s="120">
        <v>18</v>
      </c>
      <c r="G202" s="121">
        <f t="shared" si="44"/>
        <v>38.75</v>
      </c>
      <c r="H202" s="121">
        <f t="shared" si="45"/>
        <v>46.944797385933967</v>
      </c>
      <c r="I202" s="121">
        <f t="shared" si="46"/>
        <v>845.00635294681138</v>
      </c>
      <c r="J202" s="144">
        <v>6.4862047641911079E-4</v>
      </c>
      <c r="L202" s="95">
        <f t="shared" si="37"/>
        <v>697.5</v>
      </c>
      <c r="N202" s="61">
        <v>42.12</v>
      </c>
      <c r="O202" s="81">
        <f t="shared" si="38"/>
        <v>38.75</v>
      </c>
    </row>
    <row r="203" spans="1:15" ht="25.5">
      <c r="A203" s="143" t="s">
        <v>830</v>
      </c>
      <c r="B203" s="150" t="s">
        <v>291</v>
      </c>
      <c r="C203" s="151" t="s">
        <v>21</v>
      </c>
      <c r="D203" s="152" t="s">
        <v>292</v>
      </c>
      <c r="E203" s="153" t="s">
        <v>34</v>
      </c>
      <c r="F203" s="154">
        <v>18</v>
      </c>
      <c r="G203" s="121">
        <f t="shared" si="44"/>
        <v>5.37</v>
      </c>
      <c r="H203" s="121">
        <f t="shared" si="45"/>
        <v>6.5056403087087844</v>
      </c>
      <c r="I203" s="121">
        <f t="shared" si="46"/>
        <v>117.10152555675812</v>
      </c>
      <c r="J203" s="155">
        <v>8.9861087820137852E-5</v>
      </c>
      <c r="L203" s="95">
        <f t="shared" si="37"/>
        <v>96.66</v>
      </c>
      <c r="N203" s="67">
        <v>5.84</v>
      </c>
      <c r="O203" s="81">
        <f t="shared" si="38"/>
        <v>5.37</v>
      </c>
    </row>
    <row r="204" spans="1:15">
      <c r="A204" s="143" t="s">
        <v>831</v>
      </c>
      <c r="B204" s="122" t="s">
        <v>293</v>
      </c>
      <c r="C204" s="109" t="s">
        <v>44</v>
      </c>
      <c r="D204" s="64" t="s">
        <v>294</v>
      </c>
      <c r="E204" s="112" t="s">
        <v>46</v>
      </c>
      <c r="F204" s="120">
        <v>4</v>
      </c>
      <c r="G204" s="121">
        <f t="shared" si="44"/>
        <v>36.96</v>
      </c>
      <c r="H204" s="121">
        <f t="shared" si="45"/>
        <v>44.776250616364372</v>
      </c>
      <c r="I204" s="121">
        <f t="shared" si="46"/>
        <v>179.10500246545749</v>
      </c>
      <c r="J204" s="144">
        <v>1.3747254798863619E-4</v>
      </c>
      <c r="L204" s="95">
        <f t="shared" si="37"/>
        <v>147.84</v>
      </c>
      <c r="N204" s="61">
        <v>40.17</v>
      </c>
      <c r="O204" s="81">
        <f t="shared" si="38"/>
        <v>36.96</v>
      </c>
    </row>
    <row r="205" spans="1:15" ht="38.25">
      <c r="A205" s="143" t="s">
        <v>832</v>
      </c>
      <c r="B205" s="122" t="s">
        <v>295</v>
      </c>
      <c r="C205" s="109" t="s">
        <v>167</v>
      </c>
      <c r="D205" s="64" t="s">
        <v>296</v>
      </c>
      <c r="E205" s="112" t="s">
        <v>169</v>
      </c>
      <c r="F205" s="120">
        <v>1</v>
      </c>
      <c r="G205" s="121">
        <f t="shared" si="44"/>
        <v>337.65</v>
      </c>
      <c r="H205" s="121">
        <f t="shared" si="45"/>
        <v>409.05576354478973</v>
      </c>
      <c r="I205" s="121">
        <f t="shared" si="46"/>
        <v>409.05576354478973</v>
      </c>
      <c r="J205" s="144">
        <v>3.1403675209642611E-4</v>
      </c>
      <c r="L205" s="95">
        <f t="shared" si="37"/>
        <v>337.65</v>
      </c>
      <c r="N205" s="61">
        <v>367.01</v>
      </c>
      <c r="O205" s="81">
        <f t="shared" si="38"/>
        <v>337.65</v>
      </c>
    </row>
    <row r="206" spans="1:15" ht="36" customHeight="1">
      <c r="A206" s="143" t="s">
        <v>833</v>
      </c>
      <c r="B206" s="122" t="s">
        <v>297</v>
      </c>
      <c r="C206" s="109" t="s">
        <v>167</v>
      </c>
      <c r="D206" s="64" t="s">
        <v>298</v>
      </c>
      <c r="E206" s="112" t="s">
        <v>46</v>
      </c>
      <c r="F206" s="120">
        <v>2</v>
      </c>
      <c r="G206" s="121">
        <f t="shared" si="44"/>
        <v>289.43</v>
      </c>
      <c r="H206" s="121">
        <f t="shared" si="45"/>
        <v>350.63826341705465</v>
      </c>
      <c r="I206" s="121">
        <f t="shared" si="46"/>
        <v>701.27652683410929</v>
      </c>
      <c r="J206" s="144">
        <v>5.3838711267025613E-4</v>
      </c>
      <c r="L206" s="95">
        <f t="shared" si="37"/>
        <v>578.86</v>
      </c>
      <c r="N206" s="61">
        <v>314.60000000000002</v>
      </c>
      <c r="O206" s="81">
        <f t="shared" si="38"/>
        <v>289.43</v>
      </c>
    </row>
    <row r="207" spans="1:15" ht="24" customHeight="1">
      <c r="A207" s="143" t="s">
        <v>834</v>
      </c>
      <c r="B207" s="122" t="s">
        <v>299</v>
      </c>
      <c r="C207" s="109" t="s">
        <v>271</v>
      </c>
      <c r="D207" s="64" t="s">
        <v>300</v>
      </c>
      <c r="E207" s="112" t="s">
        <v>27</v>
      </c>
      <c r="F207" s="120">
        <v>2</v>
      </c>
      <c r="G207" s="121">
        <f t="shared" si="44"/>
        <v>53.47</v>
      </c>
      <c r="H207" s="121">
        <f t="shared" si="45"/>
        <v>64.777762999377785</v>
      </c>
      <c r="I207" s="121">
        <f t="shared" si="46"/>
        <v>129.55552599875557</v>
      </c>
      <c r="J207" s="144">
        <v>9.9455946008201017E-5</v>
      </c>
      <c r="L207" s="95">
        <f t="shared" si="37"/>
        <v>106.94</v>
      </c>
      <c r="N207" s="61">
        <v>58.12</v>
      </c>
      <c r="O207" s="81">
        <f t="shared" si="38"/>
        <v>53.47</v>
      </c>
    </row>
    <row r="208" spans="1:15">
      <c r="A208" s="143" t="s">
        <v>835</v>
      </c>
      <c r="B208" s="122" t="s">
        <v>301</v>
      </c>
      <c r="C208" s="109" t="s">
        <v>197</v>
      </c>
      <c r="D208" s="64" t="s">
        <v>302</v>
      </c>
      <c r="E208" s="112" t="s">
        <v>27</v>
      </c>
      <c r="F208" s="120">
        <v>1</v>
      </c>
      <c r="G208" s="121">
        <f t="shared" si="44"/>
        <v>127.85</v>
      </c>
      <c r="H208" s="121">
        <f t="shared" si="45"/>
        <v>154.88754440752663</v>
      </c>
      <c r="I208" s="121">
        <f t="shared" si="46"/>
        <v>154.88754440752663</v>
      </c>
      <c r="J208" s="144">
        <v>1.1890770683064002E-4</v>
      </c>
      <c r="L208" s="95">
        <f t="shared" ref="L208:L271" si="47">ROUND(F208*G208,2)</f>
        <v>127.85</v>
      </c>
      <c r="N208" s="61">
        <v>138.97</v>
      </c>
      <c r="O208" s="81">
        <f t="shared" ref="O208:O271" si="48">ROUND(N208*$K$13,2)</f>
        <v>127.85</v>
      </c>
    </row>
    <row r="209" spans="1:15">
      <c r="A209" s="136">
        <v>15</v>
      </c>
      <c r="B209" s="138"/>
      <c r="C209" s="138"/>
      <c r="D209" s="137" t="s">
        <v>303</v>
      </c>
      <c r="E209" s="138"/>
      <c r="F209" s="139"/>
      <c r="G209" s="140"/>
      <c r="H209" s="140"/>
      <c r="I209" s="141">
        <f>SUM(I210:I224)</f>
        <v>27383.063864831984</v>
      </c>
      <c r="J209" s="142">
        <v>5.5207396286470055E-2</v>
      </c>
      <c r="L209" s="95">
        <f t="shared" si="47"/>
        <v>0</v>
      </c>
      <c r="N209" s="96"/>
      <c r="O209" s="81">
        <f t="shared" si="48"/>
        <v>0</v>
      </c>
    </row>
    <row r="210" spans="1:15" ht="25.5">
      <c r="A210" s="143" t="s">
        <v>836</v>
      </c>
      <c r="B210" s="122" t="s">
        <v>304</v>
      </c>
      <c r="C210" s="109" t="s">
        <v>21</v>
      </c>
      <c r="D210" s="64" t="s">
        <v>649</v>
      </c>
      <c r="E210" s="112" t="s">
        <v>27</v>
      </c>
      <c r="F210" s="120">
        <v>8</v>
      </c>
      <c r="G210" s="121">
        <f t="shared" ref="G210:G224" si="49">O210</f>
        <v>824.76</v>
      </c>
      <c r="H210" s="121">
        <f t="shared" ref="H210:H224" si="50">G210*$F$8+G210</f>
        <v>999.17912495542953</v>
      </c>
      <c r="I210" s="121">
        <f t="shared" si="46"/>
        <v>7993.4329996434362</v>
      </c>
      <c r="J210" s="144">
        <v>1.7872237529126744E-3</v>
      </c>
      <c r="L210" s="95">
        <f t="shared" si="47"/>
        <v>6598.08</v>
      </c>
      <c r="N210" s="61">
        <v>896.48</v>
      </c>
      <c r="O210" s="81">
        <f t="shared" si="48"/>
        <v>824.76</v>
      </c>
    </row>
    <row r="211" spans="1:15" s="74" customFormat="1">
      <c r="A211" s="143" t="s">
        <v>837</v>
      </c>
      <c r="B211" s="109" t="s">
        <v>977</v>
      </c>
      <c r="C211" s="109"/>
      <c r="D211" s="64" t="s">
        <v>650</v>
      </c>
      <c r="E211" s="112" t="s">
        <v>27</v>
      </c>
      <c r="F211" s="120">
        <v>8</v>
      </c>
      <c r="G211" s="121">
        <f t="shared" si="49"/>
        <v>22.07</v>
      </c>
      <c r="H211" s="121">
        <f t="shared" si="50"/>
        <v>26.73733363374355</v>
      </c>
      <c r="I211" s="121">
        <f t="shared" si="46"/>
        <v>213.8986690699484</v>
      </c>
      <c r="J211" s="144"/>
      <c r="L211" s="95">
        <f t="shared" si="47"/>
        <v>176.56</v>
      </c>
      <c r="N211" s="63">
        <v>23.99</v>
      </c>
      <c r="O211" s="81">
        <f t="shared" si="48"/>
        <v>22.07</v>
      </c>
    </row>
    <row r="212" spans="1:15" s="74" customFormat="1" ht="24" customHeight="1">
      <c r="A212" s="143" t="s">
        <v>838</v>
      </c>
      <c r="B212" s="109" t="s">
        <v>977</v>
      </c>
      <c r="C212" s="109"/>
      <c r="D212" s="64" t="s">
        <v>651</v>
      </c>
      <c r="E212" s="112" t="s">
        <v>27</v>
      </c>
      <c r="F212" s="120">
        <v>2</v>
      </c>
      <c r="G212" s="121">
        <f t="shared" si="49"/>
        <v>96.05</v>
      </c>
      <c r="H212" s="121">
        <f t="shared" si="50"/>
        <v>116.36252358500535</v>
      </c>
      <c r="I212" s="121">
        <f t="shared" si="46"/>
        <v>232.7250471700107</v>
      </c>
      <c r="J212" s="144"/>
      <c r="L212" s="95">
        <f t="shared" si="47"/>
        <v>192.1</v>
      </c>
      <c r="N212" s="63">
        <v>104.4</v>
      </c>
      <c r="O212" s="81">
        <f t="shared" si="48"/>
        <v>96.05</v>
      </c>
    </row>
    <row r="213" spans="1:15" s="74" customFormat="1" ht="24" customHeight="1">
      <c r="A213" s="143" t="s">
        <v>839</v>
      </c>
      <c r="B213" s="122">
        <v>11867</v>
      </c>
      <c r="C213" s="109" t="s">
        <v>44</v>
      </c>
      <c r="D213" s="64" t="s">
        <v>652</v>
      </c>
      <c r="E213" s="112" t="s">
        <v>27</v>
      </c>
      <c r="F213" s="120">
        <v>5</v>
      </c>
      <c r="G213" s="121">
        <f t="shared" si="49"/>
        <v>138.02000000000001</v>
      </c>
      <c r="H213" s="121">
        <f t="shared" si="50"/>
        <v>167.20828219888017</v>
      </c>
      <c r="I213" s="121">
        <f t="shared" ref="I213:I214" si="51">H213*F213</f>
        <v>836.04141099440085</v>
      </c>
      <c r="J213" s="144"/>
      <c r="L213" s="95">
        <f t="shared" si="47"/>
        <v>690.1</v>
      </c>
      <c r="N213" s="63">
        <v>150.02000000000001</v>
      </c>
      <c r="O213" s="81">
        <f t="shared" si="48"/>
        <v>138.02000000000001</v>
      </c>
    </row>
    <row r="214" spans="1:15" s="74" customFormat="1" ht="24" customHeight="1">
      <c r="A214" s="143" t="s">
        <v>840</v>
      </c>
      <c r="B214" s="122">
        <v>11867</v>
      </c>
      <c r="C214" s="109" t="s">
        <v>44</v>
      </c>
      <c r="D214" s="64" t="s">
        <v>653</v>
      </c>
      <c r="E214" s="112" t="s">
        <v>27</v>
      </c>
      <c r="F214" s="120">
        <v>38</v>
      </c>
      <c r="G214" s="121">
        <f t="shared" si="49"/>
        <v>138.02000000000001</v>
      </c>
      <c r="H214" s="121">
        <f t="shared" si="50"/>
        <v>167.20828219888017</v>
      </c>
      <c r="I214" s="121">
        <f t="shared" si="51"/>
        <v>6353.9147235574465</v>
      </c>
      <c r="J214" s="144"/>
      <c r="L214" s="95">
        <f t="shared" si="47"/>
        <v>5244.76</v>
      </c>
      <c r="N214" s="63">
        <v>150.02000000000001</v>
      </c>
      <c r="O214" s="81">
        <f t="shared" si="48"/>
        <v>138.02000000000001</v>
      </c>
    </row>
    <row r="215" spans="1:15" s="74" customFormat="1" ht="15" customHeight="1">
      <c r="A215" s="143" t="s">
        <v>841</v>
      </c>
      <c r="B215" s="122">
        <v>7860</v>
      </c>
      <c r="C215" s="109" t="s">
        <v>44</v>
      </c>
      <c r="D215" s="64" t="s">
        <v>654</v>
      </c>
      <c r="E215" s="112" t="s">
        <v>27</v>
      </c>
      <c r="F215" s="120">
        <v>2</v>
      </c>
      <c r="G215" s="121">
        <f t="shared" si="49"/>
        <v>225</v>
      </c>
      <c r="H215" s="121">
        <f t="shared" si="50"/>
        <v>272.58269449897142</v>
      </c>
      <c r="I215" s="121">
        <f t="shared" ref="I215" si="52">H215*F215</f>
        <v>545.16538899794284</v>
      </c>
      <c r="J215" s="144"/>
      <c r="L215" s="95">
        <f t="shared" si="47"/>
        <v>450</v>
      </c>
      <c r="N215" s="63">
        <v>244.56</v>
      </c>
      <c r="O215" s="81">
        <f t="shared" si="48"/>
        <v>225</v>
      </c>
    </row>
    <row r="216" spans="1:15" s="74" customFormat="1">
      <c r="A216" s="143" t="s">
        <v>842</v>
      </c>
      <c r="B216" s="122">
        <v>3477</v>
      </c>
      <c r="C216" s="109" t="s">
        <v>44</v>
      </c>
      <c r="D216" s="64" t="s">
        <v>655</v>
      </c>
      <c r="E216" s="112" t="s">
        <v>27</v>
      </c>
      <c r="F216" s="120">
        <v>9</v>
      </c>
      <c r="G216" s="121">
        <f t="shared" si="49"/>
        <v>91.31</v>
      </c>
      <c r="H216" s="121">
        <f t="shared" si="50"/>
        <v>110.62011482089369</v>
      </c>
      <c r="I216" s="121">
        <f t="shared" ref="I216:I222" si="53">H216*F216</f>
        <v>995.58103338804324</v>
      </c>
      <c r="J216" s="144"/>
      <c r="L216" s="95">
        <f t="shared" si="47"/>
        <v>821.79</v>
      </c>
      <c r="N216" s="63">
        <v>99.25</v>
      </c>
      <c r="O216" s="81">
        <f t="shared" si="48"/>
        <v>91.31</v>
      </c>
    </row>
    <row r="217" spans="1:15" s="74" customFormat="1">
      <c r="A217" s="143" t="s">
        <v>843</v>
      </c>
      <c r="B217" s="122">
        <v>3477</v>
      </c>
      <c r="C217" s="109" t="s">
        <v>44</v>
      </c>
      <c r="D217" s="64" t="s">
        <v>656</v>
      </c>
      <c r="E217" s="112" t="s">
        <v>27</v>
      </c>
      <c r="F217" s="120">
        <v>8</v>
      </c>
      <c r="G217" s="121">
        <f t="shared" si="49"/>
        <v>91.31</v>
      </c>
      <c r="H217" s="121">
        <f t="shared" si="50"/>
        <v>110.62011482089369</v>
      </c>
      <c r="I217" s="121">
        <f t="shared" si="53"/>
        <v>884.96091856714952</v>
      </c>
      <c r="J217" s="144"/>
      <c r="L217" s="95">
        <f t="shared" si="47"/>
        <v>730.48</v>
      </c>
      <c r="N217" s="63">
        <v>99.25</v>
      </c>
      <c r="O217" s="81">
        <f t="shared" si="48"/>
        <v>91.31</v>
      </c>
    </row>
    <row r="218" spans="1:15" s="74" customFormat="1">
      <c r="A218" s="143" t="s">
        <v>844</v>
      </c>
      <c r="B218" s="122">
        <v>3477</v>
      </c>
      <c r="C218" s="109" t="s">
        <v>44</v>
      </c>
      <c r="D218" s="64" t="s">
        <v>657</v>
      </c>
      <c r="E218" s="112" t="s">
        <v>27</v>
      </c>
      <c r="F218" s="120">
        <v>8</v>
      </c>
      <c r="G218" s="121">
        <f t="shared" si="49"/>
        <v>91.31</v>
      </c>
      <c r="H218" s="121">
        <f t="shared" si="50"/>
        <v>110.62011482089369</v>
      </c>
      <c r="I218" s="121">
        <f t="shared" si="53"/>
        <v>884.96091856714952</v>
      </c>
      <c r="J218" s="144"/>
      <c r="L218" s="95">
        <f t="shared" si="47"/>
        <v>730.48</v>
      </c>
      <c r="N218" s="63">
        <v>99.25</v>
      </c>
      <c r="O218" s="81">
        <f t="shared" si="48"/>
        <v>91.31</v>
      </c>
    </row>
    <row r="219" spans="1:15" s="74" customFormat="1">
      <c r="A219" s="143" t="s">
        <v>845</v>
      </c>
      <c r="B219" s="122">
        <v>3477</v>
      </c>
      <c r="C219" s="109" t="s">
        <v>44</v>
      </c>
      <c r="D219" s="64" t="s">
        <v>658</v>
      </c>
      <c r="E219" s="112" t="s">
        <v>27</v>
      </c>
      <c r="F219" s="120">
        <v>1</v>
      </c>
      <c r="G219" s="121">
        <f t="shared" si="49"/>
        <v>91.31</v>
      </c>
      <c r="H219" s="121">
        <f t="shared" si="50"/>
        <v>110.62011482089369</v>
      </c>
      <c r="I219" s="121">
        <f t="shared" si="53"/>
        <v>110.62011482089369</v>
      </c>
      <c r="J219" s="144"/>
      <c r="L219" s="95">
        <f t="shared" si="47"/>
        <v>91.31</v>
      </c>
      <c r="N219" s="63">
        <v>99.25</v>
      </c>
      <c r="O219" s="81">
        <f t="shared" si="48"/>
        <v>91.31</v>
      </c>
    </row>
    <row r="220" spans="1:15" s="74" customFormat="1">
      <c r="A220" s="143" t="s">
        <v>846</v>
      </c>
      <c r="B220" s="122">
        <v>3477</v>
      </c>
      <c r="C220" s="109" t="s">
        <v>44</v>
      </c>
      <c r="D220" s="64" t="s">
        <v>659</v>
      </c>
      <c r="E220" s="112" t="s">
        <v>27</v>
      </c>
      <c r="F220" s="120">
        <v>1</v>
      </c>
      <c r="G220" s="121">
        <f t="shared" si="49"/>
        <v>91.31</v>
      </c>
      <c r="H220" s="121">
        <f t="shared" si="50"/>
        <v>110.62011482089369</v>
      </c>
      <c r="I220" s="121">
        <f t="shared" si="53"/>
        <v>110.62011482089369</v>
      </c>
      <c r="J220" s="144"/>
      <c r="L220" s="95">
        <f t="shared" si="47"/>
        <v>91.31</v>
      </c>
      <c r="N220" s="63">
        <v>99.25</v>
      </c>
      <c r="O220" s="81">
        <f t="shared" si="48"/>
        <v>91.31</v>
      </c>
    </row>
    <row r="221" spans="1:15" s="74" customFormat="1">
      <c r="A221" s="143" t="s">
        <v>847</v>
      </c>
      <c r="B221" s="122">
        <v>3477</v>
      </c>
      <c r="C221" s="109" t="s">
        <v>44</v>
      </c>
      <c r="D221" s="64" t="s">
        <v>660</v>
      </c>
      <c r="E221" s="112" t="s">
        <v>27</v>
      </c>
      <c r="F221" s="120">
        <v>1</v>
      </c>
      <c r="G221" s="121">
        <f t="shared" si="49"/>
        <v>91.31</v>
      </c>
      <c r="H221" s="121">
        <f t="shared" si="50"/>
        <v>110.62011482089369</v>
      </c>
      <c r="I221" s="121">
        <f t="shared" si="53"/>
        <v>110.62011482089369</v>
      </c>
      <c r="J221" s="144"/>
      <c r="L221" s="95">
        <f t="shared" si="47"/>
        <v>91.31</v>
      </c>
      <c r="N221" s="63">
        <v>99.25</v>
      </c>
      <c r="O221" s="81">
        <f t="shared" si="48"/>
        <v>91.31</v>
      </c>
    </row>
    <row r="222" spans="1:15" s="74" customFormat="1" ht="24" customHeight="1">
      <c r="A222" s="143" t="s">
        <v>848</v>
      </c>
      <c r="B222" s="122">
        <v>3477</v>
      </c>
      <c r="C222" s="109" t="s">
        <v>44</v>
      </c>
      <c r="D222" s="64" t="s">
        <v>661</v>
      </c>
      <c r="E222" s="112" t="s">
        <v>27</v>
      </c>
      <c r="F222" s="120">
        <v>8</v>
      </c>
      <c r="G222" s="121">
        <f t="shared" si="49"/>
        <v>91.31</v>
      </c>
      <c r="H222" s="121">
        <f t="shared" si="50"/>
        <v>110.62011482089369</v>
      </c>
      <c r="I222" s="121">
        <f t="shared" si="53"/>
        <v>884.96091856714952</v>
      </c>
      <c r="J222" s="144"/>
      <c r="L222" s="95">
        <f t="shared" si="47"/>
        <v>730.48</v>
      </c>
      <c r="N222" s="63">
        <v>99.25</v>
      </c>
      <c r="O222" s="81">
        <f t="shared" si="48"/>
        <v>91.31</v>
      </c>
    </row>
    <row r="223" spans="1:15">
      <c r="A223" s="143" t="s">
        <v>849</v>
      </c>
      <c r="B223" s="122" t="s">
        <v>305</v>
      </c>
      <c r="C223" s="109" t="s">
        <v>38</v>
      </c>
      <c r="D223" s="64" t="s">
        <v>306</v>
      </c>
      <c r="E223" s="112" t="s">
        <v>27</v>
      </c>
      <c r="F223" s="120">
        <v>24</v>
      </c>
      <c r="G223" s="121">
        <f t="shared" si="49"/>
        <v>243.52</v>
      </c>
      <c r="H223" s="121">
        <f t="shared" si="50"/>
        <v>295.01927895284228</v>
      </c>
      <c r="I223" s="121">
        <f t="shared" ref="I223:I224" si="54">H223*F223</f>
        <v>7080.4626948682144</v>
      </c>
      <c r="J223" s="144">
        <v>5.4358499943096038E-3</v>
      </c>
      <c r="L223" s="95">
        <f t="shared" si="47"/>
        <v>5844.48</v>
      </c>
      <c r="N223" s="61">
        <v>264.7</v>
      </c>
      <c r="O223" s="81">
        <f t="shared" si="48"/>
        <v>243.52</v>
      </c>
    </row>
    <row r="224" spans="1:15" ht="25.5">
      <c r="A224" s="143" t="s">
        <v>850</v>
      </c>
      <c r="B224" s="122" t="s">
        <v>307</v>
      </c>
      <c r="C224" s="109" t="s">
        <v>21</v>
      </c>
      <c r="D224" s="82" t="s">
        <v>308</v>
      </c>
      <c r="E224" s="112" t="s">
        <v>23</v>
      </c>
      <c r="F224" s="120">
        <v>7</v>
      </c>
      <c r="G224" s="121">
        <f t="shared" si="49"/>
        <v>17.11</v>
      </c>
      <c r="H224" s="121">
        <f t="shared" si="50"/>
        <v>20.728399568344003</v>
      </c>
      <c r="I224" s="121">
        <f t="shared" si="54"/>
        <v>145.09879697840802</v>
      </c>
      <c r="J224" s="144">
        <v>1.1137560877124309E-4</v>
      </c>
      <c r="L224" s="95">
        <f t="shared" si="47"/>
        <v>119.77</v>
      </c>
      <c r="N224" s="61">
        <v>18.600000000000001</v>
      </c>
      <c r="O224" s="81">
        <f t="shared" si="48"/>
        <v>17.11</v>
      </c>
    </row>
    <row r="225" spans="1:15">
      <c r="A225" s="136">
        <v>16</v>
      </c>
      <c r="B225" s="138"/>
      <c r="C225" s="138"/>
      <c r="D225" s="137" t="s">
        <v>312</v>
      </c>
      <c r="E225" s="138"/>
      <c r="F225" s="139"/>
      <c r="G225" s="140"/>
      <c r="H225" s="140"/>
      <c r="I225" s="141">
        <f>SUM(I226:I280)</f>
        <v>185052.99915515346</v>
      </c>
      <c r="J225" s="142">
        <v>0.14203252449977832</v>
      </c>
      <c r="L225" s="95">
        <f t="shared" si="47"/>
        <v>0</v>
      </c>
      <c r="N225" s="96"/>
      <c r="O225" s="81">
        <f t="shared" si="48"/>
        <v>0</v>
      </c>
    </row>
    <row r="226" spans="1:15" ht="24" customHeight="1">
      <c r="A226" s="143" t="s">
        <v>851</v>
      </c>
      <c r="B226" s="122" t="s">
        <v>313</v>
      </c>
      <c r="C226" s="109" t="s">
        <v>21</v>
      </c>
      <c r="D226" s="64" t="s">
        <v>1038</v>
      </c>
      <c r="E226" s="112" t="s">
        <v>27</v>
      </c>
      <c r="F226" s="120">
        <v>1</v>
      </c>
      <c r="G226" s="121">
        <f t="shared" ref="G226:G280" si="55">O226</f>
        <v>446.63</v>
      </c>
      <c r="H226" s="121">
        <f t="shared" ref="H226:H257" si="56">G226*$F$8+G226</f>
        <v>541.08270597366936</v>
      </c>
      <c r="I226" s="121">
        <f t="shared" ref="I226:I280" si="57">H226*F226</f>
        <v>541.08270597366936</v>
      </c>
      <c r="J226" s="144">
        <v>4.154009192008526E-4</v>
      </c>
      <c r="L226" s="95">
        <f t="shared" si="47"/>
        <v>446.63</v>
      </c>
      <c r="N226" s="61">
        <v>485.47</v>
      </c>
      <c r="O226" s="81">
        <f t="shared" si="48"/>
        <v>446.63</v>
      </c>
    </row>
    <row r="227" spans="1:15" ht="48" customHeight="1">
      <c r="A227" s="143" t="s">
        <v>852</v>
      </c>
      <c r="B227" s="122" t="s">
        <v>315</v>
      </c>
      <c r="C227" s="109" t="s">
        <v>21</v>
      </c>
      <c r="D227" s="64" t="s">
        <v>316</v>
      </c>
      <c r="E227" s="112" t="s">
        <v>27</v>
      </c>
      <c r="F227" s="120">
        <v>1</v>
      </c>
      <c r="G227" s="121">
        <f t="shared" si="55"/>
        <v>534.07000000000005</v>
      </c>
      <c r="H227" s="121">
        <f t="shared" si="56"/>
        <v>647.01439844918082</v>
      </c>
      <c r="I227" s="121">
        <f t="shared" si="57"/>
        <v>647.01439844918082</v>
      </c>
      <c r="J227" s="144">
        <v>4.9672204570654489E-4</v>
      </c>
      <c r="L227" s="95">
        <f t="shared" si="47"/>
        <v>534.07000000000005</v>
      </c>
      <c r="N227" s="61">
        <v>580.51</v>
      </c>
      <c r="O227" s="81">
        <f t="shared" si="48"/>
        <v>534.07000000000005</v>
      </c>
    </row>
    <row r="228" spans="1:15" ht="48" customHeight="1">
      <c r="A228" s="143" t="s">
        <v>853</v>
      </c>
      <c r="B228" s="122" t="s">
        <v>315</v>
      </c>
      <c r="C228" s="109" t="s">
        <v>21</v>
      </c>
      <c r="D228" s="64" t="s">
        <v>316</v>
      </c>
      <c r="E228" s="112" t="s">
        <v>27</v>
      </c>
      <c r="F228" s="120">
        <v>1</v>
      </c>
      <c r="G228" s="121">
        <f t="shared" si="55"/>
        <v>534.07000000000005</v>
      </c>
      <c r="H228" s="121">
        <f t="shared" si="56"/>
        <v>647.01439844918082</v>
      </c>
      <c r="I228" s="121">
        <f t="shared" si="57"/>
        <v>647.01439844918082</v>
      </c>
      <c r="J228" s="144">
        <v>4.9672204570654489E-4</v>
      </c>
      <c r="L228" s="95">
        <f t="shared" si="47"/>
        <v>534.07000000000005</v>
      </c>
      <c r="N228" s="61">
        <v>580.51</v>
      </c>
      <c r="O228" s="81">
        <f t="shared" si="48"/>
        <v>534.07000000000005</v>
      </c>
    </row>
    <row r="229" spans="1:15" ht="48" customHeight="1">
      <c r="A229" s="143" t="s">
        <v>854</v>
      </c>
      <c r="B229" s="122" t="s">
        <v>315</v>
      </c>
      <c r="C229" s="109" t="s">
        <v>21</v>
      </c>
      <c r="D229" s="64" t="s">
        <v>316</v>
      </c>
      <c r="E229" s="112" t="s">
        <v>27</v>
      </c>
      <c r="F229" s="120">
        <v>1</v>
      </c>
      <c r="G229" s="121">
        <f t="shared" si="55"/>
        <v>534.07000000000005</v>
      </c>
      <c r="H229" s="121">
        <f t="shared" si="56"/>
        <v>647.01439844918082</v>
      </c>
      <c r="I229" s="121">
        <f t="shared" si="57"/>
        <v>647.01439844918082</v>
      </c>
      <c r="J229" s="144">
        <v>4.9672204570654489E-4</v>
      </c>
      <c r="L229" s="95">
        <f t="shared" si="47"/>
        <v>534.07000000000005</v>
      </c>
      <c r="N229" s="61">
        <v>580.51</v>
      </c>
      <c r="O229" s="81">
        <f t="shared" si="48"/>
        <v>534.07000000000005</v>
      </c>
    </row>
    <row r="230" spans="1:15" ht="48" customHeight="1">
      <c r="A230" s="143" t="s">
        <v>855</v>
      </c>
      <c r="B230" s="122" t="s">
        <v>315</v>
      </c>
      <c r="C230" s="109" t="s">
        <v>21</v>
      </c>
      <c r="D230" s="64" t="s">
        <v>316</v>
      </c>
      <c r="E230" s="112" t="s">
        <v>27</v>
      </c>
      <c r="F230" s="120">
        <v>1</v>
      </c>
      <c r="G230" s="121">
        <f t="shared" si="55"/>
        <v>534.07000000000005</v>
      </c>
      <c r="H230" s="121">
        <f t="shared" si="56"/>
        <v>647.01439844918082</v>
      </c>
      <c r="I230" s="121">
        <f t="shared" si="57"/>
        <v>647.01439844918082</v>
      </c>
      <c r="J230" s="144">
        <v>4.9672204570654489E-4</v>
      </c>
      <c r="L230" s="95">
        <f t="shared" si="47"/>
        <v>534.07000000000005</v>
      </c>
      <c r="N230" s="61">
        <v>580.51</v>
      </c>
      <c r="O230" s="81">
        <f t="shared" si="48"/>
        <v>534.07000000000005</v>
      </c>
    </row>
    <row r="231" spans="1:15" ht="48" customHeight="1">
      <c r="A231" s="143" t="s">
        <v>856</v>
      </c>
      <c r="B231" s="122" t="s">
        <v>315</v>
      </c>
      <c r="C231" s="109" t="s">
        <v>21</v>
      </c>
      <c r="D231" s="64" t="s">
        <v>316</v>
      </c>
      <c r="E231" s="112" t="s">
        <v>27</v>
      </c>
      <c r="F231" s="120">
        <v>1</v>
      </c>
      <c r="G231" s="121">
        <f t="shared" si="55"/>
        <v>534.07000000000005</v>
      </c>
      <c r="H231" s="121">
        <f t="shared" si="56"/>
        <v>647.01439844918082</v>
      </c>
      <c r="I231" s="121">
        <f t="shared" si="57"/>
        <v>647.01439844918082</v>
      </c>
      <c r="J231" s="144">
        <v>4.9672204570654489E-4</v>
      </c>
      <c r="L231" s="95">
        <f t="shared" si="47"/>
        <v>534.07000000000005</v>
      </c>
      <c r="N231" s="61">
        <v>580.51</v>
      </c>
      <c r="O231" s="81">
        <f t="shared" si="48"/>
        <v>534.07000000000005</v>
      </c>
    </row>
    <row r="232" spans="1:15" ht="48" customHeight="1">
      <c r="A232" s="143" t="s">
        <v>857</v>
      </c>
      <c r="B232" s="122" t="s">
        <v>315</v>
      </c>
      <c r="C232" s="109" t="s">
        <v>21</v>
      </c>
      <c r="D232" s="64" t="s">
        <v>316</v>
      </c>
      <c r="E232" s="112" t="s">
        <v>27</v>
      </c>
      <c r="F232" s="120">
        <v>1</v>
      </c>
      <c r="G232" s="121">
        <f t="shared" si="55"/>
        <v>534.07000000000005</v>
      </c>
      <c r="H232" s="121">
        <f t="shared" si="56"/>
        <v>647.01439844918082</v>
      </c>
      <c r="I232" s="121">
        <f t="shared" si="57"/>
        <v>647.01439844918082</v>
      </c>
      <c r="J232" s="144">
        <v>4.9672204570654489E-4</v>
      </c>
      <c r="L232" s="95">
        <f t="shared" si="47"/>
        <v>534.07000000000005</v>
      </c>
      <c r="N232" s="61">
        <v>580.51</v>
      </c>
      <c r="O232" s="81">
        <f t="shared" si="48"/>
        <v>534.07000000000005</v>
      </c>
    </row>
    <row r="233" spans="1:15" ht="48" customHeight="1">
      <c r="A233" s="143" t="s">
        <v>858</v>
      </c>
      <c r="B233" s="122" t="s">
        <v>317</v>
      </c>
      <c r="C233" s="109" t="s">
        <v>21</v>
      </c>
      <c r="D233" s="64" t="s">
        <v>318</v>
      </c>
      <c r="E233" s="112" t="s">
        <v>27</v>
      </c>
      <c r="F233" s="120">
        <v>1</v>
      </c>
      <c r="G233" s="121">
        <f t="shared" si="55"/>
        <v>611.82000000000005</v>
      </c>
      <c r="H233" s="121">
        <f t="shared" si="56"/>
        <v>741.20686288160312</v>
      </c>
      <c r="I233" s="121">
        <f t="shared" si="57"/>
        <v>741.20686288160312</v>
      </c>
      <c r="J233" s="144">
        <v>5.6903959380046922E-4</v>
      </c>
      <c r="L233" s="95">
        <f t="shared" si="47"/>
        <v>611.82000000000005</v>
      </c>
      <c r="N233" s="61">
        <v>665.02</v>
      </c>
      <c r="O233" s="81">
        <f t="shared" si="48"/>
        <v>611.82000000000005</v>
      </c>
    </row>
    <row r="234" spans="1:15" ht="38.25">
      <c r="A234" s="143" t="s">
        <v>859</v>
      </c>
      <c r="B234" s="122" t="s">
        <v>319</v>
      </c>
      <c r="C234" s="109" t="s">
        <v>44</v>
      </c>
      <c r="D234" s="64" t="s">
        <v>320</v>
      </c>
      <c r="E234" s="112" t="s">
        <v>46</v>
      </c>
      <c r="F234" s="120">
        <v>1</v>
      </c>
      <c r="G234" s="121">
        <f t="shared" si="55"/>
        <v>33347.75</v>
      </c>
      <c r="H234" s="121">
        <f t="shared" si="56"/>
        <v>40400.086891013663</v>
      </c>
      <c r="I234" s="121">
        <f t="shared" si="57"/>
        <v>40400.086891013663</v>
      </c>
      <c r="J234" s="144">
        <v>3.1016151788076405E-2</v>
      </c>
      <c r="L234" s="95">
        <f t="shared" si="47"/>
        <v>33347.75</v>
      </c>
      <c r="N234" s="61">
        <v>36247.550000000003</v>
      </c>
      <c r="O234" s="81">
        <f t="shared" si="48"/>
        <v>33347.75</v>
      </c>
    </row>
    <row r="235" spans="1:15">
      <c r="A235" s="143" t="s">
        <v>860</v>
      </c>
      <c r="B235" s="122" t="s">
        <v>321</v>
      </c>
      <c r="C235" s="109" t="s">
        <v>21</v>
      </c>
      <c r="D235" s="64" t="s">
        <v>322</v>
      </c>
      <c r="E235" s="112" t="s">
        <v>27</v>
      </c>
      <c r="F235" s="120">
        <v>2</v>
      </c>
      <c r="G235" s="121">
        <f t="shared" si="55"/>
        <v>432.4</v>
      </c>
      <c r="H235" s="121">
        <f t="shared" si="56"/>
        <v>523.84336489491216</v>
      </c>
      <c r="I235" s="121">
        <f t="shared" si="57"/>
        <v>1047.6867297898243</v>
      </c>
      <c r="J235" s="144">
        <v>8.0432863023576059E-4</v>
      </c>
      <c r="L235" s="95">
        <f t="shared" si="47"/>
        <v>864.8</v>
      </c>
      <c r="N235" s="61">
        <v>470</v>
      </c>
      <c r="O235" s="81">
        <f t="shared" si="48"/>
        <v>432.4</v>
      </c>
    </row>
    <row r="236" spans="1:15" ht="24" customHeight="1">
      <c r="A236" s="143" t="s">
        <v>861</v>
      </c>
      <c r="B236" s="122" t="s">
        <v>323</v>
      </c>
      <c r="C236" s="109" t="s">
        <v>21</v>
      </c>
      <c r="D236" s="64" t="s">
        <v>1039</v>
      </c>
      <c r="E236" s="112" t="s">
        <v>27</v>
      </c>
      <c r="F236" s="120">
        <v>14</v>
      </c>
      <c r="G236" s="121">
        <f t="shared" si="55"/>
        <v>11.56</v>
      </c>
      <c r="H236" s="121">
        <f t="shared" si="56"/>
        <v>14.004693104036043</v>
      </c>
      <c r="I236" s="121">
        <f t="shared" si="57"/>
        <v>196.06570345650459</v>
      </c>
      <c r="J236" s="144">
        <v>1.5050757942059877E-4</v>
      </c>
      <c r="L236" s="95">
        <f t="shared" si="47"/>
        <v>161.84</v>
      </c>
      <c r="N236" s="61">
        <v>12.57</v>
      </c>
      <c r="O236" s="81">
        <f t="shared" si="48"/>
        <v>11.56</v>
      </c>
    </row>
    <row r="237" spans="1:15" ht="24" customHeight="1">
      <c r="A237" s="143" t="s">
        <v>862</v>
      </c>
      <c r="B237" s="122" t="s">
        <v>323</v>
      </c>
      <c r="C237" s="109" t="s">
        <v>21</v>
      </c>
      <c r="D237" s="64" t="s">
        <v>1039</v>
      </c>
      <c r="E237" s="112" t="s">
        <v>27</v>
      </c>
      <c r="F237" s="120">
        <v>21</v>
      </c>
      <c r="G237" s="121">
        <f t="shared" si="55"/>
        <v>11.56</v>
      </c>
      <c r="H237" s="121">
        <f t="shared" si="56"/>
        <v>14.004693104036043</v>
      </c>
      <c r="I237" s="121">
        <f t="shared" si="57"/>
        <v>294.09855518475689</v>
      </c>
      <c r="J237" s="144">
        <v>2.2576136913089815E-4</v>
      </c>
      <c r="L237" s="95">
        <f t="shared" si="47"/>
        <v>242.76</v>
      </c>
      <c r="N237" s="61">
        <v>12.57</v>
      </c>
      <c r="O237" s="81">
        <f t="shared" si="48"/>
        <v>11.56</v>
      </c>
    </row>
    <row r="238" spans="1:15" ht="24" customHeight="1">
      <c r="A238" s="143" t="s">
        <v>863</v>
      </c>
      <c r="B238" s="122" t="s">
        <v>325</v>
      </c>
      <c r="C238" s="109" t="s">
        <v>21</v>
      </c>
      <c r="D238" s="64" t="s">
        <v>1040</v>
      </c>
      <c r="E238" s="112" t="s">
        <v>27</v>
      </c>
      <c r="F238" s="120">
        <v>14</v>
      </c>
      <c r="G238" s="121">
        <f t="shared" si="55"/>
        <v>52.36</v>
      </c>
      <c r="H238" s="121">
        <f t="shared" si="56"/>
        <v>63.433021706516186</v>
      </c>
      <c r="I238" s="121">
        <f t="shared" si="57"/>
        <v>888.06230389122663</v>
      </c>
      <c r="J238" s="144">
        <v>6.8170526753817456E-4</v>
      </c>
      <c r="L238" s="95">
        <f t="shared" si="47"/>
        <v>733.04</v>
      </c>
      <c r="N238" s="61">
        <v>56.91</v>
      </c>
      <c r="O238" s="81">
        <f t="shared" si="48"/>
        <v>52.36</v>
      </c>
    </row>
    <row r="239" spans="1:15" ht="24" customHeight="1">
      <c r="A239" s="143" t="s">
        <v>864</v>
      </c>
      <c r="B239" s="122" t="s">
        <v>325</v>
      </c>
      <c r="C239" s="109" t="s">
        <v>21</v>
      </c>
      <c r="D239" s="64" t="s">
        <v>1040</v>
      </c>
      <c r="E239" s="112" t="s">
        <v>27</v>
      </c>
      <c r="F239" s="120">
        <v>2</v>
      </c>
      <c r="G239" s="121">
        <f t="shared" si="55"/>
        <v>52.36</v>
      </c>
      <c r="H239" s="121">
        <f t="shared" si="56"/>
        <v>63.433021706516186</v>
      </c>
      <c r="I239" s="121">
        <f t="shared" si="57"/>
        <v>126.86604341303237</v>
      </c>
      <c r="J239" s="144">
        <v>9.7386466791167791E-5</v>
      </c>
      <c r="L239" s="95">
        <f t="shared" si="47"/>
        <v>104.72</v>
      </c>
      <c r="N239" s="61">
        <v>56.91</v>
      </c>
      <c r="O239" s="81">
        <f t="shared" si="48"/>
        <v>52.36</v>
      </c>
    </row>
    <row r="240" spans="1:15" ht="24" customHeight="1">
      <c r="A240" s="143" t="s">
        <v>865</v>
      </c>
      <c r="B240" s="122" t="s">
        <v>325</v>
      </c>
      <c r="C240" s="109" t="s">
        <v>21</v>
      </c>
      <c r="D240" s="64" t="s">
        <v>1040</v>
      </c>
      <c r="E240" s="112" t="s">
        <v>27</v>
      </c>
      <c r="F240" s="120">
        <v>1</v>
      </c>
      <c r="G240" s="121">
        <f t="shared" si="55"/>
        <v>52.36</v>
      </c>
      <c r="H240" s="121">
        <f t="shared" si="56"/>
        <v>63.433021706516186</v>
      </c>
      <c r="I240" s="121">
        <f t="shared" si="57"/>
        <v>63.433021706516186</v>
      </c>
      <c r="J240" s="144">
        <v>4.8693233395583895E-5</v>
      </c>
      <c r="L240" s="95">
        <f t="shared" si="47"/>
        <v>52.36</v>
      </c>
      <c r="N240" s="61">
        <v>56.91</v>
      </c>
      <c r="O240" s="81">
        <f t="shared" si="48"/>
        <v>52.36</v>
      </c>
    </row>
    <row r="241" spans="1:15" ht="24" customHeight="1">
      <c r="A241" s="143" t="s">
        <v>866</v>
      </c>
      <c r="B241" s="122" t="s">
        <v>325</v>
      </c>
      <c r="C241" s="109" t="s">
        <v>21</v>
      </c>
      <c r="D241" s="64" t="s">
        <v>1040</v>
      </c>
      <c r="E241" s="112" t="s">
        <v>27</v>
      </c>
      <c r="F241" s="120">
        <v>20</v>
      </c>
      <c r="G241" s="121">
        <f t="shared" si="55"/>
        <v>52.36</v>
      </c>
      <c r="H241" s="121">
        <f t="shared" si="56"/>
        <v>63.433021706516186</v>
      </c>
      <c r="I241" s="121">
        <f t="shared" si="57"/>
        <v>1268.6604341303237</v>
      </c>
      <c r="J241" s="144">
        <v>9.7386466791167785E-4</v>
      </c>
      <c r="L241" s="95">
        <f t="shared" si="47"/>
        <v>1047.2</v>
      </c>
      <c r="N241" s="61">
        <v>56.91</v>
      </c>
      <c r="O241" s="81">
        <f t="shared" si="48"/>
        <v>52.36</v>
      </c>
    </row>
    <row r="242" spans="1:15" ht="24" customHeight="1">
      <c r="A242" s="143" t="s">
        <v>867</v>
      </c>
      <c r="B242" s="122" t="s">
        <v>310</v>
      </c>
      <c r="C242" s="109" t="s">
        <v>21</v>
      </c>
      <c r="D242" s="64" t="s">
        <v>1041</v>
      </c>
      <c r="E242" s="112" t="s">
        <v>27</v>
      </c>
      <c r="F242" s="120">
        <v>3</v>
      </c>
      <c r="G242" s="121">
        <f t="shared" si="55"/>
        <v>75.150000000000006</v>
      </c>
      <c r="H242" s="121">
        <f t="shared" si="56"/>
        <v>91.04261996265646</v>
      </c>
      <c r="I242" s="121">
        <f t="shared" si="57"/>
        <v>273.12785988796941</v>
      </c>
      <c r="J242" s="144">
        <v>2.0969602884542263E-4</v>
      </c>
      <c r="L242" s="95">
        <f t="shared" si="47"/>
        <v>225.45</v>
      </c>
      <c r="N242" s="61">
        <v>81.69</v>
      </c>
      <c r="O242" s="81">
        <f t="shared" si="48"/>
        <v>75.150000000000006</v>
      </c>
    </row>
    <row r="243" spans="1:15" ht="24" customHeight="1">
      <c r="A243" s="143" t="s">
        <v>868</v>
      </c>
      <c r="B243" s="122" t="s">
        <v>327</v>
      </c>
      <c r="C243" s="109" t="s">
        <v>21</v>
      </c>
      <c r="D243" s="64" t="s">
        <v>1042</v>
      </c>
      <c r="E243" s="112" t="s">
        <v>27</v>
      </c>
      <c r="F243" s="120">
        <v>1</v>
      </c>
      <c r="G243" s="121">
        <f t="shared" si="55"/>
        <v>100.41</v>
      </c>
      <c r="H243" s="121">
        <f t="shared" si="56"/>
        <v>121.6445704650743</v>
      </c>
      <c r="I243" s="121">
        <f t="shared" si="57"/>
        <v>121.6445704650743</v>
      </c>
      <c r="J243" s="144">
        <v>9.3381890124441148E-5</v>
      </c>
      <c r="L243" s="95">
        <f t="shared" si="47"/>
        <v>100.41</v>
      </c>
      <c r="N243" s="61">
        <v>109.14</v>
      </c>
      <c r="O243" s="81">
        <f t="shared" si="48"/>
        <v>100.41</v>
      </c>
    </row>
    <row r="244" spans="1:15" ht="24" customHeight="1">
      <c r="A244" s="143" t="s">
        <v>869</v>
      </c>
      <c r="B244" s="122" t="s">
        <v>327</v>
      </c>
      <c r="C244" s="109" t="s">
        <v>21</v>
      </c>
      <c r="D244" s="64" t="s">
        <v>1042</v>
      </c>
      <c r="E244" s="112" t="s">
        <v>27</v>
      </c>
      <c r="F244" s="120">
        <v>1</v>
      </c>
      <c r="G244" s="121">
        <f t="shared" si="55"/>
        <v>100.41</v>
      </c>
      <c r="H244" s="121">
        <f t="shared" si="56"/>
        <v>121.6445704650743</v>
      </c>
      <c r="I244" s="121">
        <f t="shared" si="57"/>
        <v>121.6445704650743</v>
      </c>
      <c r="J244" s="144">
        <v>9.3381890124441148E-5</v>
      </c>
      <c r="L244" s="95">
        <f t="shared" si="47"/>
        <v>100.41</v>
      </c>
      <c r="N244" s="61">
        <v>109.14</v>
      </c>
      <c r="O244" s="81">
        <f t="shared" si="48"/>
        <v>100.41</v>
      </c>
    </row>
    <row r="245" spans="1:15" ht="24" customHeight="1">
      <c r="A245" s="143" t="s">
        <v>870</v>
      </c>
      <c r="B245" s="122" t="s">
        <v>327</v>
      </c>
      <c r="C245" s="109" t="s">
        <v>21</v>
      </c>
      <c r="D245" s="64" t="s">
        <v>1042</v>
      </c>
      <c r="E245" s="112" t="s">
        <v>27</v>
      </c>
      <c r="F245" s="120">
        <v>3</v>
      </c>
      <c r="G245" s="121">
        <f t="shared" si="55"/>
        <v>100.41</v>
      </c>
      <c r="H245" s="121">
        <f t="shared" si="56"/>
        <v>121.6445704650743</v>
      </c>
      <c r="I245" s="121">
        <f t="shared" si="57"/>
        <v>364.93371139522287</v>
      </c>
      <c r="J245" s="144">
        <v>2.8014567037332346E-4</v>
      </c>
      <c r="L245" s="95">
        <f t="shared" si="47"/>
        <v>301.23</v>
      </c>
      <c r="N245" s="61">
        <v>109.14</v>
      </c>
      <c r="O245" s="81">
        <f t="shared" si="48"/>
        <v>100.41</v>
      </c>
    </row>
    <row r="246" spans="1:15" ht="25.5">
      <c r="A246" s="143" t="s">
        <v>871</v>
      </c>
      <c r="B246" s="122" t="s">
        <v>329</v>
      </c>
      <c r="C246" s="109" t="s">
        <v>21</v>
      </c>
      <c r="D246" s="64" t="s">
        <v>990</v>
      </c>
      <c r="E246" s="112" t="s">
        <v>27</v>
      </c>
      <c r="F246" s="120">
        <v>1</v>
      </c>
      <c r="G246" s="121">
        <f t="shared" si="55"/>
        <v>285.5</v>
      </c>
      <c r="H246" s="121">
        <f t="shared" si="56"/>
        <v>345.87715235313925</v>
      </c>
      <c r="I246" s="121">
        <f t="shared" si="57"/>
        <v>345.87715235313925</v>
      </c>
      <c r="J246" s="144">
        <v>2.6553837226348496E-4</v>
      </c>
      <c r="L246" s="95">
        <f t="shared" si="47"/>
        <v>285.5</v>
      </c>
      <c r="N246" s="61">
        <v>310.33</v>
      </c>
      <c r="O246" s="81">
        <f t="shared" si="48"/>
        <v>285.5</v>
      </c>
    </row>
    <row r="247" spans="1:15" ht="25.5">
      <c r="A247" s="143" t="s">
        <v>872</v>
      </c>
      <c r="B247" s="122" t="s">
        <v>331</v>
      </c>
      <c r="C247" s="109" t="s">
        <v>44</v>
      </c>
      <c r="D247" s="64" t="s">
        <v>332</v>
      </c>
      <c r="E247" s="112" t="s">
        <v>46</v>
      </c>
      <c r="F247" s="120">
        <v>33</v>
      </c>
      <c r="G247" s="121">
        <f t="shared" si="55"/>
        <v>70.8</v>
      </c>
      <c r="H247" s="121">
        <f t="shared" si="56"/>
        <v>85.772687869009658</v>
      </c>
      <c r="I247" s="121">
        <f t="shared" si="57"/>
        <v>2830.4986996773187</v>
      </c>
      <c r="J247" s="144">
        <v>2.1729531778848948E-3</v>
      </c>
      <c r="L247" s="95">
        <f t="shared" si="47"/>
        <v>2336.4</v>
      </c>
      <c r="N247" s="61">
        <v>76.959999999999994</v>
      </c>
      <c r="O247" s="81">
        <f t="shared" si="48"/>
        <v>70.8</v>
      </c>
    </row>
    <row r="248" spans="1:15">
      <c r="A248" s="143" t="s">
        <v>873</v>
      </c>
      <c r="B248" s="122" t="s">
        <v>333</v>
      </c>
      <c r="C248" s="109" t="s">
        <v>44</v>
      </c>
      <c r="D248" s="64" t="s">
        <v>334</v>
      </c>
      <c r="E248" s="112" t="s">
        <v>46</v>
      </c>
      <c r="F248" s="120">
        <v>1</v>
      </c>
      <c r="G248" s="121">
        <f t="shared" si="55"/>
        <v>76.63</v>
      </c>
      <c r="H248" s="121">
        <f t="shared" si="56"/>
        <v>92.835608353138568</v>
      </c>
      <c r="I248" s="121">
        <f t="shared" si="57"/>
        <v>92.835608353138568</v>
      </c>
      <c r="J248" s="144">
        <v>7.1262651220306721E-5</v>
      </c>
      <c r="L248" s="95">
        <f t="shared" si="47"/>
        <v>76.63</v>
      </c>
      <c r="N248" s="61">
        <v>83.29</v>
      </c>
      <c r="O248" s="81">
        <f t="shared" si="48"/>
        <v>76.63</v>
      </c>
    </row>
    <row r="249" spans="1:15" ht="24" customHeight="1">
      <c r="A249" s="143" t="s">
        <v>874</v>
      </c>
      <c r="B249" s="122" t="s">
        <v>335</v>
      </c>
      <c r="C249" s="109" t="s">
        <v>21</v>
      </c>
      <c r="D249" s="64" t="s">
        <v>1043</v>
      </c>
      <c r="E249" s="112" t="s">
        <v>34</v>
      </c>
      <c r="F249" s="120">
        <v>516</v>
      </c>
      <c r="G249" s="121">
        <f t="shared" si="55"/>
        <v>6.65</v>
      </c>
      <c r="H249" s="121">
        <f t="shared" si="56"/>
        <v>8.056332970747377</v>
      </c>
      <c r="I249" s="121">
        <f t="shared" si="57"/>
        <v>4157.0678129056469</v>
      </c>
      <c r="J249" s="144">
        <v>3.1896856295779751E-3</v>
      </c>
      <c r="L249" s="95">
        <f t="shared" si="47"/>
        <v>3431.4</v>
      </c>
      <c r="N249" s="61">
        <v>7.23</v>
      </c>
      <c r="O249" s="81">
        <f t="shared" si="48"/>
        <v>6.65</v>
      </c>
    </row>
    <row r="250" spans="1:15" ht="24" customHeight="1">
      <c r="A250" s="143" t="s">
        <v>875</v>
      </c>
      <c r="B250" s="122" t="s">
        <v>337</v>
      </c>
      <c r="C250" s="109" t="s">
        <v>21</v>
      </c>
      <c r="D250" s="64" t="s">
        <v>1044</v>
      </c>
      <c r="E250" s="112" t="s">
        <v>34</v>
      </c>
      <c r="F250" s="120">
        <v>1056</v>
      </c>
      <c r="G250" s="121">
        <f t="shared" si="55"/>
        <v>9.5</v>
      </c>
      <c r="H250" s="121">
        <f t="shared" si="56"/>
        <v>11.509047101067681</v>
      </c>
      <c r="I250" s="121">
        <f t="shared" si="57"/>
        <v>12153.553738727471</v>
      </c>
      <c r="J250" s="144">
        <v>9.3303948699384048E-3</v>
      </c>
      <c r="L250" s="95">
        <f t="shared" si="47"/>
        <v>10032</v>
      </c>
      <c r="N250" s="61">
        <v>10.33</v>
      </c>
      <c r="O250" s="81">
        <f t="shared" si="48"/>
        <v>9.5</v>
      </c>
    </row>
    <row r="251" spans="1:15" ht="24" customHeight="1">
      <c r="A251" s="143" t="s">
        <v>876</v>
      </c>
      <c r="B251" s="122" t="s">
        <v>337</v>
      </c>
      <c r="C251" s="109" t="s">
        <v>21</v>
      </c>
      <c r="D251" s="64" t="s">
        <v>1044</v>
      </c>
      <c r="E251" s="112" t="s">
        <v>34</v>
      </c>
      <c r="F251" s="120">
        <v>84</v>
      </c>
      <c r="G251" s="121">
        <f t="shared" si="55"/>
        <v>9.5</v>
      </c>
      <c r="H251" s="121">
        <f t="shared" si="56"/>
        <v>11.509047101067681</v>
      </c>
      <c r="I251" s="121">
        <f t="shared" si="57"/>
        <v>966.75995648968524</v>
      </c>
      <c r="J251" s="144">
        <v>7.421905010178277E-4</v>
      </c>
      <c r="L251" s="95">
        <f t="shared" si="47"/>
        <v>798</v>
      </c>
      <c r="N251" s="61">
        <v>10.33</v>
      </c>
      <c r="O251" s="81">
        <f t="shared" si="48"/>
        <v>9.5</v>
      </c>
    </row>
    <row r="252" spans="1:15" ht="24" customHeight="1">
      <c r="A252" s="143" t="s">
        <v>877</v>
      </c>
      <c r="B252" s="122" t="s">
        <v>339</v>
      </c>
      <c r="C252" s="109" t="s">
        <v>21</v>
      </c>
      <c r="D252" s="64" t="s">
        <v>1045</v>
      </c>
      <c r="E252" s="112" t="s">
        <v>34</v>
      </c>
      <c r="F252" s="120">
        <v>54</v>
      </c>
      <c r="G252" s="121">
        <f t="shared" si="55"/>
        <v>22.93</v>
      </c>
      <c r="H252" s="121">
        <f t="shared" si="56"/>
        <v>27.779205266050731</v>
      </c>
      <c r="I252" s="121">
        <f t="shared" si="57"/>
        <v>1500.0770843667394</v>
      </c>
      <c r="J252" s="144">
        <v>1.1512620389769748E-3</v>
      </c>
      <c r="L252" s="95">
        <f t="shared" si="47"/>
        <v>1238.22</v>
      </c>
      <c r="N252" s="61">
        <v>24.92</v>
      </c>
      <c r="O252" s="81">
        <f t="shared" si="48"/>
        <v>22.93</v>
      </c>
    </row>
    <row r="253" spans="1:15" ht="24" customHeight="1">
      <c r="A253" s="143" t="s">
        <v>878</v>
      </c>
      <c r="B253" s="122" t="s">
        <v>341</v>
      </c>
      <c r="C253" s="109" t="s">
        <v>21</v>
      </c>
      <c r="D253" s="64" t="s">
        <v>1046</v>
      </c>
      <c r="E253" s="112" t="s">
        <v>34</v>
      </c>
      <c r="F253" s="120">
        <v>12</v>
      </c>
      <c r="G253" s="121">
        <f t="shared" si="55"/>
        <v>27.92</v>
      </c>
      <c r="H253" s="121">
        <f t="shared" si="56"/>
        <v>33.824483690716811</v>
      </c>
      <c r="I253" s="121">
        <f t="shared" si="57"/>
        <v>405.8938042886017</v>
      </c>
      <c r="J253" s="144">
        <v>3.1163131846104333E-4</v>
      </c>
      <c r="L253" s="95">
        <f t="shared" si="47"/>
        <v>335.04</v>
      </c>
      <c r="N253" s="61">
        <v>30.35</v>
      </c>
      <c r="O253" s="81">
        <f t="shared" si="48"/>
        <v>27.92</v>
      </c>
    </row>
    <row r="254" spans="1:15" ht="24" customHeight="1">
      <c r="A254" s="143" t="s">
        <v>879</v>
      </c>
      <c r="B254" s="122" t="s">
        <v>343</v>
      </c>
      <c r="C254" s="109" t="s">
        <v>21</v>
      </c>
      <c r="D254" s="64" t="s">
        <v>1047</v>
      </c>
      <c r="E254" s="112" t="s">
        <v>34</v>
      </c>
      <c r="F254" s="120">
        <v>30</v>
      </c>
      <c r="G254" s="121">
        <f t="shared" si="55"/>
        <v>43.6</v>
      </c>
      <c r="H254" s="121">
        <f t="shared" si="56"/>
        <v>52.820468800689568</v>
      </c>
      <c r="I254" s="121">
        <f t="shared" si="57"/>
        <v>1584.614064020687</v>
      </c>
      <c r="J254" s="144">
        <v>1.2164909488437234E-3</v>
      </c>
      <c r="L254" s="95">
        <f t="shared" si="47"/>
        <v>1308</v>
      </c>
      <c r="N254" s="61">
        <v>47.39</v>
      </c>
      <c r="O254" s="81">
        <f t="shared" si="48"/>
        <v>43.6</v>
      </c>
    </row>
    <row r="255" spans="1:15" ht="23.25" customHeight="1">
      <c r="A255" s="143" t="s">
        <v>880</v>
      </c>
      <c r="B255" s="122" t="s">
        <v>345</v>
      </c>
      <c r="C255" s="109" t="s">
        <v>21</v>
      </c>
      <c r="D255" s="64" t="s">
        <v>346</v>
      </c>
      <c r="E255" s="112" t="s">
        <v>34</v>
      </c>
      <c r="F255" s="120">
        <v>6</v>
      </c>
      <c r="G255" s="121">
        <f t="shared" si="55"/>
        <v>39.06</v>
      </c>
      <c r="H255" s="121">
        <f t="shared" si="56"/>
        <v>47.320355765021439</v>
      </c>
      <c r="I255" s="121">
        <f t="shared" si="57"/>
        <v>283.92213459012862</v>
      </c>
      <c r="J255" s="144">
        <v>2.1798066480192255E-4</v>
      </c>
      <c r="L255" s="95">
        <f t="shared" si="47"/>
        <v>234.36</v>
      </c>
      <c r="N255" s="61">
        <v>42.46</v>
      </c>
      <c r="O255" s="81">
        <f t="shared" si="48"/>
        <v>39.06</v>
      </c>
    </row>
    <row r="256" spans="1:15" ht="12" customHeight="1">
      <c r="A256" s="143" t="s">
        <v>881</v>
      </c>
      <c r="B256" s="122" t="s">
        <v>347</v>
      </c>
      <c r="C256" s="109" t="s">
        <v>197</v>
      </c>
      <c r="D256" s="64" t="s">
        <v>348</v>
      </c>
      <c r="E256" s="112" t="s">
        <v>27</v>
      </c>
      <c r="F256" s="120">
        <v>1</v>
      </c>
      <c r="G256" s="121">
        <f t="shared" si="55"/>
        <v>148.41</v>
      </c>
      <c r="H256" s="121">
        <f t="shared" si="56"/>
        <v>179.79554529152153</v>
      </c>
      <c r="I256" s="121">
        <f t="shared" si="57"/>
        <v>179.79554529152153</v>
      </c>
      <c r="J256" s="144">
        <v>1.3803695141146344E-4</v>
      </c>
      <c r="L256" s="95">
        <f t="shared" si="47"/>
        <v>148.41</v>
      </c>
      <c r="N256" s="61">
        <v>161.32</v>
      </c>
      <c r="O256" s="81">
        <f t="shared" si="48"/>
        <v>148.41</v>
      </c>
    </row>
    <row r="257" spans="1:15">
      <c r="A257" s="143" t="s">
        <v>882</v>
      </c>
      <c r="B257" s="122" t="s">
        <v>349</v>
      </c>
      <c r="C257" s="109" t="s">
        <v>197</v>
      </c>
      <c r="D257" s="64" t="s">
        <v>350</v>
      </c>
      <c r="E257" s="112" t="s">
        <v>27</v>
      </c>
      <c r="F257" s="120">
        <v>1</v>
      </c>
      <c r="G257" s="121">
        <f t="shared" si="55"/>
        <v>121.02</v>
      </c>
      <c r="H257" s="121">
        <f t="shared" si="56"/>
        <v>146.61314528118007</v>
      </c>
      <c r="I257" s="121">
        <f t="shared" si="57"/>
        <v>146.61314528118007</v>
      </c>
      <c r="J257" s="144">
        <v>1.1255144923546651E-4</v>
      </c>
      <c r="L257" s="95">
        <f t="shared" si="47"/>
        <v>121.02</v>
      </c>
      <c r="N257" s="61">
        <v>131.54</v>
      </c>
      <c r="O257" s="81">
        <f t="shared" si="48"/>
        <v>121.02</v>
      </c>
    </row>
    <row r="258" spans="1:15">
      <c r="A258" s="143" t="s">
        <v>883</v>
      </c>
      <c r="B258" s="122" t="s">
        <v>351</v>
      </c>
      <c r="C258" s="109" t="s">
        <v>21</v>
      </c>
      <c r="D258" s="64" t="s">
        <v>352</v>
      </c>
      <c r="E258" s="112" t="s">
        <v>27</v>
      </c>
      <c r="F258" s="120">
        <v>5</v>
      </c>
      <c r="G258" s="121">
        <f t="shared" si="55"/>
        <v>158</v>
      </c>
      <c r="H258" s="121">
        <f t="shared" ref="H258:H280" si="58">G258*$F$8+G258</f>
        <v>191.41362547038881</v>
      </c>
      <c r="I258" s="121">
        <f t="shared" si="57"/>
        <v>957.06812735194399</v>
      </c>
      <c r="J258" s="144">
        <v>7.3476590837230258E-4</v>
      </c>
      <c r="L258" s="95">
        <f t="shared" si="47"/>
        <v>790</v>
      </c>
      <c r="N258" s="61">
        <v>171.74</v>
      </c>
      <c r="O258" s="81">
        <f t="shared" si="48"/>
        <v>158</v>
      </c>
    </row>
    <row r="259" spans="1:15" ht="24" customHeight="1">
      <c r="A259" s="143" t="s">
        <v>884</v>
      </c>
      <c r="B259" s="122" t="s">
        <v>353</v>
      </c>
      <c r="C259" s="109" t="s">
        <v>21</v>
      </c>
      <c r="D259" s="64" t="s">
        <v>354</v>
      </c>
      <c r="E259" s="112" t="s">
        <v>34</v>
      </c>
      <c r="F259" s="120">
        <v>4800</v>
      </c>
      <c r="G259" s="121">
        <f t="shared" si="55"/>
        <v>4.9400000000000004</v>
      </c>
      <c r="H259" s="121">
        <f t="shared" si="58"/>
        <v>5.9847044925551947</v>
      </c>
      <c r="I259" s="121">
        <f t="shared" si="57"/>
        <v>28726.581564264936</v>
      </c>
      <c r="J259" s="144">
        <v>2.2027859302343349E-2</v>
      </c>
      <c r="L259" s="95">
        <f t="shared" si="47"/>
        <v>23712</v>
      </c>
      <c r="N259" s="61">
        <v>5.37</v>
      </c>
      <c r="O259" s="81">
        <f t="shared" si="48"/>
        <v>4.9400000000000004</v>
      </c>
    </row>
    <row r="260" spans="1:15" ht="24" customHeight="1">
      <c r="A260" s="143" t="s">
        <v>885</v>
      </c>
      <c r="B260" s="122" t="s">
        <v>355</v>
      </c>
      <c r="C260" s="109" t="s">
        <v>21</v>
      </c>
      <c r="D260" s="64" t="s">
        <v>356</v>
      </c>
      <c r="E260" s="112" t="s">
        <v>34</v>
      </c>
      <c r="F260" s="120">
        <v>600</v>
      </c>
      <c r="G260" s="121">
        <f t="shared" si="55"/>
        <v>5.77</v>
      </c>
      <c r="H260" s="121">
        <f t="shared" si="58"/>
        <v>6.9902317655958441</v>
      </c>
      <c r="I260" s="121">
        <f t="shared" si="57"/>
        <v>4194.1390593575061</v>
      </c>
      <c r="J260" s="144">
        <v>3.2170995101152987E-3</v>
      </c>
      <c r="L260" s="95">
        <f t="shared" si="47"/>
        <v>3462</v>
      </c>
      <c r="N260" s="61">
        <v>6.27</v>
      </c>
      <c r="O260" s="81">
        <f t="shared" si="48"/>
        <v>5.77</v>
      </c>
    </row>
    <row r="261" spans="1:15" ht="24" customHeight="1">
      <c r="A261" s="143" t="s">
        <v>886</v>
      </c>
      <c r="B261" s="122" t="s">
        <v>357</v>
      </c>
      <c r="C261" s="109" t="s">
        <v>21</v>
      </c>
      <c r="D261" s="64" t="s">
        <v>358</v>
      </c>
      <c r="E261" s="112" t="s">
        <v>34</v>
      </c>
      <c r="F261" s="120">
        <v>16</v>
      </c>
      <c r="G261" s="121">
        <f t="shared" si="55"/>
        <v>7.54</v>
      </c>
      <c r="H261" s="121">
        <f t="shared" si="58"/>
        <v>9.1345489623210856</v>
      </c>
      <c r="I261" s="121">
        <f t="shared" si="57"/>
        <v>146.15278339713737</v>
      </c>
      <c r="J261" s="144">
        <v>1.1223565208221793E-4</v>
      </c>
      <c r="L261" s="95">
        <f t="shared" si="47"/>
        <v>120.64</v>
      </c>
      <c r="N261" s="61">
        <v>8.1999999999999993</v>
      </c>
      <c r="O261" s="81">
        <f t="shared" si="48"/>
        <v>7.54</v>
      </c>
    </row>
    <row r="262" spans="1:15" ht="24" customHeight="1">
      <c r="A262" s="143" t="s">
        <v>887</v>
      </c>
      <c r="B262" s="122" t="s">
        <v>359</v>
      </c>
      <c r="C262" s="109" t="s">
        <v>21</v>
      </c>
      <c r="D262" s="64" t="s">
        <v>360</v>
      </c>
      <c r="E262" s="112" t="s">
        <v>34</v>
      </c>
      <c r="F262" s="120">
        <v>500</v>
      </c>
      <c r="G262" s="121">
        <f t="shared" si="55"/>
        <v>11.51</v>
      </c>
      <c r="H262" s="121">
        <f t="shared" si="58"/>
        <v>13.944119171925159</v>
      </c>
      <c r="I262" s="121">
        <f t="shared" si="57"/>
        <v>6972.0595859625791</v>
      </c>
      <c r="J262" s="144">
        <v>5.3517538843083443E-3</v>
      </c>
      <c r="L262" s="95">
        <f t="shared" si="47"/>
        <v>5755</v>
      </c>
      <c r="N262" s="61">
        <v>12.51</v>
      </c>
      <c r="O262" s="81">
        <f t="shared" si="48"/>
        <v>11.51</v>
      </c>
    </row>
    <row r="263" spans="1:15" ht="24" customHeight="1">
      <c r="A263" s="143" t="s">
        <v>888</v>
      </c>
      <c r="B263" s="122" t="s">
        <v>361</v>
      </c>
      <c r="C263" s="109" t="s">
        <v>21</v>
      </c>
      <c r="D263" s="64" t="s">
        <v>362</v>
      </c>
      <c r="E263" s="112" t="s">
        <v>34</v>
      </c>
      <c r="F263" s="120">
        <v>180</v>
      </c>
      <c r="G263" s="121">
        <f t="shared" si="55"/>
        <v>25.7</v>
      </c>
      <c r="H263" s="121">
        <f t="shared" si="58"/>
        <v>31.13500110499362</v>
      </c>
      <c r="I263" s="121">
        <f t="shared" si="57"/>
        <v>5604.3001988988517</v>
      </c>
      <c r="J263" s="144">
        <v>4.3007540819436094E-3</v>
      </c>
      <c r="L263" s="95">
        <f t="shared" si="47"/>
        <v>4626</v>
      </c>
      <c r="N263" s="61">
        <v>27.93</v>
      </c>
      <c r="O263" s="81">
        <f t="shared" si="48"/>
        <v>25.7</v>
      </c>
    </row>
    <row r="264" spans="1:15" ht="24" customHeight="1">
      <c r="A264" s="143" t="s">
        <v>889</v>
      </c>
      <c r="B264" s="122" t="s">
        <v>363</v>
      </c>
      <c r="C264" s="109" t="s">
        <v>21</v>
      </c>
      <c r="D264" s="64" t="s">
        <v>364</v>
      </c>
      <c r="E264" s="112" t="s">
        <v>34</v>
      </c>
      <c r="F264" s="120">
        <v>120</v>
      </c>
      <c r="G264" s="121">
        <f t="shared" si="55"/>
        <v>35.4</v>
      </c>
      <c r="H264" s="121">
        <f t="shared" si="58"/>
        <v>42.886343934504829</v>
      </c>
      <c r="I264" s="121">
        <f t="shared" si="57"/>
        <v>5146.3612721405798</v>
      </c>
      <c r="J264" s="144">
        <v>3.9508239597907174E-3</v>
      </c>
      <c r="L264" s="95">
        <f t="shared" si="47"/>
        <v>4248</v>
      </c>
      <c r="N264" s="61">
        <v>38.479999999999997</v>
      </c>
      <c r="O264" s="81">
        <f t="shared" si="48"/>
        <v>35.4</v>
      </c>
    </row>
    <row r="265" spans="1:15">
      <c r="A265" s="143" t="s">
        <v>890</v>
      </c>
      <c r="B265" s="122" t="s">
        <v>365</v>
      </c>
      <c r="C265" s="109" t="s">
        <v>21</v>
      </c>
      <c r="D265" s="64" t="s">
        <v>366</v>
      </c>
      <c r="E265" s="112" t="s">
        <v>27</v>
      </c>
      <c r="F265" s="120">
        <v>173</v>
      </c>
      <c r="G265" s="121">
        <f t="shared" si="55"/>
        <v>55.62</v>
      </c>
      <c r="H265" s="121">
        <f t="shared" si="58"/>
        <v>67.382442080145722</v>
      </c>
      <c r="I265" s="121">
        <f t="shared" si="57"/>
        <v>11657.16247986521</v>
      </c>
      <c r="J265" s="144">
        <v>8.9493352113812433E-3</v>
      </c>
      <c r="L265" s="95">
        <f t="shared" si="47"/>
        <v>9622.26</v>
      </c>
      <c r="N265" s="61">
        <v>60.46</v>
      </c>
      <c r="O265" s="81">
        <f t="shared" si="48"/>
        <v>55.62</v>
      </c>
    </row>
    <row r="266" spans="1:15">
      <c r="A266" s="143" t="s">
        <v>891</v>
      </c>
      <c r="B266" s="122" t="s">
        <v>365</v>
      </c>
      <c r="C266" s="109" t="s">
        <v>21</v>
      </c>
      <c r="D266" s="64" t="s">
        <v>366</v>
      </c>
      <c r="E266" s="112" t="s">
        <v>27</v>
      </c>
      <c r="F266" s="120">
        <v>17</v>
      </c>
      <c r="G266" s="121">
        <f t="shared" si="55"/>
        <v>55.62</v>
      </c>
      <c r="H266" s="121">
        <f t="shared" si="58"/>
        <v>67.382442080145722</v>
      </c>
      <c r="I266" s="121">
        <f t="shared" si="57"/>
        <v>1145.5015153624772</v>
      </c>
      <c r="J266" s="144">
        <v>8.7941444273688515E-4</v>
      </c>
      <c r="L266" s="95">
        <f t="shared" si="47"/>
        <v>945.54</v>
      </c>
      <c r="N266" s="61">
        <v>60.46</v>
      </c>
      <c r="O266" s="81">
        <f t="shared" si="48"/>
        <v>55.62</v>
      </c>
    </row>
    <row r="267" spans="1:15" ht="24" customHeight="1">
      <c r="A267" s="143" t="s">
        <v>892</v>
      </c>
      <c r="B267" s="122" t="s">
        <v>367</v>
      </c>
      <c r="C267" s="109" t="s">
        <v>21</v>
      </c>
      <c r="D267" s="64" t="s">
        <v>1048</v>
      </c>
      <c r="E267" s="112" t="s">
        <v>27</v>
      </c>
      <c r="F267" s="120">
        <v>68</v>
      </c>
      <c r="G267" s="121">
        <f t="shared" si="55"/>
        <v>10.38</v>
      </c>
      <c r="H267" s="121">
        <f t="shared" si="58"/>
        <v>12.575148306219216</v>
      </c>
      <c r="I267" s="121">
        <f t="shared" si="57"/>
        <v>855.11008482290663</v>
      </c>
      <c r="J267" s="144">
        <v>6.5610554085993879E-4</v>
      </c>
      <c r="L267" s="95">
        <f t="shared" si="47"/>
        <v>705.84</v>
      </c>
      <c r="N267" s="61">
        <v>11.28</v>
      </c>
      <c r="O267" s="81">
        <f t="shared" si="48"/>
        <v>10.38</v>
      </c>
    </row>
    <row r="268" spans="1:15" ht="24" customHeight="1">
      <c r="A268" s="143" t="s">
        <v>893</v>
      </c>
      <c r="B268" s="122" t="s">
        <v>369</v>
      </c>
      <c r="C268" s="109" t="s">
        <v>21</v>
      </c>
      <c r="D268" s="64" t="s">
        <v>1049</v>
      </c>
      <c r="E268" s="112" t="s">
        <v>27</v>
      </c>
      <c r="F268" s="120">
        <v>3</v>
      </c>
      <c r="G268" s="121">
        <f t="shared" si="55"/>
        <v>18.98</v>
      </c>
      <c r="H268" s="121">
        <f t="shared" si="58"/>
        <v>22.993864629291011</v>
      </c>
      <c r="I268" s="121">
        <f t="shared" si="57"/>
        <v>68.981593887873032</v>
      </c>
      <c r="J268" s="144">
        <v>5.2953135420256198E-5</v>
      </c>
      <c r="L268" s="95">
        <f t="shared" si="47"/>
        <v>56.94</v>
      </c>
      <c r="N268" s="61">
        <v>20.63</v>
      </c>
      <c r="O268" s="81">
        <f t="shared" si="48"/>
        <v>18.98</v>
      </c>
    </row>
    <row r="269" spans="1:15" ht="24" customHeight="1">
      <c r="A269" s="143" t="s">
        <v>894</v>
      </c>
      <c r="B269" s="122" t="s">
        <v>371</v>
      </c>
      <c r="C269" s="109" t="s">
        <v>21</v>
      </c>
      <c r="D269" s="64" t="s">
        <v>1050</v>
      </c>
      <c r="E269" s="112" t="s">
        <v>27</v>
      </c>
      <c r="F269" s="120">
        <v>2</v>
      </c>
      <c r="G269" s="121">
        <f t="shared" si="55"/>
        <v>29.62</v>
      </c>
      <c r="H269" s="121">
        <f t="shared" si="58"/>
        <v>35.883997382486811</v>
      </c>
      <c r="I269" s="121">
        <f t="shared" si="57"/>
        <v>71.767994764973622</v>
      </c>
      <c r="J269" s="144">
        <v>5.5096524609326333E-5</v>
      </c>
      <c r="L269" s="95">
        <f t="shared" si="47"/>
        <v>59.24</v>
      </c>
      <c r="N269" s="61">
        <v>32.200000000000003</v>
      </c>
      <c r="O269" s="81">
        <f t="shared" si="48"/>
        <v>29.62</v>
      </c>
    </row>
    <row r="270" spans="1:15" ht="24" customHeight="1">
      <c r="A270" s="143" t="s">
        <v>895</v>
      </c>
      <c r="B270" s="122" t="s">
        <v>371</v>
      </c>
      <c r="C270" s="109" t="s">
        <v>21</v>
      </c>
      <c r="D270" s="64" t="s">
        <v>1050</v>
      </c>
      <c r="E270" s="112" t="s">
        <v>27</v>
      </c>
      <c r="F270" s="120">
        <v>28</v>
      </c>
      <c r="G270" s="121">
        <f t="shared" si="55"/>
        <v>29.62</v>
      </c>
      <c r="H270" s="121">
        <f t="shared" si="58"/>
        <v>35.883997382486811</v>
      </c>
      <c r="I270" s="121">
        <f t="shared" si="57"/>
        <v>1004.7519267096307</v>
      </c>
      <c r="J270" s="144">
        <v>7.7135134453056866E-4</v>
      </c>
      <c r="L270" s="95">
        <f t="shared" si="47"/>
        <v>829.36</v>
      </c>
      <c r="N270" s="61">
        <v>32.200000000000003</v>
      </c>
      <c r="O270" s="81">
        <f t="shared" si="48"/>
        <v>29.62</v>
      </c>
    </row>
    <row r="271" spans="1:15" ht="24" customHeight="1">
      <c r="A271" s="143" t="s">
        <v>896</v>
      </c>
      <c r="B271" s="122" t="s">
        <v>371</v>
      </c>
      <c r="C271" s="109" t="s">
        <v>21</v>
      </c>
      <c r="D271" s="64" t="s">
        <v>1050</v>
      </c>
      <c r="E271" s="112" t="s">
        <v>27</v>
      </c>
      <c r="F271" s="120">
        <v>1</v>
      </c>
      <c r="G271" s="121">
        <f t="shared" si="55"/>
        <v>29.62</v>
      </c>
      <c r="H271" s="121">
        <f t="shared" si="58"/>
        <v>35.883997382486811</v>
      </c>
      <c r="I271" s="121">
        <f t="shared" si="57"/>
        <v>35.883997382486811</v>
      </c>
      <c r="J271" s="144">
        <v>2.7548262304663166E-5</v>
      </c>
      <c r="L271" s="95">
        <f t="shared" si="47"/>
        <v>29.62</v>
      </c>
      <c r="N271" s="61">
        <v>32.200000000000003</v>
      </c>
      <c r="O271" s="81">
        <f t="shared" si="48"/>
        <v>29.62</v>
      </c>
    </row>
    <row r="272" spans="1:15" ht="36" customHeight="1">
      <c r="A272" s="143" t="s">
        <v>897</v>
      </c>
      <c r="B272" s="122" t="s">
        <v>373</v>
      </c>
      <c r="C272" s="109" t="s">
        <v>21</v>
      </c>
      <c r="D272" s="64" t="s">
        <v>374</v>
      </c>
      <c r="E272" s="112" t="s">
        <v>27</v>
      </c>
      <c r="F272" s="120">
        <v>108</v>
      </c>
      <c r="G272" s="121">
        <f t="shared" si="55"/>
        <v>206.49</v>
      </c>
      <c r="H272" s="121">
        <f t="shared" si="58"/>
        <v>250.15822483152269</v>
      </c>
      <c r="I272" s="121">
        <f t="shared" si="57"/>
        <v>27017.088281804452</v>
      </c>
      <c r="J272" s="144">
        <v>2.0741583901720057E-2</v>
      </c>
      <c r="L272" s="95">
        <f t="shared" ref="L272:L335" si="59">ROUND(F272*G272,2)</f>
        <v>22300.92</v>
      </c>
      <c r="N272" s="61">
        <v>224.45</v>
      </c>
      <c r="O272" s="81">
        <f t="shared" ref="O272:O335" si="60">ROUND(N272*$K$13,2)</f>
        <v>206.49</v>
      </c>
    </row>
    <row r="273" spans="1:15" ht="36" customHeight="1">
      <c r="A273" s="143" t="s">
        <v>898</v>
      </c>
      <c r="B273" s="122" t="s">
        <v>375</v>
      </c>
      <c r="C273" s="109" t="s">
        <v>21</v>
      </c>
      <c r="D273" s="64" t="s">
        <v>376</v>
      </c>
      <c r="E273" s="112" t="s">
        <v>27</v>
      </c>
      <c r="F273" s="120">
        <v>21</v>
      </c>
      <c r="G273" s="121">
        <f t="shared" si="55"/>
        <v>150.85</v>
      </c>
      <c r="H273" s="121">
        <f t="shared" si="58"/>
        <v>182.75155317853259</v>
      </c>
      <c r="I273" s="121">
        <f t="shared" si="57"/>
        <v>3837.7826167491844</v>
      </c>
      <c r="J273" s="144">
        <v>2.9463269680139277E-3</v>
      </c>
      <c r="L273" s="95">
        <f t="shared" si="59"/>
        <v>3167.85</v>
      </c>
      <c r="N273" s="61">
        <v>163.97</v>
      </c>
      <c r="O273" s="81">
        <f t="shared" si="60"/>
        <v>150.85</v>
      </c>
    </row>
    <row r="274" spans="1:15">
      <c r="A274" s="143" t="s">
        <v>899</v>
      </c>
      <c r="B274" s="122" t="s">
        <v>377</v>
      </c>
      <c r="C274" s="109" t="s">
        <v>21</v>
      </c>
      <c r="D274" s="64" t="s">
        <v>378</v>
      </c>
      <c r="E274" s="112" t="s">
        <v>27</v>
      </c>
      <c r="F274" s="120">
        <v>6</v>
      </c>
      <c r="G274" s="121">
        <f t="shared" si="55"/>
        <v>105.86</v>
      </c>
      <c r="H274" s="121">
        <f t="shared" si="58"/>
        <v>128.24712906516049</v>
      </c>
      <c r="I274" s="121">
        <f t="shared" si="57"/>
        <v>769.48277439096296</v>
      </c>
      <c r="J274" s="144">
        <v>5.907691255793181E-4</v>
      </c>
      <c r="L274" s="95">
        <f t="shared" si="59"/>
        <v>635.16</v>
      </c>
      <c r="N274" s="61">
        <v>115.07</v>
      </c>
      <c r="O274" s="81">
        <f t="shared" si="60"/>
        <v>105.86</v>
      </c>
    </row>
    <row r="275" spans="1:15">
      <c r="A275" s="143" t="s">
        <v>900</v>
      </c>
      <c r="B275" s="122" t="s">
        <v>379</v>
      </c>
      <c r="C275" s="109" t="s">
        <v>197</v>
      </c>
      <c r="D275" s="64" t="s">
        <v>380</v>
      </c>
      <c r="E275" s="112" t="s">
        <v>27</v>
      </c>
      <c r="F275" s="120">
        <v>5</v>
      </c>
      <c r="G275" s="121">
        <f t="shared" si="55"/>
        <v>71.36</v>
      </c>
      <c r="H275" s="121">
        <f t="shared" si="58"/>
        <v>86.451115908651559</v>
      </c>
      <c r="I275" s="121">
        <f t="shared" si="57"/>
        <v>432.2555795432578</v>
      </c>
      <c r="J275" s="144">
        <v>3.3182217900385136E-4</v>
      </c>
      <c r="L275" s="95">
        <f t="shared" si="59"/>
        <v>356.8</v>
      </c>
      <c r="N275" s="61">
        <v>77.56</v>
      </c>
      <c r="O275" s="81">
        <f t="shared" si="60"/>
        <v>71.36</v>
      </c>
    </row>
    <row r="276" spans="1:15" ht="24" customHeight="1">
      <c r="A276" s="143" t="s">
        <v>901</v>
      </c>
      <c r="B276" s="122" t="s">
        <v>381</v>
      </c>
      <c r="C276" s="109" t="s">
        <v>38</v>
      </c>
      <c r="D276" s="64" t="s">
        <v>382</v>
      </c>
      <c r="E276" s="112" t="s">
        <v>27</v>
      </c>
      <c r="F276" s="120">
        <v>6</v>
      </c>
      <c r="G276" s="121">
        <f t="shared" si="55"/>
        <v>425.9</v>
      </c>
      <c r="H276" s="121">
        <f t="shared" si="58"/>
        <v>515.96875372049738</v>
      </c>
      <c r="I276" s="121">
        <f t="shared" si="57"/>
        <v>3095.8125223229845</v>
      </c>
      <c r="J276" s="144">
        <v>2.3767028135255304E-3</v>
      </c>
      <c r="L276" s="95">
        <f t="shared" si="59"/>
        <v>2555.4</v>
      </c>
      <c r="N276" s="61">
        <v>462.93</v>
      </c>
      <c r="O276" s="81">
        <f t="shared" si="60"/>
        <v>425.9</v>
      </c>
    </row>
    <row r="277" spans="1:15" ht="24" customHeight="1">
      <c r="A277" s="143" t="s">
        <v>902</v>
      </c>
      <c r="B277" s="122" t="s">
        <v>381</v>
      </c>
      <c r="C277" s="109" t="s">
        <v>38</v>
      </c>
      <c r="D277" s="64" t="s">
        <v>382</v>
      </c>
      <c r="E277" s="112" t="s">
        <v>27</v>
      </c>
      <c r="F277" s="120">
        <v>2</v>
      </c>
      <c r="G277" s="121">
        <f t="shared" si="55"/>
        <v>425.9</v>
      </c>
      <c r="H277" s="121">
        <f t="shared" si="58"/>
        <v>515.96875372049738</v>
      </c>
      <c r="I277" s="121">
        <f t="shared" si="57"/>
        <v>1031.9375074409948</v>
      </c>
      <c r="J277" s="144">
        <v>7.9223427117517677E-4</v>
      </c>
      <c r="L277" s="95">
        <f t="shared" si="59"/>
        <v>851.8</v>
      </c>
      <c r="N277" s="61">
        <v>462.93</v>
      </c>
      <c r="O277" s="81">
        <f t="shared" si="60"/>
        <v>425.9</v>
      </c>
    </row>
    <row r="278" spans="1:15">
      <c r="A278" s="143" t="s">
        <v>903</v>
      </c>
      <c r="B278" s="122" t="s">
        <v>383</v>
      </c>
      <c r="C278" s="109" t="s">
        <v>21</v>
      </c>
      <c r="D278" s="64" t="s">
        <v>384</v>
      </c>
      <c r="E278" s="112" t="s">
        <v>27</v>
      </c>
      <c r="F278" s="120">
        <v>26</v>
      </c>
      <c r="G278" s="121">
        <f t="shared" si="55"/>
        <v>105.65</v>
      </c>
      <c r="H278" s="121">
        <f t="shared" si="58"/>
        <v>127.9927185502948</v>
      </c>
      <c r="I278" s="121">
        <f t="shared" si="57"/>
        <v>3327.8106823076646</v>
      </c>
      <c r="J278" s="144">
        <v>2.5547586552507923E-3</v>
      </c>
      <c r="L278" s="95">
        <f t="shared" si="59"/>
        <v>2746.9</v>
      </c>
      <c r="N278" s="61">
        <v>114.84</v>
      </c>
      <c r="O278" s="81">
        <f t="shared" si="60"/>
        <v>105.65</v>
      </c>
    </row>
    <row r="279" spans="1:15">
      <c r="A279" s="143" t="s">
        <v>904</v>
      </c>
      <c r="B279" s="122" t="s">
        <v>385</v>
      </c>
      <c r="C279" s="109" t="s">
        <v>21</v>
      </c>
      <c r="D279" s="64" t="s">
        <v>386</v>
      </c>
      <c r="E279" s="112" t="s">
        <v>27</v>
      </c>
      <c r="F279" s="120">
        <v>292</v>
      </c>
      <c r="G279" s="121">
        <f t="shared" si="55"/>
        <v>6.58</v>
      </c>
      <c r="H279" s="121">
        <f t="shared" si="58"/>
        <v>7.9715294657921412</v>
      </c>
      <c r="I279" s="121">
        <f t="shared" si="57"/>
        <v>2327.686604011305</v>
      </c>
      <c r="J279" s="144">
        <v>1.7853961608768529E-3</v>
      </c>
      <c r="L279" s="95">
        <f t="shared" si="59"/>
        <v>1921.36</v>
      </c>
      <c r="N279" s="61">
        <v>7.15</v>
      </c>
      <c r="O279" s="81">
        <f t="shared" si="60"/>
        <v>6.58</v>
      </c>
    </row>
    <row r="280" spans="1:15" ht="24" customHeight="1">
      <c r="A280" s="143" t="s">
        <v>905</v>
      </c>
      <c r="B280" s="122" t="s">
        <v>387</v>
      </c>
      <c r="C280" s="109" t="s">
        <v>21</v>
      </c>
      <c r="D280" s="64" t="s">
        <v>388</v>
      </c>
      <c r="E280" s="112" t="s">
        <v>27</v>
      </c>
      <c r="F280" s="120">
        <v>165</v>
      </c>
      <c r="G280" s="121">
        <f t="shared" si="55"/>
        <v>8.25</v>
      </c>
      <c r="H280" s="121">
        <f t="shared" si="58"/>
        <v>9.9946987982956177</v>
      </c>
      <c r="I280" s="121">
        <f t="shared" si="57"/>
        <v>1649.1253017187769</v>
      </c>
      <c r="J280" s="144">
        <v>1.2660778209921172E-3</v>
      </c>
      <c r="L280" s="95">
        <f t="shared" si="59"/>
        <v>1361.25</v>
      </c>
      <c r="N280" s="61">
        <v>8.9700000000000006</v>
      </c>
      <c r="O280" s="81">
        <f t="shared" si="60"/>
        <v>8.25</v>
      </c>
    </row>
    <row r="281" spans="1:15">
      <c r="A281" s="136">
        <v>17</v>
      </c>
      <c r="B281" s="138"/>
      <c r="C281" s="138"/>
      <c r="D281" s="137" t="s">
        <v>389</v>
      </c>
      <c r="E281" s="138"/>
      <c r="F281" s="139"/>
      <c r="G281" s="140"/>
      <c r="H281" s="140"/>
      <c r="I281" s="141">
        <f>SUM(I282)</f>
        <v>1232.6189445243488</v>
      </c>
      <c r="J281" s="142">
        <v>9.4598045118866522E-4</v>
      </c>
      <c r="L281" s="95">
        <f t="shared" si="59"/>
        <v>0</v>
      </c>
      <c r="N281" s="96"/>
      <c r="O281" s="81">
        <f t="shared" si="60"/>
        <v>0</v>
      </c>
    </row>
    <row r="282" spans="1:15" ht="25.5">
      <c r="A282" s="143" t="s">
        <v>906</v>
      </c>
      <c r="B282" s="122" t="s">
        <v>390</v>
      </c>
      <c r="C282" s="109" t="s">
        <v>21</v>
      </c>
      <c r="D282" s="64" t="s">
        <v>391</v>
      </c>
      <c r="E282" s="112" t="s">
        <v>34</v>
      </c>
      <c r="F282" s="120">
        <v>95</v>
      </c>
      <c r="G282" s="121">
        <f>O282</f>
        <v>10.71</v>
      </c>
      <c r="H282" s="121">
        <f>G282*$F$8+G282</f>
        <v>12.97493625815104</v>
      </c>
      <c r="I282" s="121">
        <f t="shared" ref="I282" si="61">H282*F282</f>
        <v>1232.6189445243488</v>
      </c>
      <c r="J282" s="144">
        <v>9.4598045118866522E-4</v>
      </c>
      <c r="L282" s="95">
        <f t="shared" si="59"/>
        <v>1017.45</v>
      </c>
      <c r="N282" s="61">
        <v>11.64</v>
      </c>
      <c r="O282" s="81">
        <f t="shared" si="60"/>
        <v>10.71</v>
      </c>
    </row>
    <row r="283" spans="1:15">
      <c r="A283" s="136">
        <v>18</v>
      </c>
      <c r="B283" s="138"/>
      <c r="C283" s="138"/>
      <c r="D283" s="137" t="s">
        <v>392</v>
      </c>
      <c r="E283" s="138"/>
      <c r="F283" s="139"/>
      <c r="G283" s="140"/>
      <c r="H283" s="140"/>
      <c r="I283" s="141">
        <f>SUM(I284:I311)</f>
        <v>28159.561100561379</v>
      </c>
      <c r="J283" s="142">
        <v>2.1613076539272257E-2</v>
      </c>
      <c r="L283" s="95">
        <f t="shared" si="59"/>
        <v>0</v>
      </c>
      <c r="N283" s="96"/>
      <c r="O283" s="81">
        <f t="shared" si="60"/>
        <v>0</v>
      </c>
    </row>
    <row r="284" spans="1:15" ht="24" customHeight="1">
      <c r="A284" s="143" t="s">
        <v>907</v>
      </c>
      <c r="B284" s="122" t="s">
        <v>393</v>
      </c>
      <c r="C284" s="109" t="s">
        <v>21</v>
      </c>
      <c r="D284" s="64" t="s">
        <v>394</v>
      </c>
      <c r="E284" s="112" t="s">
        <v>27</v>
      </c>
      <c r="F284" s="120">
        <v>1</v>
      </c>
      <c r="G284" s="121">
        <f t="shared" ref="G284:G311" si="62">O284</f>
        <v>790.5</v>
      </c>
      <c r="H284" s="121">
        <f t="shared" ref="H284:H311" si="63">G284*$F$8+G284</f>
        <v>957.67386667305288</v>
      </c>
      <c r="I284" s="121">
        <f t="shared" ref="I284:I311" si="64">H284*F284</f>
        <v>957.67386667305288</v>
      </c>
      <c r="J284" s="144">
        <v>7.3522952546962496E-4</v>
      </c>
      <c r="L284" s="95">
        <f t="shared" si="59"/>
        <v>790.5</v>
      </c>
      <c r="N284" s="61">
        <v>859.24</v>
      </c>
      <c r="O284" s="81">
        <f t="shared" si="60"/>
        <v>790.5</v>
      </c>
    </row>
    <row r="285" spans="1:15">
      <c r="A285" s="143" t="s">
        <v>908</v>
      </c>
      <c r="B285" s="122" t="s">
        <v>395</v>
      </c>
      <c r="C285" s="109" t="s">
        <v>44</v>
      </c>
      <c r="D285" s="64" t="s">
        <v>396</v>
      </c>
      <c r="E285" s="112" t="s">
        <v>46</v>
      </c>
      <c r="F285" s="120">
        <v>2</v>
      </c>
      <c r="G285" s="121">
        <f t="shared" si="62"/>
        <v>478.4</v>
      </c>
      <c r="H285" s="121">
        <f t="shared" si="63"/>
        <v>579.57138243692407</v>
      </c>
      <c r="I285" s="121">
        <f t="shared" si="64"/>
        <v>1159.1427648738481</v>
      </c>
      <c r="J285" s="144">
        <v>8.8990293967775816E-4</v>
      </c>
      <c r="L285" s="95">
        <f t="shared" si="59"/>
        <v>956.8</v>
      </c>
      <c r="N285" s="61">
        <v>520</v>
      </c>
      <c r="O285" s="81">
        <f t="shared" si="60"/>
        <v>478.4</v>
      </c>
    </row>
    <row r="286" spans="1:15">
      <c r="A286" s="143" t="s">
        <v>909</v>
      </c>
      <c r="B286" s="150" t="s">
        <v>397</v>
      </c>
      <c r="C286" s="151" t="s">
        <v>44</v>
      </c>
      <c r="D286" s="152" t="s">
        <v>398</v>
      </c>
      <c r="E286" s="153" t="s">
        <v>46</v>
      </c>
      <c r="F286" s="154">
        <v>1</v>
      </c>
      <c r="G286" s="121">
        <f t="shared" si="62"/>
        <v>97.29</v>
      </c>
      <c r="H286" s="121">
        <f t="shared" si="63"/>
        <v>117.86475710135524</v>
      </c>
      <c r="I286" s="121">
        <f t="shared" si="64"/>
        <v>117.86475710135524</v>
      </c>
      <c r="J286" s="155">
        <v>9.0485963038268013E-5</v>
      </c>
      <c r="L286" s="95">
        <f t="shared" si="59"/>
        <v>97.29</v>
      </c>
      <c r="N286" s="67">
        <v>105.75</v>
      </c>
      <c r="O286" s="81">
        <f t="shared" si="60"/>
        <v>97.29</v>
      </c>
    </row>
    <row r="287" spans="1:15">
      <c r="A287" s="143" t="s">
        <v>910</v>
      </c>
      <c r="B287" s="150" t="s">
        <v>399</v>
      </c>
      <c r="C287" s="151" t="s">
        <v>44</v>
      </c>
      <c r="D287" s="152" t="s">
        <v>400</v>
      </c>
      <c r="E287" s="153" t="s">
        <v>46</v>
      </c>
      <c r="F287" s="154">
        <v>4</v>
      </c>
      <c r="G287" s="121">
        <f t="shared" si="62"/>
        <v>17.11</v>
      </c>
      <c r="H287" s="121">
        <f t="shared" si="63"/>
        <v>20.728399568344003</v>
      </c>
      <c r="I287" s="121">
        <f t="shared" si="64"/>
        <v>82.91359827337601</v>
      </c>
      <c r="J287" s="155">
        <v>6.3643205012138912E-5</v>
      </c>
      <c r="L287" s="95">
        <f t="shared" si="59"/>
        <v>68.44</v>
      </c>
      <c r="N287" s="67">
        <v>18.600000000000001</v>
      </c>
      <c r="O287" s="81">
        <f t="shared" si="60"/>
        <v>17.11</v>
      </c>
    </row>
    <row r="288" spans="1:15">
      <c r="A288" s="143" t="s">
        <v>911</v>
      </c>
      <c r="B288" s="150" t="s">
        <v>401</v>
      </c>
      <c r="C288" s="151" t="s">
        <v>197</v>
      </c>
      <c r="D288" s="152" t="s">
        <v>402</v>
      </c>
      <c r="E288" s="153" t="s">
        <v>27</v>
      </c>
      <c r="F288" s="154">
        <v>4</v>
      </c>
      <c r="G288" s="121">
        <f t="shared" si="62"/>
        <v>25.29</v>
      </c>
      <c r="H288" s="121">
        <f t="shared" si="63"/>
        <v>30.638294861684386</v>
      </c>
      <c r="I288" s="121">
        <f t="shared" si="64"/>
        <v>122.55317944673754</v>
      </c>
      <c r="J288" s="155">
        <v>9.406723713787423E-5</v>
      </c>
      <c r="L288" s="95">
        <f t="shared" si="59"/>
        <v>101.16</v>
      </c>
      <c r="N288" s="67">
        <v>27.49</v>
      </c>
      <c r="O288" s="81">
        <f t="shared" si="60"/>
        <v>25.29</v>
      </c>
    </row>
    <row r="289" spans="1:15" ht="25.5">
      <c r="A289" s="143" t="s">
        <v>912</v>
      </c>
      <c r="B289" s="122" t="s">
        <v>403</v>
      </c>
      <c r="C289" s="109" t="s">
        <v>309</v>
      </c>
      <c r="D289" s="64" t="s">
        <v>404</v>
      </c>
      <c r="E289" s="112" t="s">
        <v>281</v>
      </c>
      <c r="F289" s="120">
        <v>4</v>
      </c>
      <c r="G289" s="121">
        <f t="shared" si="62"/>
        <v>116.14</v>
      </c>
      <c r="H289" s="121">
        <f t="shared" si="63"/>
        <v>140.70112950715796</v>
      </c>
      <c r="I289" s="121">
        <f t="shared" si="64"/>
        <v>562.80451802863183</v>
      </c>
      <c r="J289" s="144">
        <v>4.320642583509903E-4</v>
      </c>
      <c r="L289" s="95">
        <f t="shared" si="59"/>
        <v>464.56</v>
      </c>
      <c r="N289" s="61">
        <v>126.24</v>
      </c>
      <c r="O289" s="81">
        <f t="shared" si="60"/>
        <v>116.14</v>
      </c>
    </row>
    <row r="290" spans="1:15">
      <c r="A290" s="143" t="s">
        <v>913</v>
      </c>
      <c r="B290" s="122" t="s">
        <v>405</v>
      </c>
      <c r="C290" s="109" t="s">
        <v>197</v>
      </c>
      <c r="D290" s="64" t="s">
        <v>406</v>
      </c>
      <c r="E290" s="112" t="s">
        <v>27</v>
      </c>
      <c r="F290" s="120">
        <v>2</v>
      </c>
      <c r="G290" s="121">
        <f t="shared" si="62"/>
        <v>28.28</v>
      </c>
      <c r="H290" s="121">
        <f t="shared" si="63"/>
        <v>34.26061600191516</v>
      </c>
      <c r="I290" s="121">
        <f t="shared" si="64"/>
        <v>68.52123200383032</v>
      </c>
      <c r="J290" s="144">
        <v>5.2597023736805678E-5</v>
      </c>
      <c r="L290" s="95">
        <f t="shared" si="59"/>
        <v>56.56</v>
      </c>
      <c r="N290" s="61">
        <v>30.74</v>
      </c>
      <c r="O290" s="81">
        <f t="shared" si="60"/>
        <v>28.28</v>
      </c>
    </row>
    <row r="291" spans="1:15">
      <c r="A291" s="143" t="s">
        <v>914</v>
      </c>
      <c r="B291" s="122" t="s">
        <v>407</v>
      </c>
      <c r="C291" s="109" t="s">
        <v>271</v>
      </c>
      <c r="D291" s="64" t="s">
        <v>408</v>
      </c>
      <c r="E291" s="112" t="s">
        <v>27</v>
      </c>
      <c r="F291" s="120">
        <v>1</v>
      </c>
      <c r="G291" s="121">
        <f t="shared" si="62"/>
        <v>39.78</v>
      </c>
      <c r="H291" s="121">
        <f t="shared" si="63"/>
        <v>48.192620387418145</v>
      </c>
      <c r="I291" s="121">
        <f t="shared" si="64"/>
        <v>48.192620387418145</v>
      </c>
      <c r="J291" s="144">
        <v>3.6995300548652535E-5</v>
      </c>
      <c r="L291" s="95">
        <f t="shared" si="59"/>
        <v>39.78</v>
      </c>
      <c r="N291" s="61">
        <v>43.24</v>
      </c>
      <c r="O291" s="81">
        <f t="shared" si="60"/>
        <v>39.78</v>
      </c>
    </row>
    <row r="292" spans="1:15">
      <c r="A292" s="143" t="s">
        <v>915</v>
      </c>
      <c r="B292" s="122" t="s">
        <v>409</v>
      </c>
      <c r="C292" s="109" t="s">
        <v>197</v>
      </c>
      <c r="D292" s="64" t="s">
        <v>410</v>
      </c>
      <c r="E292" s="112" t="s">
        <v>34</v>
      </c>
      <c r="F292" s="120">
        <v>1000</v>
      </c>
      <c r="G292" s="121">
        <f t="shared" si="62"/>
        <v>11.62</v>
      </c>
      <c r="H292" s="121">
        <f t="shared" si="63"/>
        <v>14.0773818225691</v>
      </c>
      <c r="I292" s="121">
        <f t="shared" si="64"/>
        <v>14077.381822569099</v>
      </c>
      <c r="J292" s="144">
        <v>1.0804294094121555E-2</v>
      </c>
      <c r="L292" s="95">
        <f t="shared" si="59"/>
        <v>11620</v>
      </c>
      <c r="N292" s="61">
        <v>12.63</v>
      </c>
      <c r="O292" s="81">
        <f t="shared" si="60"/>
        <v>11.62</v>
      </c>
    </row>
    <row r="293" spans="1:15" ht="24" customHeight="1">
      <c r="A293" s="143" t="s">
        <v>916</v>
      </c>
      <c r="B293" s="122" t="s">
        <v>411</v>
      </c>
      <c r="C293" s="109" t="s">
        <v>21</v>
      </c>
      <c r="D293" s="64" t="s">
        <v>1051</v>
      </c>
      <c r="E293" s="112" t="s">
        <v>34</v>
      </c>
      <c r="F293" s="120">
        <v>30</v>
      </c>
      <c r="G293" s="121">
        <f t="shared" si="62"/>
        <v>4.07</v>
      </c>
      <c r="H293" s="121">
        <f t="shared" si="63"/>
        <v>4.9307180738258385</v>
      </c>
      <c r="I293" s="121">
        <f t="shared" si="64"/>
        <v>147.92154221477514</v>
      </c>
      <c r="J293" s="144">
        <v>1.1328382986746853E-4</v>
      </c>
      <c r="L293" s="95">
        <f t="shared" si="59"/>
        <v>122.1</v>
      </c>
      <c r="N293" s="61">
        <v>4.42</v>
      </c>
      <c r="O293" s="81">
        <f t="shared" si="60"/>
        <v>4.07</v>
      </c>
    </row>
    <row r="294" spans="1:15">
      <c r="A294" s="143" t="s">
        <v>917</v>
      </c>
      <c r="B294" s="122" t="s">
        <v>413</v>
      </c>
      <c r="C294" s="109" t="s">
        <v>38</v>
      </c>
      <c r="D294" s="64" t="s">
        <v>414</v>
      </c>
      <c r="E294" s="112" t="s">
        <v>34</v>
      </c>
      <c r="F294" s="120">
        <v>110</v>
      </c>
      <c r="G294" s="121">
        <f t="shared" si="62"/>
        <v>6.96</v>
      </c>
      <c r="H294" s="121">
        <f t="shared" si="63"/>
        <v>8.4318913498348493</v>
      </c>
      <c r="I294" s="121">
        <f t="shared" si="64"/>
        <v>927.50804848183338</v>
      </c>
      <c r="J294" s="144">
        <v>7.1101393099498936E-4</v>
      </c>
      <c r="L294" s="95">
        <f t="shared" si="59"/>
        <v>765.6</v>
      </c>
      <c r="N294" s="61">
        <v>7.56</v>
      </c>
      <c r="O294" s="81">
        <f t="shared" si="60"/>
        <v>6.96</v>
      </c>
    </row>
    <row r="295" spans="1:15">
      <c r="A295" s="143" t="s">
        <v>918</v>
      </c>
      <c r="B295" s="122" t="s">
        <v>415</v>
      </c>
      <c r="C295" s="109" t="s">
        <v>197</v>
      </c>
      <c r="D295" s="64" t="s">
        <v>416</v>
      </c>
      <c r="E295" s="112" t="s">
        <v>27</v>
      </c>
      <c r="F295" s="120">
        <v>24</v>
      </c>
      <c r="G295" s="121">
        <f t="shared" si="62"/>
        <v>15.8</v>
      </c>
      <c r="H295" s="121">
        <f t="shared" si="63"/>
        <v>19.141362547038881</v>
      </c>
      <c r="I295" s="121">
        <f t="shared" si="64"/>
        <v>459.39270112893314</v>
      </c>
      <c r="J295" s="144">
        <v>3.5251025208581668E-4</v>
      </c>
      <c r="L295" s="95">
        <f t="shared" si="59"/>
        <v>379.2</v>
      </c>
      <c r="N295" s="61">
        <v>17.170000000000002</v>
      </c>
      <c r="O295" s="81">
        <f t="shared" si="60"/>
        <v>15.8</v>
      </c>
    </row>
    <row r="296" spans="1:15">
      <c r="A296" s="143" t="s">
        <v>919</v>
      </c>
      <c r="B296" s="122" t="s">
        <v>415</v>
      </c>
      <c r="C296" s="109" t="s">
        <v>197</v>
      </c>
      <c r="D296" s="64" t="s">
        <v>416</v>
      </c>
      <c r="E296" s="112" t="s">
        <v>27</v>
      </c>
      <c r="F296" s="120">
        <v>15</v>
      </c>
      <c r="G296" s="121">
        <f t="shared" si="62"/>
        <v>15.8</v>
      </c>
      <c r="H296" s="121">
        <f t="shared" si="63"/>
        <v>19.141362547038881</v>
      </c>
      <c r="I296" s="121">
        <f t="shared" si="64"/>
        <v>287.12043820558324</v>
      </c>
      <c r="J296" s="144">
        <v>2.2031890755363543E-4</v>
      </c>
      <c r="L296" s="95">
        <f t="shared" si="59"/>
        <v>237</v>
      </c>
      <c r="N296" s="61">
        <v>17.170000000000002</v>
      </c>
      <c r="O296" s="81">
        <f t="shared" si="60"/>
        <v>15.8</v>
      </c>
    </row>
    <row r="297" spans="1:15">
      <c r="A297" s="143" t="s">
        <v>920</v>
      </c>
      <c r="B297" s="122" t="s">
        <v>415</v>
      </c>
      <c r="C297" s="109" t="s">
        <v>197</v>
      </c>
      <c r="D297" s="64" t="s">
        <v>416</v>
      </c>
      <c r="E297" s="112" t="s">
        <v>27</v>
      </c>
      <c r="F297" s="120">
        <v>24</v>
      </c>
      <c r="G297" s="121">
        <f t="shared" si="62"/>
        <v>15.8</v>
      </c>
      <c r="H297" s="121">
        <f t="shared" si="63"/>
        <v>19.141362547038881</v>
      </c>
      <c r="I297" s="121">
        <f t="shared" si="64"/>
        <v>459.39270112893314</v>
      </c>
      <c r="J297" s="144">
        <v>3.5251025208581668E-4</v>
      </c>
      <c r="L297" s="95">
        <f t="shared" si="59"/>
        <v>379.2</v>
      </c>
      <c r="N297" s="61">
        <v>17.170000000000002</v>
      </c>
      <c r="O297" s="81">
        <f t="shared" si="60"/>
        <v>15.8</v>
      </c>
    </row>
    <row r="298" spans="1:15">
      <c r="A298" s="143" t="s">
        <v>921</v>
      </c>
      <c r="B298" s="122" t="s">
        <v>415</v>
      </c>
      <c r="C298" s="109" t="s">
        <v>197</v>
      </c>
      <c r="D298" s="64" t="s">
        <v>416</v>
      </c>
      <c r="E298" s="112" t="s">
        <v>27</v>
      </c>
      <c r="F298" s="120">
        <v>24</v>
      </c>
      <c r="G298" s="121">
        <f t="shared" si="62"/>
        <v>15.8</v>
      </c>
      <c r="H298" s="121">
        <f t="shared" si="63"/>
        <v>19.141362547038881</v>
      </c>
      <c r="I298" s="121">
        <f t="shared" si="64"/>
        <v>459.39270112893314</v>
      </c>
      <c r="J298" s="144">
        <v>3.5251025208581668E-4</v>
      </c>
      <c r="L298" s="95">
        <f t="shared" si="59"/>
        <v>379.2</v>
      </c>
      <c r="N298" s="61">
        <v>17.170000000000002</v>
      </c>
      <c r="O298" s="81">
        <f t="shared" si="60"/>
        <v>15.8</v>
      </c>
    </row>
    <row r="299" spans="1:15" ht="24" customHeight="1">
      <c r="A299" s="143" t="s">
        <v>922</v>
      </c>
      <c r="B299" s="150" t="s">
        <v>417</v>
      </c>
      <c r="C299" s="151" t="s">
        <v>21</v>
      </c>
      <c r="D299" s="152" t="s">
        <v>418</v>
      </c>
      <c r="E299" s="153" t="s">
        <v>27</v>
      </c>
      <c r="F299" s="154">
        <v>4</v>
      </c>
      <c r="G299" s="121">
        <f t="shared" si="62"/>
        <v>3.7</v>
      </c>
      <c r="H299" s="121">
        <f t="shared" si="63"/>
        <v>4.4824709762053079</v>
      </c>
      <c r="I299" s="121">
        <f t="shared" si="64"/>
        <v>17.929883904821232</v>
      </c>
      <c r="J299" s="155">
        <v>1.3733816622129638E-5</v>
      </c>
      <c r="L299" s="95">
        <f t="shared" si="59"/>
        <v>14.8</v>
      </c>
      <c r="N299" s="67">
        <v>4.0199999999999996</v>
      </c>
      <c r="O299" s="81">
        <f t="shared" si="60"/>
        <v>3.7</v>
      </c>
    </row>
    <row r="300" spans="1:15">
      <c r="A300" s="143" t="s">
        <v>923</v>
      </c>
      <c r="B300" s="122" t="s">
        <v>419</v>
      </c>
      <c r="C300" s="109" t="s">
        <v>21</v>
      </c>
      <c r="D300" s="64" t="s">
        <v>420</v>
      </c>
      <c r="E300" s="112" t="s">
        <v>27</v>
      </c>
      <c r="F300" s="120">
        <v>4</v>
      </c>
      <c r="G300" s="121">
        <f t="shared" si="62"/>
        <v>376.13</v>
      </c>
      <c r="H300" s="121">
        <f t="shared" si="63"/>
        <v>455.67346169732491</v>
      </c>
      <c r="I300" s="121">
        <f t="shared" si="64"/>
        <v>1822.6938467892996</v>
      </c>
      <c r="J300" s="144">
        <v>1.3993173433095492E-3</v>
      </c>
      <c r="L300" s="95">
        <f t="shared" si="59"/>
        <v>1504.52</v>
      </c>
      <c r="N300" s="61">
        <v>408.84</v>
      </c>
      <c r="O300" s="81">
        <f t="shared" si="60"/>
        <v>376.13</v>
      </c>
    </row>
    <row r="301" spans="1:15">
      <c r="A301" s="143" t="s">
        <v>924</v>
      </c>
      <c r="B301" s="122" t="s">
        <v>421</v>
      </c>
      <c r="C301" s="109" t="s">
        <v>21</v>
      </c>
      <c r="D301" s="64" t="s">
        <v>422</v>
      </c>
      <c r="E301" s="112" t="s">
        <v>27</v>
      </c>
      <c r="F301" s="120">
        <v>4</v>
      </c>
      <c r="G301" s="121">
        <f t="shared" si="62"/>
        <v>50.5</v>
      </c>
      <c r="H301" s="121">
        <f t="shared" si="63"/>
        <v>61.179671431991359</v>
      </c>
      <c r="I301" s="121">
        <f t="shared" si="64"/>
        <v>244.71868572796544</v>
      </c>
      <c r="J301" s="144">
        <v>1.8786571074106881E-4</v>
      </c>
      <c r="L301" s="95">
        <f t="shared" si="59"/>
        <v>202</v>
      </c>
      <c r="N301" s="61">
        <v>54.89</v>
      </c>
      <c r="O301" s="81">
        <f t="shared" si="60"/>
        <v>50.5</v>
      </c>
    </row>
    <row r="302" spans="1:15">
      <c r="A302" s="143" t="s">
        <v>925</v>
      </c>
      <c r="B302" s="122" t="s">
        <v>423</v>
      </c>
      <c r="C302" s="109" t="s">
        <v>38</v>
      </c>
      <c r="D302" s="64" t="s">
        <v>424</v>
      </c>
      <c r="E302" s="112" t="s">
        <v>27</v>
      </c>
      <c r="F302" s="120">
        <v>24</v>
      </c>
      <c r="G302" s="121">
        <f t="shared" si="62"/>
        <v>26.51</v>
      </c>
      <c r="H302" s="121">
        <f t="shared" si="63"/>
        <v>32.116298805189921</v>
      </c>
      <c r="I302" s="121">
        <f t="shared" si="64"/>
        <v>770.79117132455804</v>
      </c>
      <c r="J302" s="144">
        <v>5.9149478712295311E-4</v>
      </c>
      <c r="L302" s="95">
        <f t="shared" si="59"/>
        <v>636.24</v>
      </c>
      <c r="N302" s="61">
        <v>28.81</v>
      </c>
      <c r="O302" s="81">
        <f t="shared" si="60"/>
        <v>26.51</v>
      </c>
    </row>
    <row r="303" spans="1:15" ht="36" customHeight="1">
      <c r="A303" s="143" t="s">
        <v>926</v>
      </c>
      <c r="B303" s="122" t="s">
        <v>425</v>
      </c>
      <c r="C303" s="109" t="s">
        <v>21</v>
      </c>
      <c r="D303" s="64" t="s">
        <v>426</v>
      </c>
      <c r="E303" s="112" t="s">
        <v>27</v>
      </c>
      <c r="F303" s="120">
        <v>1</v>
      </c>
      <c r="G303" s="121">
        <f t="shared" si="62"/>
        <v>114.87</v>
      </c>
      <c r="H303" s="121">
        <f t="shared" si="63"/>
        <v>139.16255163154153</v>
      </c>
      <c r="I303" s="121">
        <f t="shared" si="64"/>
        <v>139.16255163154153</v>
      </c>
      <c r="J303" s="144">
        <v>1.0683350503515717E-4</v>
      </c>
      <c r="L303" s="95">
        <f t="shared" si="59"/>
        <v>114.87</v>
      </c>
      <c r="N303" s="61">
        <v>124.86</v>
      </c>
      <c r="O303" s="81">
        <f t="shared" si="60"/>
        <v>114.87</v>
      </c>
    </row>
    <row r="304" spans="1:15">
      <c r="A304" s="143" t="s">
        <v>927</v>
      </c>
      <c r="B304" s="122" t="s">
        <v>351</v>
      </c>
      <c r="C304" s="109" t="s">
        <v>21</v>
      </c>
      <c r="D304" s="64" t="s">
        <v>352</v>
      </c>
      <c r="E304" s="112" t="s">
        <v>27</v>
      </c>
      <c r="F304" s="120">
        <v>1</v>
      </c>
      <c r="G304" s="121">
        <f t="shared" si="62"/>
        <v>158</v>
      </c>
      <c r="H304" s="121">
        <f t="shared" si="63"/>
        <v>191.41362547038881</v>
      </c>
      <c r="I304" s="121">
        <f t="shared" si="64"/>
        <v>191.41362547038881</v>
      </c>
      <c r="J304" s="144">
        <v>1.4695318167446051E-4</v>
      </c>
      <c r="L304" s="95">
        <f t="shared" si="59"/>
        <v>158</v>
      </c>
      <c r="N304" s="61">
        <v>171.74</v>
      </c>
      <c r="O304" s="81">
        <f t="shared" si="60"/>
        <v>158</v>
      </c>
    </row>
    <row r="305" spans="1:15" ht="25.5">
      <c r="A305" s="143" t="s">
        <v>928</v>
      </c>
      <c r="B305" s="122" t="s">
        <v>427</v>
      </c>
      <c r="C305" s="109" t="s">
        <v>21</v>
      </c>
      <c r="D305" s="64" t="s">
        <v>428</v>
      </c>
      <c r="E305" s="112" t="s">
        <v>34</v>
      </c>
      <c r="F305" s="120">
        <v>12</v>
      </c>
      <c r="G305" s="121">
        <f t="shared" si="62"/>
        <v>30.85</v>
      </c>
      <c r="H305" s="121">
        <f t="shared" si="63"/>
        <v>37.374116112414526</v>
      </c>
      <c r="I305" s="121">
        <f t="shared" si="64"/>
        <v>448.48939334897432</v>
      </c>
      <c r="J305" s="144">
        <v>3.442860879246197E-4</v>
      </c>
      <c r="L305" s="95">
        <f t="shared" si="59"/>
        <v>370.2</v>
      </c>
      <c r="N305" s="61">
        <v>33.53</v>
      </c>
      <c r="O305" s="81">
        <f t="shared" si="60"/>
        <v>30.85</v>
      </c>
    </row>
    <row r="306" spans="1:15">
      <c r="A306" s="143" t="s">
        <v>929</v>
      </c>
      <c r="B306" s="122" t="s">
        <v>429</v>
      </c>
      <c r="C306" s="109" t="s">
        <v>38</v>
      </c>
      <c r="D306" s="64" t="s">
        <v>430</v>
      </c>
      <c r="E306" s="112" t="s">
        <v>34</v>
      </c>
      <c r="F306" s="120">
        <v>59</v>
      </c>
      <c r="G306" s="121">
        <f t="shared" si="62"/>
        <v>59.81</v>
      </c>
      <c r="H306" s="121">
        <f t="shared" si="63"/>
        <v>72.458537591037697</v>
      </c>
      <c r="I306" s="121">
        <f t="shared" si="64"/>
        <v>4275.0537178712239</v>
      </c>
      <c r="J306" s="144">
        <v>3.2820126228287989E-3</v>
      </c>
      <c r="L306" s="95">
        <f t="shared" si="59"/>
        <v>3528.79</v>
      </c>
      <c r="N306" s="61">
        <v>65.010000000000005</v>
      </c>
      <c r="O306" s="81">
        <f t="shared" si="60"/>
        <v>59.81</v>
      </c>
    </row>
    <row r="307" spans="1:15" ht="24" customHeight="1">
      <c r="A307" s="143" t="s">
        <v>930</v>
      </c>
      <c r="B307" s="122" t="s">
        <v>431</v>
      </c>
      <c r="C307" s="109" t="s">
        <v>44</v>
      </c>
      <c r="D307" s="64" t="s">
        <v>432</v>
      </c>
      <c r="E307" s="112" t="s">
        <v>46</v>
      </c>
      <c r="F307" s="120">
        <v>2</v>
      </c>
      <c r="G307" s="121">
        <f t="shared" si="62"/>
        <v>24.72</v>
      </c>
      <c r="H307" s="121">
        <f t="shared" si="63"/>
        <v>29.947752035620322</v>
      </c>
      <c r="I307" s="121">
        <f t="shared" si="64"/>
        <v>59.895504071240644</v>
      </c>
      <c r="J307" s="144">
        <v>4.5972002606952536E-5</v>
      </c>
      <c r="L307" s="95">
        <f t="shared" si="59"/>
        <v>49.44</v>
      </c>
      <c r="N307" s="61">
        <v>26.87</v>
      </c>
      <c r="O307" s="81">
        <f t="shared" si="60"/>
        <v>24.72</v>
      </c>
    </row>
    <row r="308" spans="1:15" ht="24" customHeight="1">
      <c r="A308" s="143" t="s">
        <v>931</v>
      </c>
      <c r="B308" s="122" t="s">
        <v>433</v>
      </c>
      <c r="C308" s="109" t="s">
        <v>44</v>
      </c>
      <c r="D308" s="64" t="s">
        <v>434</v>
      </c>
      <c r="E308" s="112" t="s">
        <v>46</v>
      </c>
      <c r="F308" s="120">
        <v>1</v>
      </c>
      <c r="G308" s="121">
        <f t="shared" si="62"/>
        <v>110.33</v>
      </c>
      <c r="H308" s="121">
        <f t="shared" si="63"/>
        <v>133.6624385958734</v>
      </c>
      <c r="I308" s="121">
        <f t="shared" si="64"/>
        <v>133.6624385958734</v>
      </c>
      <c r="J308" s="144">
        <v>1.0260719845231981E-4</v>
      </c>
      <c r="L308" s="95">
        <f t="shared" si="59"/>
        <v>110.33</v>
      </c>
      <c r="N308" s="61">
        <v>119.92</v>
      </c>
      <c r="O308" s="81">
        <f t="shared" si="60"/>
        <v>110.33</v>
      </c>
    </row>
    <row r="309" spans="1:15" ht="24" customHeight="1">
      <c r="A309" s="143" t="s">
        <v>932</v>
      </c>
      <c r="B309" s="122" t="s">
        <v>435</v>
      </c>
      <c r="C309" s="109" t="s">
        <v>44</v>
      </c>
      <c r="D309" s="64" t="s">
        <v>436</v>
      </c>
      <c r="E309" s="112" t="s">
        <v>46</v>
      </c>
      <c r="F309" s="120">
        <v>1</v>
      </c>
      <c r="G309" s="121">
        <f t="shared" si="62"/>
        <v>46.75</v>
      </c>
      <c r="H309" s="121">
        <f t="shared" si="63"/>
        <v>56.636626523675169</v>
      </c>
      <c r="I309" s="121">
        <f t="shared" si="64"/>
        <v>56.636626523675169</v>
      </c>
      <c r="J309" s="144">
        <v>4.3479220822798864E-5</v>
      </c>
      <c r="L309" s="95">
        <f t="shared" si="59"/>
        <v>46.75</v>
      </c>
      <c r="N309" s="61">
        <v>50.82</v>
      </c>
      <c r="O309" s="81">
        <f t="shared" si="60"/>
        <v>46.75</v>
      </c>
    </row>
    <row r="310" spans="1:15">
      <c r="A310" s="143" t="s">
        <v>933</v>
      </c>
      <c r="B310" s="122" t="s">
        <v>437</v>
      </c>
      <c r="C310" s="109" t="s">
        <v>197</v>
      </c>
      <c r="D310" s="64" t="s">
        <v>438</v>
      </c>
      <c r="E310" s="112" t="s">
        <v>27</v>
      </c>
      <c r="F310" s="120">
        <v>2</v>
      </c>
      <c r="G310" s="121">
        <f t="shared" si="62"/>
        <v>18.5</v>
      </c>
      <c r="H310" s="121">
        <f t="shared" si="63"/>
        <v>22.412354881026538</v>
      </c>
      <c r="I310" s="121">
        <f t="shared" si="64"/>
        <v>44.824709762053075</v>
      </c>
      <c r="J310" s="144">
        <v>3.4415170615727989E-5</v>
      </c>
      <c r="L310" s="95">
        <f t="shared" si="59"/>
        <v>37</v>
      </c>
      <c r="N310" s="61">
        <v>20.11</v>
      </c>
      <c r="O310" s="81">
        <f t="shared" si="60"/>
        <v>18.5</v>
      </c>
    </row>
    <row r="311" spans="1:15">
      <c r="A311" s="143" t="s">
        <v>934</v>
      </c>
      <c r="B311" s="122" t="s">
        <v>439</v>
      </c>
      <c r="C311" s="109" t="s">
        <v>44</v>
      </c>
      <c r="D311" s="64" t="s">
        <v>440</v>
      </c>
      <c r="E311" s="112" t="s">
        <v>46</v>
      </c>
      <c r="F311" s="120">
        <v>1</v>
      </c>
      <c r="G311" s="121">
        <f t="shared" si="62"/>
        <v>13.63</v>
      </c>
      <c r="H311" s="121">
        <f t="shared" si="63"/>
        <v>16.512453893426581</v>
      </c>
      <c r="I311" s="121">
        <f t="shared" si="64"/>
        <v>16.512453893426581</v>
      </c>
      <c r="J311" s="144">
        <v>1.2678919748512048E-5</v>
      </c>
      <c r="L311" s="95">
        <f t="shared" si="59"/>
        <v>13.63</v>
      </c>
      <c r="N311" s="61">
        <v>14.82</v>
      </c>
      <c r="O311" s="81">
        <f t="shared" si="60"/>
        <v>13.63</v>
      </c>
    </row>
    <row r="312" spans="1:15">
      <c r="A312" s="136">
        <v>19</v>
      </c>
      <c r="B312" s="138"/>
      <c r="C312" s="138"/>
      <c r="D312" s="137" t="s">
        <v>441</v>
      </c>
      <c r="E312" s="138"/>
      <c r="F312" s="139"/>
      <c r="G312" s="140"/>
      <c r="H312" s="140"/>
      <c r="I312" s="141">
        <f>SUM(I313:I321)</f>
        <v>7275.904486823978</v>
      </c>
      <c r="J312" s="142">
        <v>2.1473534512066587E-3</v>
      </c>
      <c r="L312" s="95">
        <f t="shared" si="59"/>
        <v>0</v>
      </c>
      <c r="N312" s="96"/>
      <c r="O312" s="81">
        <f t="shared" si="60"/>
        <v>0</v>
      </c>
    </row>
    <row r="313" spans="1:15">
      <c r="A313" s="143" t="s">
        <v>935</v>
      </c>
      <c r="B313" s="122" t="s">
        <v>442</v>
      </c>
      <c r="C313" s="109" t="s">
        <v>197</v>
      </c>
      <c r="D313" s="64" t="s">
        <v>443</v>
      </c>
      <c r="E313" s="112" t="s">
        <v>27</v>
      </c>
      <c r="F313" s="120">
        <v>1</v>
      </c>
      <c r="G313" s="121">
        <f t="shared" ref="G313:G321" si="65">O313</f>
        <v>959.85</v>
      </c>
      <c r="H313" s="121">
        <f t="shared" ref="H313:H321" si="66">G313*$F$8+G313</f>
        <v>1162.8377747326119</v>
      </c>
      <c r="I313" s="121">
        <f t="shared" ref="I313:I321" si="67">H313*F313</f>
        <v>1162.8377747326119</v>
      </c>
      <c r="J313" s="144">
        <v>8.9273839496862835E-4</v>
      </c>
      <c r="L313" s="95">
        <f t="shared" si="59"/>
        <v>959.85</v>
      </c>
      <c r="N313" s="61">
        <v>1043.32</v>
      </c>
      <c r="O313" s="81">
        <f t="shared" si="60"/>
        <v>959.85</v>
      </c>
    </row>
    <row r="314" spans="1:15" ht="25.5">
      <c r="A314" s="147" t="s">
        <v>936</v>
      </c>
      <c r="B314" s="111">
        <v>9021</v>
      </c>
      <c r="C314" s="111" t="s">
        <v>44</v>
      </c>
      <c r="D314" s="82" t="s">
        <v>523</v>
      </c>
      <c r="E314" s="111" t="s">
        <v>46</v>
      </c>
      <c r="F314" s="118">
        <v>1</v>
      </c>
      <c r="G314" s="121">
        <f t="shared" si="65"/>
        <v>3696.92</v>
      </c>
      <c r="H314" s="118">
        <f t="shared" si="66"/>
        <v>4478.7396219872771</v>
      </c>
      <c r="I314" s="118">
        <f t="shared" si="67"/>
        <v>4478.7396219872771</v>
      </c>
      <c r="J314" s="156">
        <v>0</v>
      </c>
      <c r="L314" s="95">
        <f t="shared" si="59"/>
        <v>3696.92</v>
      </c>
      <c r="N314" s="85">
        <v>4018.39</v>
      </c>
      <c r="O314" s="81">
        <f t="shared" si="60"/>
        <v>3696.92</v>
      </c>
    </row>
    <row r="315" spans="1:15" ht="38.25">
      <c r="A315" s="143" t="s">
        <v>937</v>
      </c>
      <c r="B315" s="122" t="s">
        <v>444</v>
      </c>
      <c r="C315" s="109" t="s">
        <v>21</v>
      </c>
      <c r="D315" s="64" t="s">
        <v>445</v>
      </c>
      <c r="E315" s="112" t="s">
        <v>34</v>
      </c>
      <c r="F315" s="120">
        <v>6</v>
      </c>
      <c r="G315" s="121">
        <f t="shared" si="65"/>
        <v>10.38</v>
      </c>
      <c r="H315" s="121">
        <f t="shared" si="66"/>
        <v>12.575148306219216</v>
      </c>
      <c r="I315" s="121">
        <f t="shared" si="67"/>
        <v>75.450889837315287</v>
      </c>
      <c r="J315" s="144">
        <v>5.7891665369994594E-5</v>
      </c>
      <c r="L315" s="95">
        <f t="shared" si="59"/>
        <v>62.28</v>
      </c>
      <c r="N315" s="61">
        <v>11.28</v>
      </c>
      <c r="O315" s="81">
        <f t="shared" si="60"/>
        <v>10.38</v>
      </c>
    </row>
    <row r="316" spans="1:15">
      <c r="A316" s="143" t="s">
        <v>938</v>
      </c>
      <c r="B316" s="122" t="s">
        <v>446</v>
      </c>
      <c r="C316" s="109" t="s">
        <v>44</v>
      </c>
      <c r="D316" s="64" t="s">
        <v>447</v>
      </c>
      <c r="E316" s="112" t="s">
        <v>46</v>
      </c>
      <c r="F316" s="120">
        <v>2</v>
      </c>
      <c r="G316" s="121">
        <f t="shared" si="65"/>
        <v>18.16</v>
      </c>
      <c r="H316" s="121">
        <f t="shared" si="66"/>
        <v>22.000452142672536</v>
      </c>
      <c r="I316" s="121">
        <f t="shared" si="67"/>
        <v>44.000904285345072</v>
      </c>
      <c r="J316" s="144">
        <v>3.3770138132496845E-5</v>
      </c>
      <c r="L316" s="95">
        <f t="shared" si="59"/>
        <v>36.32</v>
      </c>
      <c r="N316" s="61">
        <v>19.739999999999998</v>
      </c>
      <c r="O316" s="81">
        <f t="shared" si="60"/>
        <v>18.16</v>
      </c>
    </row>
    <row r="317" spans="1:15">
      <c r="A317" s="143" t="s">
        <v>939</v>
      </c>
      <c r="B317" s="122" t="s">
        <v>448</v>
      </c>
      <c r="C317" s="109" t="s">
        <v>44</v>
      </c>
      <c r="D317" s="64" t="s">
        <v>449</v>
      </c>
      <c r="E317" s="112" t="s">
        <v>46</v>
      </c>
      <c r="F317" s="120">
        <v>2</v>
      </c>
      <c r="G317" s="121">
        <f t="shared" si="65"/>
        <v>73.319999999999993</v>
      </c>
      <c r="H317" s="121">
        <f t="shared" si="66"/>
        <v>88.825614047398133</v>
      </c>
      <c r="I317" s="121">
        <f t="shared" si="67"/>
        <v>177.65122809479627</v>
      </c>
      <c r="J317" s="144">
        <v>1.3638405567318365E-4</v>
      </c>
      <c r="L317" s="95">
        <f t="shared" si="59"/>
        <v>146.63999999999999</v>
      </c>
      <c r="N317" s="61">
        <v>79.7</v>
      </c>
      <c r="O317" s="81">
        <f t="shared" si="60"/>
        <v>73.319999999999993</v>
      </c>
    </row>
    <row r="318" spans="1:15">
      <c r="A318" s="143" t="s">
        <v>940</v>
      </c>
      <c r="B318" s="122" t="s">
        <v>450</v>
      </c>
      <c r="C318" s="109" t="s">
        <v>271</v>
      </c>
      <c r="D318" s="64" t="s">
        <v>451</v>
      </c>
      <c r="E318" s="112" t="s">
        <v>34</v>
      </c>
      <c r="F318" s="120">
        <v>2.75</v>
      </c>
      <c r="G318" s="121">
        <f t="shared" si="65"/>
        <v>31.22</v>
      </c>
      <c r="H318" s="121">
        <f t="shared" si="66"/>
        <v>37.82236321003505</v>
      </c>
      <c r="I318" s="121">
        <f t="shared" si="67"/>
        <v>104.01149882759638</v>
      </c>
      <c r="J318" s="144">
        <v>7.9822769799853279E-5</v>
      </c>
      <c r="L318" s="95">
        <f t="shared" si="59"/>
        <v>85.86</v>
      </c>
      <c r="N318" s="61">
        <v>33.93</v>
      </c>
      <c r="O318" s="81">
        <f t="shared" si="60"/>
        <v>31.22</v>
      </c>
    </row>
    <row r="319" spans="1:15">
      <c r="A319" s="143" t="s">
        <v>941</v>
      </c>
      <c r="B319" s="122" t="s">
        <v>452</v>
      </c>
      <c r="C319" s="109" t="s">
        <v>271</v>
      </c>
      <c r="D319" s="64" t="s">
        <v>453</v>
      </c>
      <c r="E319" s="112" t="s">
        <v>34</v>
      </c>
      <c r="F319" s="120">
        <v>2</v>
      </c>
      <c r="G319" s="121">
        <f t="shared" si="65"/>
        <v>24.51</v>
      </c>
      <c r="H319" s="121">
        <f t="shared" si="66"/>
        <v>29.693341520754622</v>
      </c>
      <c r="I319" s="121">
        <f t="shared" si="67"/>
        <v>59.386683041509244</v>
      </c>
      <c r="J319" s="144">
        <v>4.5582295481667053E-5</v>
      </c>
      <c r="L319" s="95">
        <f t="shared" si="59"/>
        <v>49.02</v>
      </c>
      <c r="N319" s="61">
        <v>26.64</v>
      </c>
      <c r="O319" s="81">
        <f t="shared" si="60"/>
        <v>24.51</v>
      </c>
    </row>
    <row r="320" spans="1:15" ht="25.5">
      <c r="A320" s="143" t="s">
        <v>942</v>
      </c>
      <c r="B320" s="122" t="s">
        <v>454</v>
      </c>
      <c r="C320" s="109" t="s">
        <v>21</v>
      </c>
      <c r="D320" s="64" t="s">
        <v>455</v>
      </c>
      <c r="E320" s="112" t="s">
        <v>27</v>
      </c>
      <c r="F320" s="120">
        <v>1</v>
      </c>
      <c r="G320" s="121">
        <f t="shared" si="65"/>
        <v>869.29</v>
      </c>
      <c r="H320" s="121">
        <f t="shared" si="66"/>
        <v>1053.1262688933816</v>
      </c>
      <c r="I320" s="121">
        <f t="shared" si="67"/>
        <v>1053.1262688933816</v>
      </c>
      <c r="J320" s="144">
        <v>8.0850790320002896E-4</v>
      </c>
      <c r="L320" s="95">
        <f t="shared" si="59"/>
        <v>869.29</v>
      </c>
      <c r="N320" s="61">
        <v>944.88</v>
      </c>
      <c r="O320" s="81">
        <f t="shared" si="60"/>
        <v>869.29</v>
      </c>
    </row>
    <row r="321" spans="1:15">
      <c r="A321" s="143" t="s">
        <v>943</v>
      </c>
      <c r="B321" s="122" t="s">
        <v>456</v>
      </c>
      <c r="C321" s="109" t="s">
        <v>44</v>
      </c>
      <c r="D321" s="64" t="s">
        <v>457</v>
      </c>
      <c r="E321" s="112" t="s">
        <v>46</v>
      </c>
      <c r="F321" s="120">
        <v>1</v>
      </c>
      <c r="G321" s="121">
        <f t="shared" si="65"/>
        <v>99.63</v>
      </c>
      <c r="H321" s="121">
        <f t="shared" si="66"/>
        <v>120.69961712414454</v>
      </c>
      <c r="I321" s="121">
        <f t="shared" si="67"/>
        <v>120.69961712414454</v>
      </c>
      <c r="J321" s="144">
        <v>9.2656228580806113E-5</v>
      </c>
      <c r="L321" s="95">
        <f t="shared" si="59"/>
        <v>99.63</v>
      </c>
      <c r="N321" s="61">
        <v>108.29</v>
      </c>
      <c r="O321" s="81">
        <f t="shared" si="60"/>
        <v>99.63</v>
      </c>
    </row>
    <row r="322" spans="1:15">
      <c r="A322" s="136">
        <v>20</v>
      </c>
      <c r="B322" s="138"/>
      <c r="C322" s="138"/>
      <c r="D322" s="137" t="s">
        <v>458</v>
      </c>
      <c r="E322" s="138"/>
      <c r="F322" s="139"/>
      <c r="G322" s="140"/>
      <c r="H322" s="140"/>
      <c r="I322" s="141">
        <f>SUM(I323:I334)</f>
        <v>79840.973452265069</v>
      </c>
      <c r="J322" s="142">
        <v>6.1294231876303951E-2</v>
      </c>
      <c r="L322" s="95">
        <f t="shared" si="59"/>
        <v>0</v>
      </c>
      <c r="N322" s="96"/>
      <c r="O322" s="81">
        <f t="shared" si="60"/>
        <v>0</v>
      </c>
    </row>
    <row r="323" spans="1:15">
      <c r="A323" s="143" t="s">
        <v>944</v>
      </c>
      <c r="B323" s="122" t="s">
        <v>459</v>
      </c>
      <c r="C323" s="109" t="s">
        <v>21</v>
      </c>
      <c r="D323" s="64" t="s">
        <v>460</v>
      </c>
      <c r="E323" s="112" t="s">
        <v>34</v>
      </c>
      <c r="F323" s="120">
        <v>3</v>
      </c>
      <c r="G323" s="121">
        <f t="shared" ref="G323:G334" si="68">O323</f>
        <v>69.98</v>
      </c>
      <c r="H323" s="121">
        <f t="shared" ref="H323:H334" si="69">G323*$F$8+G323</f>
        <v>84.779275382391205</v>
      </c>
      <c r="I323" s="121">
        <f t="shared" ref="I323:I334" si="70">H323*F323</f>
        <v>254.33782614717362</v>
      </c>
      <c r="J323" s="144">
        <v>1.9524326976802495E-4</v>
      </c>
      <c r="L323" s="95">
        <f t="shared" si="59"/>
        <v>209.94</v>
      </c>
      <c r="N323" s="61">
        <v>76.06</v>
      </c>
      <c r="O323" s="81">
        <f t="shared" si="60"/>
        <v>69.98</v>
      </c>
    </row>
    <row r="324" spans="1:15" ht="12.75" customHeight="1">
      <c r="A324" s="143" t="s">
        <v>945</v>
      </c>
      <c r="B324" s="109" t="s">
        <v>988</v>
      </c>
      <c r="C324" s="151" t="s">
        <v>271</v>
      </c>
      <c r="D324" s="152" t="s">
        <v>461</v>
      </c>
      <c r="E324" s="153" t="s">
        <v>34</v>
      </c>
      <c r="F324" s="154">
        <v>90</v>
      </c>
      <c r="G324" s="121">
        <f t="shared" si="68"/>
        <v>7.59</v>
      </c>
      <c r="H324" s="121">
        <f t="shared" si="69"/>
        <v>9.1951228944319681</v>
      </c>
      <c r="I324" s="121">
        <f t="shared" si="70"/>
        <v>827.56106049887717</v>
      </c>
      <c r="J324" s="155">
        <v>6.3495385068065109E-4</v>
      </c>
      <c r="L324" s="95">
        <f t="shared" si="59"/>
        <v>683.1</v>
      </c>
      <c r="N324" s="67">
        <v>8.25</v>
      </c>
      <c r="O324" s="81">
        <f t="shared" si="60"/>
        <v>7.59</v>
      </c>
    </row>
    <row r="325" spans="1:15" ht="25.5">
      <c r="A325" s="143" t="s">
        <v>946</v>
      </c>
      <c r="B325" s="109" t="s">
        <v>989</v>
      </c>
      <c r="C325" s="151" t="s">
        <v>271</v>
      </c>
      <c r="D325" s="152" t="s">
        <v>462</v>
      </c>
      <c r="E325" s="153" t="s">
        <v>27</v>
      </c>
      <c r="F325" s="154">
        <v>26</v>
      </c>
      <c r="G325" s="121">
        <f t="shared" si="68"/>
        <v>31.69</v>
      </c>
      <c r="H325" s="121">
        <f t="shared" si="69"/>
        <v>38.391758171877349</v>
      </c>
      <c r="I325" s="121">
        <f>H325*F325</f>
        <v>998.18571246881106</v>
      </c>
      <c r="J325" s="155">
        <v>7.6639265731572926E-4</v>
      </c>
      <c r="L325" s="95">
        <f t="shared" si="59"/>
        <v>823.94</v>
      </c>
      <c r="N325" s="67">
        <v>34.450000000000003</v>
      </c>
      <c r="O325" s="81">
        <f t="shared" si="60"/>
        <v>31.69</v>
      </c>
    </row>
    <row r="326" spans="1:15">
      <c r="A326" s="143" t="s">
        <v>947</v>
      </c>
      <c r="B326" s="122" t="s">
        <v>463</v>
      </c>
      <c r="C326" s="109" t="s">
        <v>271</v>
      </c>
      <c r="D326" s="64" t="s">
        <v>464</v>
      </c>
      <c r="E326" s="112" t="s">
        <v>27</v>
      </c>
      <c r="F326" s="120">
        <v>5</v>
      </c>
      <c r="G326" s="121">
        <f t="shared" si="68"/>
        <v>14.15</v>
      </c>
      <c r="H326" s="121">
        <f t="shared" si="69"/>
        <v>17.142422787379758</v>
      </c>
      <c r="I326" s="121">
        <f t="shared" si="70"/>
        <v>85.712113936898788</v>
      </c>
      <c r="J326" s="144">
        <v>6.577987511284205E-5</v>
      </c>
      <c r="L326" s="95">
        <f t="shared" si="59"/>
        <v>70.75</v>
      </c>
      <c r="N326" s="61">
        <v>15.38</v>
      </c>
      <c r="O326" s="81">
        <f t="shared" si="60"/>
        <v>14.15</v>
      </c>
    </row>
    <row r="327" spans="1:15">
      <c r="A327" s="143" t="s">
        <v>948</v>
      </c>
      <c r="B327" s="122" t="s">
        <v>465</v>
      </c>
      <c r="C327" s="109" t="s">
        <v>271</v>
      </c>
      <c r="D327" s="64" t="s">
        <v>466</v>
      </c>
      <c r="E327" s="112" t="s">
        <v>27</v>
      </c>
      <c r="F327" s="120">
        <v>1</v>
      </c>
      <c r="G327" s="121">
        <f t="shared" si="68"/>
        <v>17.22</v>
      </c>
      <c r="H327" s="121">
        <f t="shared" si="69"/>
        <v>20.861662218987945</v>
      </c>
      <c r="I327" s="121">
        <f t="shared" si="70"/>
        <v>20.861662218987945</v>
      </c>
      <c r="J327" s="144">
        <v>1.6011587578539592E-5</v>
      </c>
      <c r="L327" s="95">
        <f t="shared" si="59"/>
        <v>17.22</v>
      </c>
      <c r="N327" s="61">
        <v>18.72</v>
      </c>
      <c r="O327" s="81">
        <f t="shared" si="60"/>
        <v>17.22</v>
      </c>
    </row>
    <row r="328" spans="1:15">
      <c r="A328" s="143" t="s">
        <v>949</v>
      </c>
      <c r="B328" s="122" t="s">
        <v>467</v>
      </c>
      <c r="C328" s="109" t="s">
        <v>271</v>
      </c>
      <c r="D328" s="64" t="s">
        <v>468</v>
      </c>
      <c r="E328" s="112" t="s">
        <v>27</v>
      </c>
      <c r="F328" s="120">
        <v>1</v>
      </c>
      <c r="G328" s="121">
        <f t="shared" si="68"/>
        <v>387.32</v>
      </c>
      <c r="H328" s="121">
        <f t="shared" si="69"/>
        <v>469.22990770374042</v>
      </c>
      <c r="I328" s="121">
        <f t="shared" si="70"/>
        <v>469.22990770374042</v>
      </c>
      <c r="J328" s="144">
        <v>3.6023720370785637E-4</v>
      </c>
      <c r="L328" s="95">
        <f t="shared" si="59"/>
        <v>387.32</v>
      </c>
      <c r="N328" s="61">
        <v>421</v>
      </c>
      <c r="O328" s="81">
        <f t="shared" si="60"/>
        <v>387.32</v>
      </c>
    </row>
    <row r="329" spans="1:15">
      <c r="A329" s="143" t="s">
        <v>950</v>
      </c>
      <c r="B329" s="122" t="s">
        <v>469</v>
      </c>
      <c r="C329" s="109" t="s">
        <v>21</v>
      </c>
      <c r="D329" s="64" t="s">
        <v>470</v>
      </c>
      <c r="E329" s="112" t="s">
        <v>27</v>
      </c>
      <c r="F329" s="120">
        <v>13</v>
      </c>
      <c r="G329" s="121">
        <f t="shared" si="68"/>
        <v>68.06</v>
      </c>
      <c r="H329" s="121">
        <f t="shared" si="69"/>
        <v>82.453236389333313</v>
      </c>
      <c r="I329" s="121">
        <f t="shared" si="70"/>
        <v>1071.8920730613331</v>
      </c>
      <c r="J329" s="144">
        <v>8.2290690957049074E-4</v>
      </c>
      <c r="L329" s="95">
        <f t="shared" si="59"/>
        <v>884.78</v>
      </c>
      <c r="N329" s="61">
        <v>73.98</v>
      </c>
      <c r="O329" s="81">
        <f t="shared" si="60"/>
        <v>68.06</v>
      </c>
    </row>
    <row r="330" spans="1:15" ht="24" customHeight="1">
      <c r="A330" s="143" t="s">
        <v>951</v>
      </c>
      <c r="B330" s="122" t="s">
        <v>471</v>
      </c>
      <c r="C330" s="109" t="s">
        <v>21</v>
      </c>
      <c r="D330" s="64" t="s">
        <v>1052</v>
      </c>
      <c r="E330" s="112" t="s">
        <v>34</v>
      </c>
      <c r="F330" s="120">
        <v>20</v>
      </c>
      <c r="G330" s="121">
        <f t="shared" si="68"/>
        <v>41.26</v>
      </c>
      <c r="H330" s="121">
        <f t="shared" si="69"/>
        <v>49.985608777900268</v>
      </c>
      <c r="I330" s="121">
        <f t="shared" si="70"/>
        <v>999.71217555800536</v>
      </c>
      <c r="J330" s="144">
        <v>7.6745427327771392E-4</v>
      </c>
      <c r="L330" s="95">
        <f t="shared" si="59"/>
        <v>825.2</v>
      </c>
      <c r="N330" s="61">
        <v>44.85</v>
      </c>
      <c r="O330" s="81">
        <f t="shared" si="60"/>
        <v>41.26</v>
      </c>
    </row>
    <row r="331" spans="1:15" ht="24" customHeight="1">
      <c r="A331" s="143" t="s">
        <v>952</v>
      </c>
      <c r="B331" s="122" t="s">
        <v>473</v>
      </c>
      <c r="C331" s="109" t="s">
        <v>21</v>
      </c>
      <c r="D331" s="64" t="s">
        <v>1053</v>
      </c>
      <c r="E331" s="112" t="s">
        <v>34</v>
      </c>
      <c r="F331" s="120">
        <v>500</v>
      </c>
      <c r="G331" s="121">
        <f t="shared" si="68"/>
        <v>61.74</v>
      </c>
      <c r="H331" s="121">
        <f t="shared" si="69"/>
        <v>74.796691370517749</v>
      </c>
      <c r="I331" s="121">
        <f t="shared" si="70"/>
        <v>37398.345685258872</v>
      </c>
      <c r="J331" s="144">
        <v>2.8710664592152612E-2</v>
      </c>
      <c r="L331" s="95">
        <f t="shared" si="59"/>
        <v>30870</v>
      </c>
      <c r="N331" s="61">
        <v>67.11</v>
      </c>
      <c r="O331" s="81">
        <f t="shared" si="60"/>
        <v>61.74</v>
      </c>
    </row>
    <row r="332" spans="1:15" ht="24" customHeight="1">
      <c r="A332" s="143" t="s">
        <v>953</v>
      </c>
      <c r="B332" s="122" t="s">
        <v>475</v>
      </c>
      <c r="C332" s="109" t="s">
        <v>21</v>
      </c>
      <c r="D332" s="64" t="s">
        <v>1054</v>
      </c>
      <c r="E332" s="112" t="s">
        <v>34</v>
      </c>
      <c r="F332" s="120">
        <v>380</v>
      </c>
      <c r="G332" s="121">
        <f t="shared" si="68"/>
        <v>78.989999999999995</v>
      </c>
      <c r="H332" s="121">
        <f t="shared" si="69"/>
        <v>95.694697948772216</v>
      </c>
      <c r="I332" s="121">
        <f t="shared" si="70"/>
        <v>36363.985220533439</v>
      </c>
      <c r="J332" s="144">
        <v>2.7917274637778315E-2</v>
      </c>
      <c r="L332" s="95">
        <f t="shared" si="59"/>
        <v>30016.2</v>
      </c>
      <c r="N332" s="61">
        <v>85.86</v>
      </c>
      <c r="O332" s="81">
        <f t="shared" si="60"/>
        <v>78.989999999999995</v>
      </c>
    </row>
    <row r="333" spans="1:15" ht="36" customHeight="1">
      <c r="A333" s="143" t="s">
        <v>954</v>
      </c>
      <c r="B333" s="122" t="s">
        <v>477</v>
      </c>
      <c r="C333" s="109" t="s">
        <v>21</v>
      </c>
      <c r="D333" s="64" t="s">
        <v>478</v>
      </c>
      <c r="E333" s="112" t="s">
        <v>27</v>
      </c>
      <c r="F333" s="120">
        <v>4</v>
      </c>
      <c r="G333" s="121">
        <f t="shared" si="68"/>
        <v>205.17</v>
      </c>
      <c r="H333" s="121">
        <f t="shared" si="69"/>
        <v>248.55907302379538</v>
      </c>
      <c r="I333" s="121">
        <f t="shared" si="70"/>
        <v>994.23629209518151</v>
      </c>
      <c r="J333" s="144">
        <v>7.6328843849017948E-4</v>
      </c>
      <c r="L333" s="95">
        <f t="shared" si="59"/>
        <v>820.68</v>
      </c>
      <c r="N333" s="61">
        <v>223.01</v>
      </c>
      <c r="O333" s="81">
        <f t="shared" si="60"/>
        <v>205.17</v>
      </c>
    </row>
    <row r="334" spans="1:15" ht="24" customHeight="1">
      <c r="A334" s="143" t="s">
        <v>955</v>
      </c>
      <c r="B334" s="122" t="s">
        <v>479</v>
      </c>
      <c r="C334" s="109" t="s">
        <v>21</v>
      </c>
      <c r="D334" s="64" t="s">
        <v>1055</v>
      </c>
      <c r="E334" s="112" t="s">
        <v>27</v>
      </c>
      <c r="F334" s="120">
        <v>17</v>
      </c>
      <c r="G334" s="121">
        <f t="shared" si="68"/>
        <v>17.329999999999998</v>
      </c>
      <c r="H334" s="121">
        <f t="shared" si="69"/>
        <v>20.994924869631884</v>
      </c>
      <c r="I334" s="121">
        <f t="shared" si="70"/>
        <v>356.913722783742</v>
      </c>
      <c r="J334" s="144">
        <v>2.7402458087099463E-4</v>
      </c>
      <c r="L334" s="95">
        <f t="shared" si="59"/>
        <v>294.61</v>
      </c>
      <c r="N334" s="61">
        <v>18.84</v>
      </c>
      <c r="O334" s="81">
        <f t="shared" si="60"/>
        <v>17.329999999999998</v>
      </c>
    </row>
    <row r="335" spans="1:15">
      <c r="A335" s="136">
        <v>21</v>
      </c>
      <c r="B335" s="138"/>
      <c r="C335" s="138"/>
      <c r="D335" s="137" t="s">
        <v>481</v>
      </c>
      <c r="E335" s="138"/>
      <c r="F335" s="139"/>
      <c r="G335" s="140"/>
      <c r="H335" s="140"/>
      <c r="I335" s="141">
        <f>SUM(I336:I350)</f>
        <v>95400.402770603847</v>
      </c>
      <c r="J335" s="142">
        <v>7.8504706392165752E-2</v>
      </c>
      <c r="L335" s="95">
        <f t="shared" si="59"/>
        <v>0</v>
      </c>
      <c r="N335" s="96"/>
      <c r="O335" s="81">
        <f t="shared" si="60"/>
        <v>0</v>
      </c>
    </row>
    <row r="336" spans="1:15">
      <c r="A336" s="143" t="s">
        <v>956</v>
      </c>
      <c r="B336" s="122" t="s">
        <v>482</v>
      </c>
      <c r="C336" s="109" t="s">
        <v>38</v>
      </c>
      <c r="D336" s="64" t="s">
        <v>483</v>
      </c>
      <c r="E336" s="112" t="s">
        <v>27</v>
      </c>
      <c r="F336" s="120">
        <v>1</v>
      </c>
      <c r="G336" s="121">
        <f t="shared" ref="G336:G350" si="71">O336</f>
        <v>2132.41</v>
      </c>
      <c r="H336" s="121">
        <f t="shared" ref="H336:H350" si="72">G336*$F$8+G336</f>
        <v>2583.3691714513402</v>
      </c>
      <c r="I336" s="121">
        <f t="shared" ref="I336:I342" si="73">H336*F336</f>
        <v>2583.3691714513402</v>
      </c>
      <c r="J336" s="144">
        <v>1.9833136278149402E-3</v>
      </c>
      <c r="L336" s="95">
        <f t="shared" ref="L336:L352" si="74">ROUND(F336*G336,2)</f>
        <v>2132.41</v>
      </c>
      <c r="N336" s="61">
        <v>2317.84</v>
      </c>
      <c r="O336" s="81">
        <f t="shared" ref="O336:O352" si="75">ROUND(N336*$K$13,2)</f>
        <v>2132.41</v>
      </c>
    </row>
    <row r="337" spans="1:15" ht="25.5">
      <c r="A337" s="143" t="s">
        <v>957</v>
      </c>
      <c r="B337" s="122" t="s">
        <v>484</v>
      </c>
      <c r="C337" s="109" t="s">
        <v>38</v>
      </c>
      <c r="D337" s="64" t="s">
        <v>485</v>
      </c>
      <c r="E337" s="112" t="s">
        <v>40</v>
      </c>
      <c r="F337" s="120">
        <v>49.69</v>
      </c>
      <c r="G337" s="121">
        <f t="shared" si="71"/>
        <v>158.22</v>
      </c>
      <c r="H337" s="121">
        <f t="shared" si="72"/>
        <v>191.68015077167669</v>
      </c>
      <c r="I337" s="121">
        <f t="shared" si="73"/>
        <v>9524.5866918446136</v>
      </c>
      <c r="J337" s="144">
        <v>7.3121151062616437E-3</v>
      </c>
      <c r="L337" s="95">
        <f t="shared" si="74"/>
        <v>7861.95</v>
      </c>
      <c r="N337" s="61">
        <v>171.98</v>
      </c>
      <c r="O337" s="81">
        <f t="shared" si="75"/>
        <v>158.22</v>
      </c>
    </row>
    <row r="338" spans="1:15" ht="25.5">
      <c r="A338" s="143" t="s">
        <v>958</v>
      </c>
      <c r="B338" s="122" t="s">
        <v>484</v>
      </c>
      <c r="C338" s="109" t="s">
        <v>38</v>
      </c>
      <c r="D338" s="64" t="s">
        <v>485</v>
      </c>
      <c r="E338" s="112" t="s">
        <v>40</v>
      </c>
      <c r="F338" s="120">
        <v>23.97</v>
      </c>
      <c r="G338" s="121">
        <f t="shared" si="71"/>
        <v>158.22</v>
      </c>
      <c r="H338" s="121">
        <f t="shared" si="72"/>
        <v>191.68015077167669</v>
      </c>
      <c r="I338" s="121">
        <f t="shared" si="73"/>
        <v>4594.5732139970905</v>
      </c>
      <c r="J338" s="144">
        <v>3.5272929436658057E-3</v>
      </c>
      <c r="L338" s="95">
        <f t="shared" si="74"/>
        <v>3792.53</v>
      </c>
      <c r="N338" s="61">
        <v>171.98</v>
      </c>
      <c r="O338" s="81">
        <f t="shared" si="75"/>
        <v>158.22</v>
      </c>
    </row>
    <row r="339" spans="1:15">
      <c r="A339" s="143" t="s">
        <v>959</v>
      </c>
      <c r="B339" s="122" t="s">
        <v>486</v>
      </c>
      <c r="C339" s="109" t="s">
        <v>38</v>
      </c>
      <c r="D339" s="64" t="s">
        <v>487</v>
      </c>
      <c r="E339" s="112" t="s">
        <v>40</v>
      </c>
      <c r="F339" s="120">
        <v>65.05</v>
      </c>
      <c r="G339" s="121">
        <f t="shared" si="71"/>
        <v>91.77</v>
      </c>
      <c r="H339" s="121">
        <f t="shared" si="72"/>
        <v>111.17739499631379</v>
      </c>
      <c r="I339" s="121">
        <f t="shared" si="73"/>
        <v>7232.0895445102124</v>
      </c>
      <c r="J339" s="144">
        <v>5.5521842902956867E-3</v>
      </c>
      <c r="L339" s="95">
        <f t="shared" si="74"/>
        <v>5969.64</v>
      </c>
      <c r="N339" s="61">
        <v>99.75</v>
      </c>
      <c r="O339" s="81">
        <f t="shared" si="75"/>
        <v>91.77</v>
      </c>
    </row>
    <row r="340" spans="1:15">
      <c r="A340" s="143" t="s">
        <v>960</v>
      </c>
      <c r="B340" s="122" t="s">
        <v>488</v>
      </c>
      <c r="C340" s="109" t="s">
        <v>38</v>
      </c>
      <c r="D340" s="64" t="s">
        <v>489</v>
      </c>
      <c r="E340" s="112" t="s">
        <v>34</v>
      </c>
      <c r="F340" s="120">
        <v>4.3899999999999997</v>
      </c>
      <c r="G340" s="121">
        <f t="shared" si="71"/>
        <v>105.85</v>
      </c>
      <c r="H340" s="121">
        <f t="shared" si="72"/>
        <v>128.2350142787383</v>
      </c>
      <c r="I340" s="121">
        <f t="shared" si="73"/>
        <v>562.95171268366107</v>
      </c>
      <c r="J340" s="144">
        <v>4.321516064997612E-4</v>
      </c>
      <c r="L340" s="95">
        <f t="shared" si="74"/>
        <v>464.68</v>
      </c>
      <c r="N340" s="61">
        <v>115.05</v>
      </c>
      <c r="O340" s="81">
        <f t="shared" si="75"/>
        <v>105.85</v>
      </c>
    </row>
    <row r="341" spans="1:15">
      <c r="A341" s="143" t="s">
        <v>961</v>
      </c>
      <c r="B341" s="122" t="s">
        <v>488</v>
      </c>
      <c r="C341" s="109" t="s">
        <v>38</v>
      </c>
      <c r="D341" s="64" t="s">
        <v>489</v>
      </c>
      <c r="E341" s="112" t="s">
        <v>34</v>
      </c>
      <c r="F341" s="120">
        <v>4.5199999999999996</v>
      </c>
      <c r="G341" s="121">
        <f t="shared" si="71"/>
        <v>105.85</v>
      </c>
      <c r="H341" s="121">
        <f t="shared" si="72"/>
        <v>128.2350142787383</v>
      </c>
      <c r="I341" s="121">
        <f t="shared" si="73"/>
        <v>579.62226453989706</v>
      </c>
      <c r="J341" s="144">
        <v>4.4495146983887908E-4</v>
      </c>
      <c r="L341" s="95">
        <f t="shared" si="74"/>
        <v>478.44</v>
      </c>
      <c r="N341" s="61">
        <v>115.05</v>
      </c>
      <c r="O341" s="81">
        <f t="shared" si="75"/>
        <v>105.85</v>
      </c>
    </row>
    <row r="342" spans="1:15">
      <c r="A342" s="143" t="s">
        <v>962</v>
      </c>
      <c r="B342" s="122" t="s">
        <v>490</v>
      </c>
      <c r="C342" s="109" t="s">
        <v>271</v>
      </c>
      <c r="D342" s="64" t="s">
        <v>491</v>
      </c>
      <c r="E342" s="112" t="s">
        <v>27</v>
      </c>
      <c r="F342" s="120">
        <v>2</v>
      </c>
      <c r="G342" s="121">
        <f t="shared" si="71"/>
        <v>9.34</v>
      </c>
      <c r="H342" s="121">
        <f t="shared" si="72"/>
        <v>11.315210518312856</v>
      </c>
      <c r="I342" s="121">
        <f t="shared" si="73"/>
        <v>22.630421036625712</v>
      </c>
      <c r="J342" s="144">
        <v>1.7362124340304787E-5</v>
      </c>
      <c r="L342" s="95">
        <f t="shared" si="74"/>
        <v>18.68</v>
      </c>
      <c r="N342" s="61">
        <v>10.15</v>
      </c>
      <c r="O342" s="81">
        <f t="shared" si="75"/>
        <v>9.34</v>
      </c>
    </row>
    <row r="343" spans="1:15">
      <c r="A343" s="143" t="s">
        <v>963</v>
      </c>
      <c r="B343" s="150" t="s">
        <v>492</v>
      </c>
      <c r="C343" s="151" t="s">
        <v>197</v>
      </c>
      <c r="D343" s="152" t="s">
        <v>493</v>
      </c>
      <c r="E343" s="153" t="s">
        <v>27</v>
      </c>
      <c r="F343" s="154">
        <v>1</v>
      </c>
      <c r="G343" s="121">
        <f t="shared" si="71"/>
        <v>29.44</v>
      </c>
      <c r="H343" s="121">
        <f t="shared" si="72"/>
        <v>35.665931226887636</v>
      </c>
      <c r="I343" s="121">
        <f t="shared" ref="I343:I350" si="76">H343*F343</f>
        <v>35.665931226887636</v>
      </c>
      <c r="J343" s="155">
        <v>2.7380285095488391E-5</v>
      </c>
      <c r="L343" s="95">
        <f t="shared" si="74"/>
        <v>29.44</v>
      </c>
      <c r="N343" s="67">
        <v>32</v>
      </c>
      <c r="O343" s="81">
        <f t="shared" si="75"/>
        <v>29.44</v>
      </c>
    </row>
    <row r="344" spans="1:15">
      <c r="A344" s="143" t="s">
        <v>964</v>
      </c>
      <c r="B344" s="150" t="s">
        <v>494</v>
      </c>
      <c r="C344" s="151" t="s">
        <v>44</v>
      </c>
      <c r="D344" s="152" t="s">
        <v>495</v>
      </c>
      <c r="E344" s="153" t="s">
        <v>46</v>
      </c>
      <c r="F344" s="154">
        <v>1</v>
      </c>
      <c r="G344" s="121">
        <f t="shared" si="71"/>
        <v>77.94</v>
      </c>
      <c r="H344" s="121">
        <f t="shared" si="72"/>
        <v>94.42264537444369</v>
      </c>
      <c r="I344" s="121">
        <f t="shared" si="76"/>
        <v>94.42264537444369</v>
      </c>
      <c r="J344" s="155">
        <v>7.2492244391466072E-5</v>
      </c>
      <c r="L344" s="95">
        <f t="shared" si="74"/>
        <v>77.94</v>
      </c>
      <c r="N344" s="67">
        <v>84.72</v>
      </c>
      <c r="O344" s="81">
        <f t="shared" si="75"/>
        <v>77.94</v>
      </c>
    </row>
    <row r="345" spans="1:15" ht="25.5">
      <c r="A345" s="143" t="s">
        <v>965</v>
      </c>
      <c r="B345" s="122" t="s">
        <v>496</v>
      </c>
      <c r="C345" s="109" t="s">
        <v>167</v>
      </c>
      <c r="D345" s="64" t="s">
        <v>497</v>
      </c>
      <c r="E345" s="112" t="s">
        <v>46</v>
      </c>
      <c r="F345" s="120">
        <v>1</v>
      </c>
      <c r="G345" s="121">
        <f t="shared" si="71"/>
        <v>43.29</v>
      </c>
      <c r="H345" s="121">
        <f t="shared" si="72"/>
        <v>52.444910421602096</v>
      </c>
      <c r="I345" s="121">
        <f t="shared" si="76"/>
        <v>52.444910421602096</v>
      </c>
      <c r="J345" s="144">
        <v>4.0254058406643181E-5</v>
      </c>
      <c r="L345" s="95">
        <f t="shared" si="74"/>
        <v>43.29</v>
      </c>
      <c r="N345" s="61">
        <v>47.05</v>
      </c>
      <c r="O345" s="81">
        <f t="shared" si="75"/>
        <v>43.29</v>
      </c>
    </row>
    <row r="346" spans="1:15">
      <c r="A346" s="143" t="s">
        <v>966</v>
      </c>
      <c r="B346" s="122" t="s">
        <v>498</v>
      </c>
      <c r="C346" s="109" t="s">
        <v>197</v>
      </c>
      <c r="D346" s="64" t="s">
        <v>499</v>
      </c>
      <c r="E346" s="112" t="s">
        <v>27</v>
      </c>
      <c r="F346" s="120">
        <v>2</v>
      </c>
      <c r="G346" s="121">
        <f t="shared" si="71"/>
        <v>92.32</v>
      </c>
      <c r="H346" s="121">
        <f t="shared" si="72"/>
        <v>111.84370824953351</v>
      </c>
      <c r="I346" s="121">
        <f t="shared" si="76"/>
        <v>223.68741649906701</v>
      </c>
      <c r="J346" s="144">
        <v>1.717264604835564E-4</v>
      </c>
      <c r="L346" s="95">
        <f t="shared" si="74"/>
        <v>184.64</v>
      </c>
      <c r="N346" s="61">
        <v>100.35</v>
      </c>
      <c r="O346" s="81">
        <f t="shared" si="75"/>
        <v>92.32</v>
      </c>
    </row>
    <row r="347" spans="1:15" ht="24" customHeight="1">
      <c r="A347" s="143" t="s">
        <v>967</v>
      </c>
      <c r="B347" s="122" t="s">
        <v>500</v>
      </c>
      <c r="C347" s="109" t="s">
        <v>21</v>
      </c>
      <c r="D347" s="64" t="s">
        <v>501</v>
      </c>
      <c r="E347" s="112" t="s">
        <v>34</v>
      </c>
      <c r="F347" s="120">
        <v>13.4</v>
      </c>
      <c r="G347" s="121">
        <f t="shared" si="71"/>
        <v>72.55</v>
      </c>
      <c r="H347" s="121">
        <f t="shared" si="72"/>
        <v>87.89277549289055</v>
      </c>
      <c r="I347" s="121">
        <f t="shared" si="76"/>
        <v>1177.7631916047335</v>
      </c>
      <c r="J347" s="144">
        <v>9.0413396883904512E-4</v>
      </c>
      <c r="L347" s="95">
        <f t="shared" si="74"/>
        <v>972.17</v>
      </c>
      <c r="N347" s="61">
        <v>78.86</v>
      </c>
      <c r="O347" s="81">
        <f t="shared" si="75"/>
        <v>72.55</v>
      </c>
    </row>
    <row r="348" spans="1:15" ht="24" customHeight="1">
      <c r="A348" s="143" t="s">
        <v>968</v>
      </c>
      <c r="B348" s="122" t="s">
        <v>502</v>
      </c>
      <c r="C348" s="109" t="s">
        <v>21</v>
      </c>
      <c r="D348" s="64" t="s">
        <v>1056</v>
      </c>
      <c r="E348" s="112" t="s">
        <v>34</v>
      </c>
      <c r="F348" s="120">
        <v>7.97</v>
      </c>
      <c r="G348" s="121">
        <f t="shared" si="71"/>
        <v>434.65</v>
      </c>
      <c r="H348" s="121">
        <f t="shared" si="72"/>
        <v>526.5691918399018</v>
      </c>
      <c r="I348" s="121">
        <f t="shared" si="76"/>
        <v>4196.7564589640169</v>
      </c>
      <c r="J348" s="144">
        <v>3.2219574110046332E-3</v>
      </c>
      <c r="L348" s="95">
        <f t="shared" si="74"/>
        <v>3464.16</v>
      </c>
      <c r="N348" s="61">
        <v>472.45</v>
      </c>
      <c r="O348" s="81">
        <f t="shared" si="75"/>
        <v>434.65</v>
      </c>
    </row>
    <row r="349" spans="1:15">
      <c r="A349" s="143" t="s">
        <v>969</v>
      </c>
      <c r="B349" s="122" t="s">
        <v>504</v>
      </c>
      <c r="C349" s="109" t="s">
        <v>271</v>
      </c>
      <c r="D349" s="64" t="s">
        <v>505</v>
      </c>
      <c r="E349" s="112" t="s">
        <v>506</v>
      </c>
      <c r="F349" s="120">
        <v>2560</v>
      </c>
      <c r="G349" s="121">
        <f t="shared" si="71"/>
        <v>20.73</v>
      </c>
      <c r="H349" s="121">
        <f t="shared" si="72"/>
        <v>25.113952253171899</v>
      </c>
      <c r="I349" s="121">
        <f t="shared" si="76"/>
        <v>64291.717768120063</v>
      </c>
      <c r="J349" s="144">
        <v>4.93492851837369E-2</v>
      </c>
      <c r="L349" s="95">
        <f t="shared" si="74"/>
        <v>53068.800000000003</v>
      </c>
      <c r="N349" s="61">
        <v>22.53</v>
      </c>
      <c r="O349" s="81">
        <f t="shared" si="75"/>
        <v>20.73</v>
      </c>
    </row>
    <row r="350" spans="1:15" ht="25.5">
      <c r="A350" s="143" t="s">
        <v>970</v>
      </c>
      <c r="B350" s="122" t="s">
        <v>507</v>
      </c>
      <c r="C350" s="109" t="s">
        <v>21</v>
      </c>
      <c r="D350" s="64" t="s">
        <v>508</v>
      </c>
      <c r="E350" s="112" t="s">
        <v>27</v>
      </c>
      <c r="F350" s="120">
        <v>5</v>
      </c>
      <c r="G350" s="121">
        <f t="shared" si="71"/>
        <v>37.659999999999997</v>
      </c>
      <c r="H350" s="121">
        <f t="shared" si="72"/>
        <v>45.624285665916723</v>
      </c>
      <c r="I350" s="121">
        <f t="shared" si="76"/>
        <v>228.12142832958361</v>
      </c>
      <c r="J350" s="144">
        <v>1.7509944284378588E-4</v>
      </c>
      <c r="L350" s="95">
        <f t="shared" si="74"/>
        <v>188.3</v>
      </c>
      <c r="N350" s="61">
        <v>40.93</v>
      </c>
      <c r="O350" s="81">
        <f t="shared" si="75"/>
        <v>37.659999999999997</v>
      </c>
    </row>
    <row r="351" spans="1:15">
      <c r="A351" s="136">
        <v>22</v>
      </c>
      <c r="B351" s="138"/>
      <c r="C351" s="138"/>
      <c r="D351" s="137" t="s">
        <v>509</v>
      </c>
      <c r="E351" s="138"/>
      <c r="F351" s="139"/>
      <c r="G351" s="140"/>
      <c r="H351" s="140"/>
      <c r="I351" s="141">
        <f>SUM(I352)</f>
        <v>2921.7482401920661</v>
      </c>
      <c r="J351" s="142">
        <v>2.4456406601708579E-3</v>
      </c>
      <c r="L351" s="95">
        <f t="shared" si="74"/>
        <v>0</v>
      </c>
      <c r="N351" s="96"/>
      <c r="O351" s="81">
        <f t="shared" si="75"/>
        <v>0</v>
      </c>
    </row>
    <row r="352" spans="1:15">
      <c r="A352" s="143" t="s">
        <v>971</v>
      </c>
      <c r="B352" s="122" t="s">
        <v>510</v>
      </c>
      <c r="C352" s="109" t="s">
        <v>44</v>
      </c>
      <c r="D352" s="64" t="s">
        <v>511</v>
      </c>
      <c r="E352" s="112" t="s">
        <v>40</v>
      </c>
      <c r="F352" s="120">
        <v>1211.92</v>
      </c>
      <c r="G352" s="121">
        <f>O352</f>
        <v>1.99</v>
      </c>
      <c r="H352" s="121">
        <f>G352*$F$8+G352</f>
        <v>2.4108424980131247</v>
      </c>
      <c r="I352" s="121">
        <f>H352*F352</f>
        <v>2921.7482401920661</v>
      </c>
      <c r="J352" s="144">
        <v>2.4456406601708579E-3</v>
      </c>
      <c r="L352" s="95">
        <f t="shared" si="74"/>
        <v>2411.7199999999998</v>
      </c>
      <c r="N352" s="61">
        <v>2.16</v>
      </c>
      <c r="O352" s="81">
        <f t="shared" si="75"/>
        <v>1.99</v>
      </c>
    </row>
    <row r="353" spans="1:14" s="81" customFormat="1">
      <c r="A353" s="157"/>
      <c r="B353" s="101"/>
      <c r="C353" s="100"/>
      <c r="D353" s="100"/>
      <c r="E353" s="102"/>
      <c r="F353" s="103"/>
      <c r="G353" s="104"/>
      <c r="H353" s="104"/>
      <c r="I353" s="104"/>
      <c r="J353" s="158"/>
      <c r="L353" s="95"/>
      <c r="N353" s="104"/>
    </row>
    <row r="354" spans="1:14">
      <c r="A354" s="159"/>
      <c r="B354" s="160"/>
      <c r="C354" s="160"/>
      <c r="D354" s="160"/>
      <c r="E354" s="160"/>
      <c r="F354" s="251" t="s">
        <v>512</v>
      </c>
      <c r="G354" s="252"/>
      <c r="H354" s="161"/>
      <c r="I354" s="162">
        <f>L354</f>
        <v>1146243.3399999987</v>
      </c>
      <c r="J354" s="163"/>
      <c r="L354" s="95">
        <f>SUM(L15:L352)</f>
        <v>1146243.3399999987</v>
      </c>
      <c r="N354" s="98"/>
    </row>
    <row r="355" spans="1:14" s="81" customFormat="1">
      <c r="A355" s="159"/>
      <c r="B355" s="160"/>
      <c r="C355" s="160"/>
      <c r="D355" s="160"/>
      <c r="E355" s="160"/>
      <c r="F355" s="251" t="s">
        <v>513</v>
      </c>
      <c r="G355" s="252"/>
      <c r="H355" s="161"/>
      <c r="I355" s="162">
        <f>ROUND(I354*F8,2)</f>
        <v>242405.99</v>
      </c>
      <c r="J355" s="163"/>
      <c r="L355" s="95"/>
      <c r="N355" s="98"/>
    </row>
    <row r="356" spans="1:14">
      <c r="A356" s="259"/>
      <c r="B356" s="260"/>
      <c r="C356" s="260"/>
      <c r="D356" s="164"/>
      <c r="E356" s="165"/>
      <c r="F356" s="251" t="s">
        <v>514</v>
      </c>
      <c r="G356" s="252"/>
      <c r="I356" s="234">
        <f>I351+I335+I322+I312+I283+I281+I225+I209+I200+I173+I156+I141+I110+I102+I86+I79+I76+I67+I31+I26+I14+I19</f>
        <v>1391728.8546454569</v>
      </c>
      <c r="J356" s="235"/>
      <c r="L356" s="95">
        <f>ROUND(L354*F8,2)</f>
        <v>242405.99</v>
      </c>
      <c r="N356"/>
    </row>
    <row r="357" spans="1:14">
      <c r="A357" s="253" t="s">
        <v>1057</v>
      </c>
      <c r="B357" s="254"/>
      <c r="C357" s="254"/>
      <c r="D357" s="254"/>
      <c r="E357" s="254"/>
      <c r="F357" s="254"/>
      <c r="G357" s="254"/>
      <c r="H357" s="254"/>
      <c r="I357" s="254"/>
      <c r="J357" s="255"/>
      <c r="N357"/>
    </row>
    <row r="358" spans="1:14">
      <c r="A358" s="92"/>
      <c r="B358" s="92"/>
      <c r="C358" s="92"/>
      <c r="D358" s="92"/>
      <c r="E358" s="92"/>
      <c r="F358" s="99"/>
      <c r="G358" s="99"/>
      <c r="H358" s="99"/>
      <c r="I358" s="99"/>
      <c r="N358" s="99"/>
    </row>
  </sheetData>
  <mergeCells count="15">
    <mergeCell ref="A8:D8"/>
    <mergeCell ref="G7:I7"/>
    <mergeCell ref="G8:I8"/>
    <mergeCell ref="A3:I3"/>
    <mergeCell ref="B4:D4"/>
    <mergeCell ref="B5:D5"/>
    <mergeCell ref="A7:B7"/>
    <mergeCell ref="A10:I10"/>
    <mergeCell ref="A11:I11"/>
    <mergeCell ref="F356:G356"/>
    <mergeCell ref="A357:J357"/>
    <mergeCell ref="A12:J12"/>
    <mergeCell ref="A356:C356"/>
    <mergeCell ref="F354:G354"/>
    <mergeCell ref="F355:G355"/>
  </mergeCells>
  <phoneticPr fontId="28" type="noConversion"/>
  <pageMargins left="0.51181102362204722" right="0.51181102362204722" top="0.98425196850393704" bottom="0.98425196850393704" header="0.51181102362204722" footer="0.51181102362204722"/>
  <pageSetup paperSize="9" scale="53" fitToHeight="0" orientation="portrait" horizontalDpi="360" verticalDpi="360" r:id="rId1"/>
  <headerFooter>
    <oddHeader xml:space="preserve">&amp;L </oddHeader>
    <oddFooter xml:space="preserve">&amp;L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1"/>
  <sheetViews>
    <sheetView showGridLines="0" zoomScale="84" zoomScaleNormal="84" workbookViewId="0">
      <selection activeCell="I47" sqref="I47"/>
    </sheetView>
  </sheetViews>
  <sheetFormatPr defaultRowHeight="14.25"/>
  <cols>
    <col min="2" max="2" width="41.125" customWidth="1"/>
    <col min="3" max="3" width="12.75" customWidth="1"/>
    <col min="6" max="12" width="12.625" customWidth="1"/>
    <col min="13" max="13" width="12.875" customWidth="1"/>
  </cols>
  <sheetData>
    <row r="2" spans="1:21" ht="20.25">
      <c r="A2" s="264" t="s">
        <v>524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80"/>
      <c r="N2" s="245"/>
      <c r="O2" s="245"/>
      <c r="P2" s="245"/>
      <c r="Q2" s="245"/>
      <c r="R2" s="245"/>
      <c r="S2" s="245"/>
      <c r="T2" s="245"/>
      <c r="U2" s="245"/>
    </row>
    <row r="3" spans="1:21" ht="20.25">
      <c r="A3" s="248" t="s">
        <v>1061</v>
      </c>
      <c r="B3" s="281" t="s">
        <v>1064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2"/>
      <c r="N3" s="175"/>
      <c r="O3" s="175"/>
      <c r="P3" s="175"/>
      <c r="Q3" s="175"/>
      <c r="R3" s="175"/>
      <c r="S3" s="175"/>
      <c r="T3" s="175"/>
      <c r="U3" s="175"/>
    </row>
    <row r="4" spans="1:21" ht="20.25">
      <c r="A4" s="248" t="s">
        <v>1062</v>
      </c>
      <c r="B4" s="281" t="s">
        <v>1063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2"/>
      <c r="N4" s="175"/>
      <c r="O4" s="175"/>
      <c r="P4" s="175"/>
      <c r="Q4" s="175"/>
      <c r="R4" s="175"/>
      <c r="S4" s="175"/>
      <c r="T4" s="175"/>
      <c r="U4" s="175"/>
    </row>
    <row r="5" spans="1:21">
      <c r="A5" s="129"/>
      <c r="B5" s="126"/>
      <c r="C5" s="126"/>
      <c r="D5" s="126"/>
      <c r="E5" s="130"/>
      <c r="F5" s="126"/>
      <c r="G5" s="127"/>
      <c r="H5" s="127"/>
      <c r="I5" s="127"/>
      <c r="J5" s="127"/>
      <c r="K5" s="126"/>
      <c r="L5" s="126"/>
      <c r="M5" s="247"/>
      <c r="N5" s="126"/>
      <c r="O5" s="127"/>
      <c r="P5" s="126"/>
      <c r="Q5" s="126"/>
      <c r="R5" s="126"/>
      <c r="S5" s="126"/>
      <c r="T5" s="126"/>
      <c r="U5" s="126"/>
    </row>
    <row r="6" spans="1:21" ht="15">
      <c r="A6" s="261" t="s">
        <v>1058</v>
      </c>
      <c r="B6" s="262"/>
      <c r="C6" s="262"/>
      <c r="D6" s="126"/>
      <c r="E6" s="130"/>
      <c r="F6" s="126"/>
      <c r="G6" s="131"/>
      <c r="H6" s="263"/>
      <c r="I6" s="263"/>
      <c r="J6" s="263"/>
      <c r="K6" s="126"/>
      <c r="L6" s="126"/>
      <c r="M6" s="247"/>
      <c r="N6" s="126"/>
      <c r="O6" s="126"/>
      <c r="P6" s="126"/>
      <c r="Q6" s="126"/>
      <c r="R6" s="126"/>
      <c r="S6" s="126"/>
      <c r="T6" s="126"/>
      <c r="U6" s="126"/>
    </row>
    <row r="7" spans="1:21" ht="29.25" customHeight="1">
      <c r="A7" s="261" t="s">
        <v>987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83"/>
      <c r="N7" s="177"/>
      <c r="O7" s="177"/>
      <c r="P7" s="177"/>
      <c r="Q7" s="177"/>
      <c r="R7" s="177"/>
      <c r="S7" s="177"/>
      <c r="T7" s="177"/>
      <c r="U7" s="177"/>
    </row>
    <row r="8" spans="1:21" ht="15">
      <c r="A8" s="133"/>
      <c r="B8" s="134"/>
      <c r="C8" s="134"/>
      <c r="D8" s="134"/>
      <c r="E8" s="134"/>
      <c r="F8" s="126"/>
      <c r="G8" s="132"/>
      <c r="H8" s="135"/>
      <c r="I8" s="135"/>
      <c r="J8" s="135"/>
      <c r="K8" s="126"/>
      <c r="L8" s="126"/>
      <c r="M8" s="247"/>
      <c r="N8" s="126"/>
      <c r="O8" s="126"/>
      <c r="P8" s="126"/>
      <c r="Q8" s="126"/>
      <c r="R8" s="126"/>
      <c r="S8" s="126"/>
      <c r="T8" s="126"/>
      <c r="U8" s="126"/>
    </row>
    <row r="9" spans="1:21" ht="15" customHeight="1">
      <c r="A9" s="249" t="s">
        <v>1059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67"/>
      <c r="N9" s="178"/>
      <c r="O9" s="178"/>
      <c r="P9" s="178"/>
      <c r="Q9" s="178"/>
      <c r="R9" s="178"/>
      <c r="S9" s="178"/>
      <c r="T9" s="178"/>
      <c r="U9" s="178"/>
    </row>
    <row r="10" spans="1:21" ht="15" customHeight="1">
      <c r="A10" s="249" t="s">
        <v>1060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67"/>
      <c r="N10" s="178"/>
      <c r="O10" s="178"/>
      <c r="P10" s="178"/>
      <c r="Q10" s="178"/>
      <c r="R10" s="178"/>
      <c r="S10" s="178"/>
      <c r="T10" s="178"/>
      <c r="U10" s="178"/>
    </row>
    <row r="11" spans="1:21" ht="18">
      <c r="A11" s="179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80"/>
      <c r="N11" s="172"/>
      <c r="O11" s="172"/>
      <c r="P11" s="172"/>
      <c r="Q11" s="172"/>
      <c r="R11" s="172"/>
      <c r="S11" s="172"/>
      <c r="T11" s="172"/>
      <c r="U11" s="172"/>
    </row>
    <row r="12" spans="1:21" ht="20.25" customHeight="1">
      <c r="A12" s="256" t="s">
        <v>1066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9"/>
      <c r="N12" s="246"/>
      <c r="O12" s="246"/>
      <c r="P12" s="246"/>
      <c r="Q12" s="246"/>
      <c r="R12" s="246"/>
      <c r="S12" s="246"/>
      <c r="T12" s="246"/>
      <c r="U12" s="246"/>
    </row>
    <row r="13" spans="1:21" s="94" customFormat="1" ht="30">
      <c r="A13" s="236" t="s">
        <v>1067</v>
      </c>
      <c r="B13" s="236" t="s">
        <v>1068</v>
      </c>
      <c r="C13" s="236" t="s">
        <v>1069</v>
      </c>
      <c r="D13" s="236" t="s">
        <v>1070</v>
      </c>
      <c r="E13" s="237"/>
      <c r="F13" s="236" t="s">
        <v>1072</v>
      </c>
      <c r="G13" s="236" t="s">
        <v>1073</v>
      </c>
      <c r="H13" s="236" t="s">
        <v>1074</v>
      </c>
      <c r="I13" s="236" t="s">
        <v>1075</v>
      </c>
      <c r="J13" s="236" t="s">
        <v>1076</v>
      </c>
      <c r="K13" s="236" t="s">
        <v>1077</v>
      </c>
      <c r="L13" s="236" t="s">
        <v>1078</v>
      </c>
      <c r="M13" s="236" t="s">
        <v>1079</v>
      </c>
      <c r="N13" s="233"/>
      <c r="O13" s="233"/>
      <c r="P13" s="233"/>
      <c r="Q13" s="233"/>
      <c r="R13" s="233"/>
      <c r="S13" s="233"/>
      <c r="T13" s="233"/>
      <c r="U13" s="233"/>
    </row>
    <row r="14" spans="1:21">
      <c r="A14" s="275" t="str">
        <f>ORÇAMENTO!A14</f>
        <v xml:space="preserve"> 1 </v>
      </c>
      <c r="B14" s="276" t="str">
        <f>ORÇAMENTO!D14</f>
        <v>SERVIÇOS PRELIMINARES</v>
      </c>
      <c r="C14" s="277">
        <f>ORÇAMENTO!I14</f>
        <v>11559.077534555345</v>
      </c>
      <c r="D14" s="278">
        <f>ROUND(C14/ORÇAMENTO!$I$356,4)</f>
        <v>8.3000000000000001E-3</v>
      </c>
      <c r="E14" s="238" t="s">
        <v>569</v>
      </c>
      <c r="F14" s="239">
        <v>1</v>
      </c>
      <c r="G14" s="240"/>
      <c r="H14" s="240"/>
      <c r="I14" s="240"/>
      <c r="J14" s="240"/>
      <c r="K14" s="240"/>
      <c r="L14" s="240"/>
      <c r="M14" s="241"/>
    </row>
    <row r="15" spans="1:21">
      <c r="A15" s="275"/>
      <c r="B15" s="276"/>
      <c r="C15" s="275"/>
      <c r="D15" s="278"/>
      <c r="E15" s="238" t="s">
        <v>1071</v>
      </c>
      <c r="F15" s="12">
        <f>ROUND(C14*F14,2)</f>
        <v>11559.08</v>
      </c>
      <c r="G15" s="12"/>
      <c r="H15" s="12"/>
      <c r="I15" s="12"/>
      <c r="J15" s="12"/>
      <c r="K15" s="12"/>
      <c r="L15" s="12"/>
      <c r="M15" s="12">
        <f>SUM(F15:L15)</f>
        <v>11559.08</v>
      </c>
    </row>
    <row r="16" spans="1:21">
      <c r="A16" s="275" t="str">
        <f>ORÇAMENTO!A19</f>
        <v xml:space="preserve"> 2 </v>
      </c>
      <c r="B16" s="279" t="str">
        <f>ORÇAMENTO!D19</f>
        <v>FUNDAÇÃO / SUPERESTRUTURA</v>
      </c>
      <c r="C16" s="277">
        <f>ORÇAMENTO!I19</f>
        <v>102216.59319947424</v>
      </c>
      <c r="D16" s="278">
        <f>ROUND(C16/ORÇAMENTO!$I$356,4)</f>
        <v>7.3400000000000007E-2</v>
      </c>
      <c r="E16" s="238" t="s">
        <v>569</v>
      </c>
      <c r="F16" s="239">
        <v>0.25</v>
      </c>
      <c r="G16" s="239">
        <v>0.25</v>
      </c>
      <c r="H16" s="239">
        <v>0.5</v>
      </c>
      <c r="I16" s="240"/>
      <c r="J16" s="240"/>
      <c r="K16" s="240"/>
      <c r="L16" s="240"/>
      <c r="M16" s="241"/>
    </row>
    <row r="17" spans="1:13">
      <c r="A17" s="275"/>
      <c r="B17" s="276"/>
      <c r="C17" s="275"/>
      <c r="D17" s="278"/>
      <c r="E17" s="238" t="s">
        <v>1071</v>
      </c>
      <c r="F17" s="12">
        <f>ROUND($C$16*F16,2)</f>
        <v>25554.15</v>
      </c>
      <c r="G17" s="12">
        <f t="shared" ref="G17:H17" si="0">ROUND($C$16*G16,2)</f>
        <v>25554.15</v>
      </c>
      <c r="H17" s="12">
        <f t="shared" si="0"/>
        <v>51108.3</v>
      </c>
      <c r="I17" s="12"/>
      <c r="J17" s="12"/>
      <c r="K17" s="12"/>
      <c r="L17" s="12"/>
      <c r="M17" s="12">
        <f>SUM(F17:L17)</f>
        <v>102216.6</v>
      </c>
    </row>
    <row r="18" spans="1:13">
      <c r="A18" s="275">
        <f>ORÇAMENTO!A26</f>
        <v>3</v>
      </c>
      <c r="B18" s="276" t="str">
        <f>ORÇAMENTO!D26</f>
        <v>SISTEMA DE VEDAÇÃO VERTICAL INTERNO E EXTERNO (PAREDES)</v>
      </c>
      <c r="C18" s="277">
        <f>ORÇAMENTO!I26</f>
        <v>46781.071741387874</v>
      </c>
      <c r="D18" s="278">
        <f>ROUND(C18/ORÇAMENTO!$I$356,4)</f>
        <v>3.3599999999999998E-2</v>
      </c>
      <c r="E18" s="238" t="s">
        <v>569</v>
      </c>
      <c r="F18" s="240"/>
      <c r="G18" s="239">
        <v>0.3</v>
      </c>
      <c r="H18" s="239">
        <v>0.3</v>
      </c>
      <c r="I18" s="239">
        <v>0.4</v>
      </c>
      <c r="J18" s="240"/>
      <c r="K18" s="240"/>
      <c r="L18" s="240"/>
      <c r="M18" s="241"/>
    </row>
    <row r="19" spans="1:13">
      <c r="A19" s="275"/>
      <c r="B19" s="276"/>
      <c r="C19" s="275"/>
      <c r="D19" s="278"/>
      <c r="E19" s="238" t="s">
        <v>1071</v>
      </c>
      <c r="F19" s="12"/>
      <c r="G19" s="12">
        <f>ROUND($C$18*G18,2)</f>
        <v>14034.32</v>
      </c>
      <c r="H19" s="12">
        <f t="shared" ref="H19:I19" si="1">ROUND($C$18*H18,2)</f>
        <v>14034.32</v>
      </c>
      <c r="I19" s="12">
        <f t="shared" si="1"/>
        <v>18712.43</v>
      </c>
      <c r="J19" s="12"/>
      <c r="K19" s="12"/>
      <c r="L19" s="12"/>
      <c r="M19" s="12">
        <f>SUM(F19:L19)</f>
        <v>46781.07</v>
      </c>
    </row>
    <row r="20" spans="1:13">
      <c r="A20" s="275">
        <f>ORÇAMENTO!A31</f>
        <v>4</v>
      </c>
      <c r="B20" s="276" t="str">
        <f>ORÇAMENTO!D31</f>
        <v>ESQUADRIAS</v>
      </c>
      <c r="C20" s="277">
        <f>ORÇAMENTO!I31</f>
        <v>178550.76310142933</v>
      </c>
      <c r="D20" s="278">
        <f>ROUND(C20/ORÇAMENTO!$I$356,4)</f>
        <v>0.1283</v>
      </c>
      <c r="E20" s="238" t="s">
        <v>569</v>
      </c>
      <c r="F20" s="240"/>
      <c r="G20" s="240"/>
      <c r="H20" s="240"/>
      <c r="I20" s="240"/>
      <c r="J20" s="239">
        <v>0.5</v>
      </c>
      <c r="K20" s="239">
        <v>0.5</v>
      </c>
      <c r="L20" s="240"/>
      <c r="M20" s="241"/>
    </row>
    <row r="21" spans="1:13">
      <c r="A21" s="275"/>
      <c r="B21" s="276"/>
      <c r="C21" s="275"/>
      <c r="D21" s="278"/>
      <c r="E21" s="238" t="s">
        <v>1071</v>
      </c>
      <c r="F21" s="12"/>
      <c r="G21" s="12"/>
      <c r="H21" s="12"/>
      <c r="I21" s="12"/>
      <c r="J21" s="12">
        <f>ROUND($C$20*J20,2)</f>
        <v>89275.38</v>
      </c>
      <c r="K21" s="12">
        <f>ROUND($C$20*K20,2)</f>
        <v>89275.38</v>
      </c>
      <c r="L21" s="12"/>
      <c r="M21" s="12">
        <f>SUM(F21:L21)</f>
        <v>178550.76</v>
      </c>
    </row>
    <row r="22" spans="1:13">
      <c r="A22" s="275">
        <f>ORÇAMENTO!A67</f>
        <v>5</v>
      </c>
      <c r="B22" s="276" t="str">
        <f>ORÇAMENTO!D67</f>
        <v>SISTEMAS DE COBERTURA</v>
      </c>
      <c r="C22" s="277">
        <f>ORÇAMENTO!I67</f>
        <v>124925.04128681081</v>
      </c>
      <c r="D22" s="278">
        <f>ROUND(C22/ORÇAMENTO!$I$356,4)</f>
        <v>8.9800000000000005E-2</v>
      </c>
      <c r="E22" s="238" t="s">
        <v>569</v>
      </c>
      <c r="F22" s="240"/>
      <c r="G22" s="240"/>
      <c r="H22" s="239">
        <v>0.5</v>
      </c>
      <c r="I22" s="239">
        <v>0.5</v>
      </c>
      <c r="J22" s="240"/>
      <c r="K22" s="240"/>
      <c r="L22" s="240"/>
      <c r="M22" s="241"/>
    </row>
    <row r="23" spans="1:13">
      <c r="A23" s="275"/>
      <c r="B23" s="276"/>
      <c r="C23" s="275"/>
      <c r="D23" s="278"/>
      <c r="E23" s="238" t="s">
        <v>1071</v>
      </c>
      <c r="F23" s="12"/>
      <c r="G23" s="12"/>
      <c r="H23" s="12">
        <f>ROUND($C$22*H22,2)</f>
        <v>62462.52</v>
      </c>
      <c r="I23" s="12">
        <f>ROUND($C$22*I22,2)</f>
        <v>62462.52</v>
      </c>
      <c r="J23" s="12"/>
      <c r="K23" s="12"/>
      <c r="L23" s="12"/>
      <c r="M23" s="12">
        <f>SUM(F23:L23)</f>
        <v>124925.04</v>
      </c>
    </row>
    <row r="24" spans="1:13">
      <c r="A24" s="275">
        <f>ORÇAMENTO!A76</f>
        <v>6</v>
      </c>
      <c r="B24" s="276" t="str">
        <f>ORÇAMENTO!D76</f>
        <v>IMPERMEABILIZAÇÀO</v>
      </c>
      <c r="C24" s="277">
        <f>ORÇAMENTO!I76</f>
        <v>6137.4348780923883</v>
      </c>
      <c r="D24" s="278">
        <f>ROUND(C24/ORÇAMENTO!$I$356,4)</f>
        <v>4.4000000000000003E-3</v>
      </c>
      <c r="E24" s="238" t="s">
        <v>569</v>
      </c>
      <c r="F24" s="240"/>
      <c r="G24" s="240"/>
      <c r="H24" s="240"/>
      <c r="I24" s="239">
        <v>0.5</v>
      </c>
      <c r="J24" s="239">
        <v>0.5</v>
      </c>
      <c r="K24" s="240"/>
      <c r="L24" s="240"/>
      <c r="M24" s="241"/>
    </row>
    <row r="25" spans="1:13">
      <c r="A25" s="275"/>
      <c r="B25" s="276"/>
      <c r="C25" s="275"/>
      <c r="D25" s="278"/>
      <c r="E25" s="238" t="s">
        <v>1071</v>
      </c>
      <c r="F25" s="12"/>
      <c r="G25" s="12"/>
      <c r="H25" s="12"/>
      <c r="I25" s="12">
        <f>ROUND($C$24*I24,2)</f>
        <v>3068.72</v>
      </c>
      <c r="J25" s="12">
        <f>ROUND($C$24*J24,2)</f>
        <v>3068.72</v>
      </c>
      <c r="K25" s="12"/>
      <c r="L25" s="12"/>
      <c r="M25" s="12">
        <f>SUM(F25:L25)</f>
        <v>6137.44</v>
      </c>
    </row>
    <row r="26" spans="1:13">
      <c r="A26" s="275">
        <f>ORÇAMENTO!A79</f>
        <v>7</v>
      </c>
      <c r="B26" s="276" t="str">
        <f>ORÇAMENTO!D79</f>
        <v>REVESTIMENTOS INTERNOS E EXTERNOS</v>
      </c>
      <c r="C26" s="277">
        <f>ORÇAMENTO!I79</f>
        <v>84498.289629734063</v>
      </c>
      <c r="D26" s="278">
        <f>ROUND(C26/ORÇAMENTO!$I$356,4)</f>
        <v>6.0699999999999997E-2</v>
      </c>
      <c r="E26" s="238" t="s">
        <v>569</v>
      </c>
      <c r="F26" s="240"/>
      <c r="G26" s="240"/>
      <c r="H26" s="240"/>
      <c r="I26" s="239">
        <v>0.3</v>
      </c>
      <c r="J26" s="239">
        <v>0.3</v>
      </c>
      <c r="K26" s="239">
        <v>0.4</v>
      </c>
      <c r="L26" s="240"/>
      <c r="M26" s="241"/>
    </row>
    <row r="27" spans="1:13">
      <c r="A27" s="275"/>
      <c r="B27" s="276"/>
      <c r="C27" s="275"/>
      <c r="D27" s="278"/>
      <c r="E27" s="238" t="s">
        <v>1071</v>
      </c>
      <c r="F27" s="12"/>
      <c r="G27" s="12"/>
      <c r="H27" s="12"/>
      <c r="I27" s="12">
        <f>ROUND($C$26*I26,2)</f>
        <v>25349.49</v>
      </c>
      <c r="J27" s="12">
        <f t="shared" ref="J27:K27" si="2">ROUND($C$26*J26,2)</f>
        <v>25349.49</v>
      </c>
      <c r="K27" s="12">
        <f t="shared" si="2"/>
        <v>33799.32</v>
      </c>
      <c r="L27" s="12"/>
      <c r="M27" s="12">
        <f>SUM(F27:L27)</f>
        <v>84498.3</v>
      </c>
    </row>
    <row r="28" spans="1:13">
      <c r="A28" s="275">
        <f>ORÇAMENTO!A86</f>
        <v>8</v>
      </c>
      <c r="B28" s="276" t="str">
        <f>ORÇAMENTO!D86</f>
        <v>SISTEMAS DE PISOS INTERNOS E INTERNOS (PAVIMENTAÇÃO)</v>
      </c>
      <c r="C28" s="277">
        <f>ORÇAMENTO!I86</f>
        <v>73227.297719854905</v>
      </c>
      <c r="D28" s="278">
        <f>ROUND(C28/ORÇAMENTO!$I$356,4)</f>
        <v>5.2600000000000001E-2</v>
      </c>
      <c r="E28" s="238" t="s">
        <v>569</v>
      </c>
      <c r="F28" s="240"/>
      <c r="G28" s="240"/>
      <c r="H28" s="240"/>
      <c r="I28" s="240"/>
      <c r="J28" s="239">
        <v>0.4</v>
      </c>
      <c r="K28" s="239">
        <v>0.3</v>
      </c>
      <c r="L28" s="239">
        <v>0.3</v>
      </c>
      <c r="M28" s="241"/>
    </row>
    <row r="29" spans="1:13">
      <c r="A29" s="275"/>
      <c r="B29" s="276"/>
      <c r="C29" s="275"/>
      <c r="D29" s="278"/>
      <c r="E29" s="238" t="s">
        <v>1071</v>
      </c>
      <c r="F29" s="12"/>
      <c r="G29" s="12"/>
      <c r="H29" s="12"/>
      <c r="I29" s="12"/>
      <c r="J29" s="12">
        <f>ROUND($C$28*J28,2)</f>
        <v>29290.92</v>
      </c>
      <c r="K29" s="12">
        <f t="shared" ref="K29:L29" si="3">ROUND($C$28*K28,2)</f>
        <v>21968.19</v>
      </c>
      <c r="L29" s="12">
        <f t="shared" si="3"/>
        <v>21968.19</v>
      </c>
      <c r="M29" s="12">
        <f>SUM(F29:L29)</f>
        <v>73227.3</v>
      </c>
    </row>
    <row r="30" spans="1:13">
      <c r="A30" s="275">
        <f>ORÇAMENTO!A102</f>
        <v>9</v>
      </c>
      <c r="B30" s="276" t="str">
        <f>ORÇAMENTO!D102</f>
        <v>PINTURA</v>
      </c>
      <c r="C30" s="277">
        <f>ORÇAMENTO!I102</f>
        <v>100928.50811063117</v>
      </c>
      <c r="D30" s="278">
        <f>ROUND(C30/ORÇAMENTO!$I$356,4)</f>
        <v>7.2499999999999995E-2</v>
      </c>
      <c r="E30" s="238" t="s">
        <v>569</v>
      </c>
      <c r="F30" s="240"/>
      <c r="G30" s="240"/>
      <c r="H30" s="240"/>
      <c r="I30" s="240"/>
      <c r="J30" s="239">
        <v>0.4</v>
      </c>
      <c r="K30" s="239">
        <v>0.3</v>
      </c>
      <c r="L30" s="239">
        <v>0.3</v>
      </c>
      <c r="M30" s="241"/>
    </row>
    <row r="31" spans="1:13">
      <c r="A31" s="275"/>
      <c r="B31" s="276"/>
      <c r="C31" s="275"/>
      <c r="D31" s="278"/>
      <c r="E31" s="238" t="s">
        <v>1071</v>
      </c>
      <c r="F31" s="12"/>
      <c r="G31" s="12"/>
      <c r="H31" s="12"/>
      <c r="I31" s="12"/>
      <c r="J31" s="12">
        <f>ROUND($C$30*J30,2)</f>
        <v>40371.4</v>
      </c>
      <c r="K31" s="12">
        <f t="shared" ref="K31:L31" si="4">ROUND($C$30*K30,2)</f>
        <v>30278.55</v>
      </c>
      <c r="L31" s="12">
        <f t="shared" si="4"/>
        <v>30278.55</v>
      </c>
      <c r="M31" s="12">
        <f>SUM(F31:L31)</f>
        <v>100928.5</v>
      </c>
    </row>
    <row r="32" spans="1:13">
      <c r="A32" s="275">
        <f>ORÇAMENTO!A110</f>
        <v>10</v>
      </c>
      <c r="B32" s="276" t="str">
        <f>ORÇAMENTO!D110</f>
        <v>INSTALAÇÃO HIDRÁULICA</v>
      </c>
      <c r="C32" s="277">
        <f>ORÇAMENTO!I110</f>
        <v>42884.655133277578</v>
      </c>
      <c r="D32" s="278">
        <f>ROUND(C32/ORÇAMENTO!$I$356,4)</f>
        <v>3.0800000000000001E-2</v>
      </c>
      <c r="E32" s="238" t="s">
        <v>569</v>
      </c>
      <c r="F32" s="240"/>
      <c r="G32" s="240"/>
      <c r="H32" s="240"/>
      <c r="I32" s="239">
        <v>0.25</v>
      </c>
      <c r="J32" s="239">
        <v>0.25</v>
      </c>
      <c r="K32" s="239">
        <v>0.5</v>
      </c>
      <c r="L32" s="240"/>
      <c r="M32" s="241"/>
    </row>
    <row r="33" spans="1:13">
      <c r="A33" s="275"/>
      <c r="B33" s="276"/>
      <c r="C33" s="275"/>
      <c r="D33" s="278"/>
      <c r="E33" s="238" t="s">
        <v>1071</v>
      </c>
      <c r="F33" s="12"/>
      <c r="G33" s="12"/>
      <c r="H33" s="12"/>
      <c r="I33" s="12">
        <f>ROUND($C$32*I32,2)</f>
        <v>10721.16</v>
      </c>
      <c r="J33" s="12">
        <f t="shared" ref="J33:K33" si="5">ROUND($C$32*J32,2)</f>
        <v>10721.16</v>
      </c>
      <c r="K33" s="12">
        <f t="shared" si="5"/>
        <v>21442.33</v>
      </c>
      <c r="L33" s="12"/>
      <c r="M33" s="12">
        <f>SUM(F33:L33)</f>
        <v>42884.65</v>
      </c>
    </row>
    <row r="34" spans="1:13">
      <c r="A34" s="275">
        <f>ORÇAMENTO!A141</f>
        <v>11</v>
      </c>
      <c r="B34" s="276" t="str">
        <f>ORÇAMENTO!D141</f>
        <v>DRENAGEM DE ÁGUAS PLUVIAIS</v>
      </c>
      <c r="C34" s="277">
        <f>ORÇAMENTO!I141</f>
        <v>70770.084058156586</v>
      </c>
      <c r="D34" s="278">
        <f>ROUND(C34/ORÇAMENTO!$I$356,4)</f>
        <v>5.0900000000000001E-2</v>
      </c>
      <c r="E34" s="238" t="s">
        <v>569</v>
      </c>
      <c r="F34" s="240"/>
      <c r="G34" s="240"/>
      <c r="H34" s="240"/>
      <c r="I34" s="240"/>
      <c r="J34" s="239">
        <v>0.5</v>
      </c>
      <c r="K34" s="239">
        <v>0.5</v>
      </c>
      <c r="L34" s="240"/>
      <c r="M34" s="241"/>
    </row>
    <row r="35" spans="1:13">
      <c r="A35" s="275"/>
      <c r="B35" s="276"/>
      <c r="C35" s="275"/>
      <c r="D35" s="278"/>
      <c r="E35" s="238" t="s">
        <v>1071</v>
      </c>
      <c r="F35" s="12"/>
      <c r="G35" s="12"/>
      <c r="H35" s="12"/>
      <c r="I35" s="12"/>
      <c r="J35" s="12">
        <f>ROUND($C$34*J34,2)</f>
        <v>35385.040000000001</v>
      </c>
      <c r="K35" s="12">
        <f>ROUND($C$34*K34,2)</f>
        <v>35385.040000000001</v>
      </c>
      <c r="L35" s="12"/>
      <c r="M35" s="12">
        <f>SUM(F35:L35)</f>
        <v>70770.080000000002</v>
      </c>
    </row>
    <row r="36" spans="1:13">
      <c r="A36" s="275">
        <f>ORÇAMENTO!A156</f>
        <v>12</v>
      </c>
      <c r="B36" s="276" t="str">
        <f>ORÇAMENTO!D156</f>
        <v>INSTALAÇÃO SANITÁRIA</v>
      </c>
      <c r="C36" s="277">
        <f>ORÇAMENTO!I156</f>
        <v>61396.732060317503</v>
      </c>
      <c r="D36" s="278">
        <f>ROUND(C36/ORÇAMENTO!$I$356,4)</f>
        <v>4.41E-2</v>
      </c>
      <c r="E36" s="238" t="s">
        <v>569</v>
      </c>
      <c r="F36" s="240"/>
      <c r="G36" s="240"/>
      <c r="H36" s="240"/>
      <c r="I36" s="240"/>
      <c r="J36" s="240"/>
      <c r="K36" s="239">
        <v>0.7</v>
      </c>
      <c r="L36" s="239">
        <v>0.3</v>
      </c>
      <c r="M36" s="241"/>
    </row>
    <row r="37" spans="1:13">
      <c r="A37" s="275"/>
      <c r="B37" s="276"/>
      <c r="C37" s="275"/>
      <c r="D37" s="278"/>
      <c r="E37" s="238" t="s">
        <v>1071</v>
      </c>
      <c r="F37" s="12"/>
      <c r="G37" s="12"/>
      <c r="H37" s="12"/>
      <c r="I37" s="12"/>
      <c r="J37" s="12"/>
      <c r="K37" s="12">
        <f>ROUND($C$36*K36,2)</f>
        <v>42977.71</v>
      </c>
      <c r="L37" s="12">
        <f>ROUND($C$36*L36,2)</f>
        <v>18419.02</v>
      </c>
      <c r="M37" s="12">
        <f>SUM(F37:L37)</f>
        <v>61396.729999999996</v>
      </c>
    </row>
    <row r="38" spans="1:13">
      <c r="A38" s="275">
        <f>ORÇAMENTO!A173</f>
        <v>13</v>
      </c>
      <c r="B38" s="276" t="str">
        <f>ORÇAMENTO!D173</f>
        <v>LOUÇAS E METAIS</v>
      </c>
      <c r="C38" s="277">
        <f>ORÇAMENTO!I173</f>
        <v>54186.277101400017</v>
      </c>
      <c r="D38" s="278">
        <f>ROUND(C38/ORÇAMENTO!$I$356,4)</f>
        <v>3.8899999999999997E-2</v>
      </c>
      <c r="E38" s="238" t="s">
        <v>569</v>
      </c>
      <c r="F38" s="240"/>
      <c r="G38" s="240"/>
      <c r="H38" s="240"/>
      <c r="I38" s="240"/>
      <c r="J38" s="240"/>
      <c r="K38" s="239">
        <v>0.5</v>
      </c>
      <c r="L38" s="239">
        <v>0.5</v>
      </c>
      <c r="M38" s="241"/>
    </row>
    <row r="39" spans="1:13">
      <c r="A39" s="275"/>
      <c r="B39" s="276"/>
      <c r="C39" s="275"/>
      <c r="D39" s="278"/>
      <c r="E39" s="238" t="s">
        <v>1071</v>
      </c>
      <c r="F39" s="12"/>
      <c r="G39" s="12"/>
      <c r="H39" s="12"/>
      <c r="I39" s="12"/>
      <c r="J39" s="12"/>
      <c r="K39" s="12">
        <f>ROUND($C$38*K38,2)</f>
        <v>27093.14</v>
      </c>
      <c r="L39" s="12">
        <f>ROUND($C$38*L38,2)</f>
        <v>27093.14</v>
      </c>
      <c r="M39" s="12">
        <f>SUM(F39:L39)</f>
        <v>54186.28</v>
      </c>
    </row>
    <row r="40" spans="1:13">
      <c r="A40" s="275">
        <f>ORÇAMENTO!A200</f>
        <v>14</v>
      </c>
      <c r="B40" s="276" t="str">
        <f>ORÇAMENTO!D200</f>
        <v>INSTALAÇÃO DE GÁS COMBUSTÍVEL</v>
      </c>
      <c r="C40" s="277">
        <f>ORÇAMENTO!I200</f>
        <v>6399.7570753789614</v>
      </c>
      <c r="D40" s="278">
        <f>ROUND(C40/ORÇAMENTO!$I$356,4)</f>
        <v>4.5999999999999999E-3</v>
      </c>
      <c r="E40" s="238" t="s">
        <v>569</v>
      </c>
      <c r="F40" s="240"/>
      <c r="G40" s="240"/>
      <c r="H40" s="240"/>
      <c r="I40" s="240"/>
      <c r="J40" s="240"/>
      <c r="K40" s="240"/>
      <c r="L40" s="239">
        <v>1</v>
      </c>
      <c r="M40" s="241"/>
    </row>
    <row r="41" spans="1:13">
      <c r="A41" s="275"/>
      <c r="B41" s="276"/>
      <c r="C41" s="275"/>
      <c r="D41" s="278"/>
      <c r="E41" s="238" t="s">
        <v>1071</v>
      </c>
      <c r="F41" s="12"/>
      <c r="G41" s="12"/>
      <c r="H41" s="12"/>
      <c r="I41" s="12"/>
      <c r="J41" s="12"/>
      <c r="K41" s="12"/>
      <c r="L41" s="12">
        <f>ROUND($C$40*L40,2)</f>
        <v>6399.76</v>
      </c>
      <c r="M41" s="12">
        <f>SUM(F41:L41)</f>
        <v>6399.76</v>
      </c>
    </row>
    <row r="42" spans="1:13">
      <c r="A42" s="275">
        <f>ORÇAMENTO!A209</f>
        <v>15</v>
      </c>
      <c r="B42" s="276" t="str">
        <f>ORÇAMENTO!D209</f>
        <v>SISTEMA DE PROTEÇÃO CONTRA INCÊNDIO</v>
      </c>
      <c r="C42" s="277">
        <f>ORÇAMENTO!I209</f>
        <v>27383.063864831984</v>
      </c>
      <c r="D42" s="278">
        <f>ROUND(C42/ORÇAMENTO!$I$356,4)</f>
        <v>1.9699999999999999E-2</v>
      </c>
      <c r="E42" s="238" t="s">
        <v>569</v>
      </c>
      <c r="F42" s="240"/>
      <c r="G42" s="240"/>
      <c r="H42" s="240"/>
      <c r="I42" s="240"/>
      <c r="J42" s="240"/>
      <c r="K42" s="240"/>
      <c r="L42" s="239">
        <v>1</v>
      </c>
      <c r="M42" s="241"/>
    </row>
    <row r="43" spans="1:13">
      <c r="A43" s="275"/>
      <c r="B43" s="276"/>
      <c r="C43" s="275"/>
      <c r="D43" s="278"/>
      <c r="E43" s="238" t="s">
        <v>1071</v>
      </c>
      <c r="F43" s="12"/>
      <c r="G43" s="12"/>
      <c r="H43" s="12"/>
      <c r="I43" s="12"/>
      <c r="J43" s="12"/>
      <c r="K43" s="12"/>
      <c r="L43" s="12">
        <f>ROUND($C$42*L42,2)</f>
        <v>27383.06</v>
      </c>
      <c r="M43" s="12">
        <f>SUM(F43:L43)</f>
        <v>27383.06</v>
      </c>
    </row>
    <row r="44" spans="1:13">
      <c r="A44" s="275">
        <f>ORÇAMENTO!A225</f>
        <v>16</v>
      </c>
      <c r="B44" s="276" t="str">
        <f>ORÇAMENTO!D225</f>
        <v>INSTALAÇÕES ELÉTRICAS - 127V</v>
      </c>
      <c r="C44" s="277">
        <f>ORÇAMENTO!I225</f>
        <v>185052.99915515346</v>
      </c>
      <c r="D44" s="278">
        <f>ROUND(C44/ORÇAMENTO!$I$356,4)</f>
        <v>0.13300000000000001</v>
      </c>
      <c r="E44" s="238" t="s">
        <v>569</v>
      </c>
      <c r="F44" s="240"/>
      <c r="G44" s="240"/>
      <c r="H44" s="240"/>
      <c r="I44" s="240"/>
      <c r="J44" s="240"/>
      <c r="K44" s="239">
        <v>0.5</v>
      </c>
      <c r="L44" s="239">
        <v>0.5</v>
      </c>
      <c r="M44" s="241"/>
    </row>
    <row r="45" spans="1:13">
      <c r="A45" s="275"/>
      <c r="B45" s="276"/>
      <c r="C45" s="275"/>
      <c r="D45" s="278"/>
      <c r="E45" s="238" t="s">
        <v>1071</v>
      </c>
      <c r="F45" s="12"/>
      <c r="G45" s="12"/>
      <c r="H45" s="12"/>
      <c r="I45" s="12"/>
      <c r="J45" s="12"/>
      <c r="K45" s="12">
        <f>ROUND($C$44*K44,2)</f>
        <v>92526.5</v>
      </c>
      <c r="L45" s="12">
        <f>ROUND($C$44*L44,2)</f>
        <v>92526.5</v>
      </c>
      <c r="M45" s="12">
        <f>SUM(F45:L45)</f>
        <v>185053</v>
      </c>
    </row>
    <row r="46" spans="1:13">
      <c r="A46" s="275">
        <f>ORÇAMENTO!A281</f>
        <v>17</v>
      </c>
      <c r="B46" s="276" t="str">
        <f>ORÇAMENTO!D281</f>
        <v>INSTALAÇÕES DE CLIMATIZAÇÃO</v>
      </c>
      <c r="C46" s="277">
        <f>ORÇAMENTO!I281</f>
        <v>1232.6189445243488</v>
      </c>
      <c r="D46" s="278">
        <f>ROUND(C46/ORÇAMENTO!$I$356,4)</f>
        <v>8.9999999999999998E-4</v>
      </c>
      <c r="E46" s="238" t="s">
        <v>569</v>
      </c>
      <c r="F46" s="240"/>
      <c r="G46" s="240"/>
      <c r="H46" s="240"/>
      <c r="I46" s="240"/>
      <c r="J46" s="240"/>
      <c r="K46" s="240"/>
      <c r="L46" s="239">
        <v>1</v>
      </c>
      <c r="M46" s="241"/>
    </row>
    <row r="47" spans="1:13">
      <c r="A47" s="275"/>
      <c r="B47" s="276"/>
      <c r="C47" s="275"/>
      <c r="D47" s="278"/>
      <c r="E47" s="238" t="s">
        <v>1071</v>
      </c>
      <c r="F47" s="12"/>
      <c r="G47" s="12"/>
      <c r="H47" s="12"/>
      <c r="I47" s="12"/>
      <c r="J47" s="12"/>
      <c r="K47" s="12"/>
      <c r="L47" s="12">
        <f>ROUND($C$46*L46,2)</f>
        <v>1232.6199999999999</v>
      </c>
      <c r="M47" s="12">
        <f>SUM(F47:L47)</f>
        <v>1232.6199999999999</v>
      </c>
    </row>
    <row r="48" spans="1:13">
      <c r="A48" s="275">
        <f>ORÇAMENTO!A283</f>
        <v>18</v>
      </c>
      <c r="B48" s="276" t="str">
        <f>ORÇAMENTO!D283</f>
        <v>INSTALAÇÕES DE REDE ESTRUTURADA</v>
      </c>
      <c r="C48" s="277">
        <f>ORÇAMENTO!I283</f>
        <v>28159.561100561379</v>
      </c>
      <c r="D48" s="278">
        <f>ROUND(C48/ORÇAMENTO!$I$356,4)</f>
        <v>2.0199999999999999E-2</v>
      </c>
      <c r="E48" s="238" t="s">
        <v>569</v>
      </c>
      <c r="F48" s="240"/>
      <c r="G48" s="240"/>
      <c r="H48" s="240"/>
      <c r="I48" s="240"/>
      <c r="J48" s="239">
        <v>0.5</v>
      </c>
      <c r="K48" s="239">
        <v>0.5</v>
      </c>
      <c r="L48" s="240"/>
      <c r="M48" s="241"/>
    </row>
    <row r="49" spans="1:13">
      <c r="A49" s="275"/>
      <c r="B49" s="276"/>
      <c r="C49" s="275"/>
      <c r="D49" s="278"/>
      <c r="E49" s="238" t="s">
        <v>1071</v>
      </c>
      <c r="F49" s="12"/>
      <c r="G49" s="12"/>
      <c r="H49" s="12"/>
      <c r="I49" s="12"/>
      <c r="J49" s="12">
        <f>ROUND($C$48*J48,2)</f>
        <v>14079.78</v>
      </c>
      <c r="K49" s="12">
        <f>ROUND($C$48*K48,2)</f>
        <v>14079.78</v>
      </c>
      <c r="L49" s="12"/>
      <c r="M49" s="12">
        <f>SUM(F49:L49)</f>
        <v>28159.56</v>
      </c>
    </row>
    <row r="50" spans="1:13">
      <c r="A50" s="275">
        <f>ORÇAMENTO!A312</f>
        <v>19</v>
      </c>
      <c r="B50" s="276" t="str">
        <f>ORÇAMENTO!D312</f>
        <v>SISTEMA DE EXAUSTÃO MECÂNICA</v>
      </c>
      <c r="C50" s="277">
        <f>ORÇAMENTO!I312</f>
        <v>7275.904486823978</v>
      </c>
      <c r="D50" s="278">
        <f>ROUND(C50/ORÇAMENTO!$I$356,4)</f>
        <v>5.1999999999999998E-3</v>
      </c>
      <c r="E50" s="238" t="s">
        <v>569</v>
      </c>
      <c r="F50" s="240"/>
      <c r="G50" s="240"/>
      <c r="H50" s="240"/>
      <c r="I50" s="240"/>
      <c r="J50" s="240"/>
      <c r="K50" s="239">
        <v>0.5</v>
      </c>
      <c r="L50" s="239">
        <v>0.5</v>
      </c>
      <c r="M50" s="241"/>
    </row>
    <row r="51" spans="1:13">
      <c r="A51" s="275"/>
      <c r="B51" s="276"/>
      <c r="C51" s="275"/>
      <c r="D51" s="278"/>
      <c r="E51" s="238" t="s">
        <v>1071</v>
      </c>
      <c r="F51" s="12"/>
      <c r="G51" s="12"/>
      <c r="H51" s="12"/>
      <c r="I51" s="12"/>
      <c r="J51" s="12"/>
      <c r="K51" s="12">
        <f>ROUND($C$50*K50,2)</f>
        <v>3637.95</v>
      </c>
      <c r="L51" s="12">
        <f>ROUND($C$50*L50,2)</f>
        <v>3637.95</v>
      </c>
      <c r="M51" s="12">
        <f>SUM(F51:L51)</f>
        <v>7275.9</v>
      </c>
    </row>
    <row r="52" spans="1:13" s="94" customFormat="1">
      <c r="A52" s="275">
        <f>ORÇAMENTO!A322</f>
        <v>20</v>
      </c>
      <c r="B52" s="276" t="str">
        <f>ORÇAMENTO!D322</f>
        <v>SISTEMA DE PROTEÇÃO CONTRA DESCARGAS ATMOSFÉRICAS (SPDA)</v>
      </c>
      <c r="C52" s="277">
        <f>ORÇAMENTO!I322</f>
        <v>79840.973452265069</v>
      </c>
      <c r="D52" s="278">
        <f>ROUND(C52/ORÇAMENTO!$I$356,4)</f>
        <v>5.74E-2</v>
      </c>
      <c r="E52" s="238" t="s">
        <v>569</v>
      </c>
      <c r="F52" s="240"/>
      <c r="G52" s="240"/>
      <c r="H52" s="240"/>
      <c r="I52" s="240"/>
      <c r="J52" s="240"/>
      <c r="K52" s="239">
        <v>0.5</v>
      </c>
      <c r="L52" s="239">
        <v>0.5</v>
      </c>
      <c r="M52" s="241"/>
    </row>
    <row r="53" spans="1:13" s="94" customFormat="1">
      <c r="A53" s="275"/>
      <c r="B53" s="276"/>
      <c r="C53" s="275"/>
      <c r="D53" s="278"/>
      <c r="E53" s="238" t="s">
        <v>1071</v>
      </c>
      <c r="F53" s="12"/>
      <c r="G53" s="12"/>
      <c r="H53" s="12"/>
      <c r="I53" s="12"/>
      <c r="J53" s="12"/>
      <c r="K53" s="12">
        <f>ROUND($C$52*K52,2)</f>
        <v>39920.49</v>
      </c>
      <c r="L53" s="12">
        <f>ROUND($C$52*L52,2)-0.01</f>
        <v>39920.479999999996</v>
      </c>
      <c r="M53" s="12">
        <f>SUM(F53:L53)</f>
        <v>79840.97</v>
      </c>
    </row>
    <row r="54" spans="1:13" s="94" customFormat="1">
      <c r="A54" s="275">
        <f>ORÇAMENTO!A335</f>
        <v>21</v>
      </c>
      <c r="B54" s="276" t="str">
        <f>ORÇAMENTO!D335</f>
        <v>SERVIÇOS COMPLEMENTARES</v>
      </c>
      <c r="C54" s="277">
        <f>ORÇAMENTO!I335</f>
        <v>95400.402770603847</v>
      </c>
      <c r="D54" s="278">
        <f>ROUND(C54/ORÇAMENTO!$I$356,4)</f>
        <v>6.8500000000000005E-2</v>
      </c>
      <c r="E54" s="238" t="s">
        <v>569</v>
      </c>
      <c r="F54" s="240"/>
      <c r="G54" s="240"/>
      <c r="H54" s="240"/>
      <c r="I54" s="240"/>
      <c r="J54" s="240"/>
      <c r="K54" s="239">
        <v>0.5</v>
      </c>
      <c r="L54" s="239">
        <v>0.5</v>
      </c>
      <c r="M54" s="241"/>
    </row>
    <row r="55" spans="1:13" s="94" customFormat="1">
      <c r="A55" s="275"/>
      <c r="B55" s="276"/>
      <c r="C55" s="275"/>
      <c r="D55" s="278"/>
      <c r="E55" s="238" t="s">
        <v>1071</v>
      </c>
      <c r="F55" s="12"/>
      <c r="G55" s="12"/>
      <c r="H55" s="12"/>
      <c r="I55" s="12"/>
      <c r="J55" s="12"/>
      <c r="K55" s="12">
        <f>ROUND($C$54*K54,2)</f>
        <v>47700.2</v>
      </c>
      <c r="L55" s="12">
        <f>ROUND($C$54*L54,2)</f>
        <v>47700.2</v>
      </c>
      <c r="M55" s="12">
        <f>SUM(F55:L55)</f>
        <v>95400.4</v>
      </c>
    </row>
    <row r="56" spans="1:13" s="94" customFormat="1">
      <c r="A56" s="275">
        <f>ORÇAMENTO!A351</f>
        <v>22</v>
      </c>
      <c r="B56" s="276" t="str">
        <f>ORÇAMENTO!D351</f>
        <v>SERVIÇOS FINAIS</v>
      </c>
      <c r="C56" s="277">
        <f>ORÇAMENTO!I351</f>
        <v>2921.7482401920661</v>
      </c>
      <c r="D56" s="278">
        <f>ROUND(C56/ORÇAMENTO!$I$356,4)</f>
        <v>2.0999999999999999E-3</v>
      </c>
      <c r="E56" s="238" t="s">
        <v>569</v>
      </c>
      <c r="F56" s="240"/>
      <c r="G56" s="240"/>
      <c r="H56" s="240"/>
      <c r="I56" s="240"/>
      <c r="J56" s="240"/>
      <c r="K56" s="240"/>
      <c r="L56" s="239">
        <v>1</v>
      </c>
      <c r="M56" s="12"/>
    </row>
    <row r="57" spans="1:13" s="94" customFormat="1">
      <c r="A57" s="275"/>
      <c r="B57" s="276"/>
      <c r="C57" s="275"/>
      <c r="D57" s="278"/>
      <c r="E57" s="238" t="s">
        <v>1071</v>
      </c>
      <c r="F57" s="12"/>
      <c r="G57" s="12"/>
      <c r="H57" s="12"/>
      <c r="I57" s="12"/>
      <c r="J57" s="12"/>
      <c r="K57" s="12"/>
      <c r="L57" s="12">
        <f>ROUND($C$56*L56,2)</f>
        <v>2921.75</v>
      </c>
      <c r="M57" s="12">
        <f>SUM(F57:L57)</f>
        <v>2921.75</v>
      </c>
    </row>
    <row r="58" spans="1:13" ht="15">
      <c r="A58" s="274" t="s">
        <v>1080</v>
      </c>
      <c r="B58" s="274"/>
      <c r="C58" s="270">
        <f>SUM(C14:C57)</f>
        <v>1391728.8546454567</v>
      </c>
      <c r="D58" s="273">
        <f>SUM(D14:D57)+0.0001</f>
        <v>1.0000000000000002</v>
      </c>
      <c r="E58" s="242" t="s">
        <v>1071</v>
      </c>
      <c r="F58" s="243">
        <f>F15+F17+F19+F21+F23+F25+F27+F29+F31+F33+F35+F37+F39+F41+F43+F45+F47+F49+F51+F53+F55+F57</f>
        <v>37113.230000000003</v>
      </c>
      <c r="G58" s="243">
        <f t="shared" ref="G58:L58" si="6">G15+G17+G19+G21+G23+G25+G27+G29+G31+G33+G35+G37+G39+G41+G43+G45+G47+G49+G51+G53+G55+G57</f>
        <v>39588.47</v>
      </c>
      <c r="H58" s="243">
        <f t="shared" si="6"/>
        <v>127605.14</v>
      </c>
      <c r="I58" s="243">
        <f t="shared" si="6"/>
        <v>120314.32</v>
      </c>
      <c r="J58" s="243">
        <f t="shared" si="6"/>
        <v>247541.89</v>
      </c>
      <c r="K58" s="243">
        <f t="shared" si="6"/>
        <v>500084.58000000007</v>
      </c>
      <c r="L58" s="243">
        <f t="shared" si="6"/>
        <v>319481.22000000003</v>
      </c>
      <c r="M58" s="270">
        <f>SUM(M14:M57)</f>
        <v>1391728.85</v>
      </c>
    </row>
    <row r="59" spans="1:13" ht="15">
      <c r="A59" s="274" t="s">
        <v>1081</v>
      </c>
      <c r="B59" s="274"/>
      <c r="C59" s="270"/>
      <c r="D59" s="273"/>
      <c r="E59" s="242" t="s">
        <v>1071</v>
      </c>
      <c r="F59" s="243">
        <f>F58</f>
        <v>37113.230000000003</v>
      </c>
      <c r="G59" s="243">
        <f>F59+G58</f>
        <v>76701.700000000012</v>
      </c>
      <c r="H59" s="243">
        <f t="shared" ref="H59:L59" si="7">G59+H58</f>
        <v>204306.84000000003</v>
      </c>
      <c r="I59" s="243">
        <f t="shared" si="7"/>
        <v>324621.16000000003</v>
      </c>
      <c r="J59" s="243">
        <f t="shared" si="7"/>
        <v>572163.05000000005</v>
      </c>
      <c r="K59" s="243">
        <f t="shared" si="7"/>
        <v>1072247.6300000001</v>
      </c>
      <c r="L59" s="243">
        <f t="shared" si="7"/>
        <v>1391728.85</v>
      </c>
      <c r="M59" s="270"/>
    </row>
    <row r="60" spans="1:13" ht="15">
      <c r="A60" s="274" t="s">
        <v>1082</v>
      </c>
      <c r="B60" s="274"/>
      <c r="C60" s="270"/>
      <c r="D60" s="273"/>
      <c r="E60" s="242" t="s">
        <v>569</v>
      </c>
      <c r="F60" s="244">
        <f t="shared" ref="F60:L60" si="8">ROUND(F58/$C$58,4)</f>
        <v>2.6700000000000002E-2</v>
      </c>
      <c r="G60" s="244">
        <f t="shared" si="8"/>
        <v>2.8400000000000002E-2</v>
      </c>
      <c r="H60" s="244">
        <f t="shared" si="8"/>
        <v>9.1700000000000004E-2</v>
      </c>
      <c r="I60" s="244">
        <f t="shared" si="8"/>
        <v>8.6400000000000005E-2</v>
      </c>
      <c r="J60" s="244">
        <f t="shared" si="8"/>
        <v>0.1779</v>
      </c>
      <c r="K60" s="244">
        <f t="shared" si="8"/>
        <v>0.35930000000000001</v>
      </c>
      <c r="L60" s="244">
        <f t="shared" si="8"/>
        <v>0.2296</v>
      </c>
      <c r="M60" s="271">
        <f>L61</f>
        <v>1</v>
      </c>
    </row>
    <row r="61" spans="1:13" ht="15">
      <c r="A61" s="274" t="s">
        <v>1083</v>
      </c>
      <c r="B61" s="274"/>
      <c r="C61" s="270"/>
      <c r="D61" s="273"/>
      <c r="E61" s="242" t="s">
        <v>569</v>
      </c>
      <c r="F61" s="244">
        <f>F60</f>
        <v>2.6700000000000002E-2</v>
      </c>
      <c r="G61" s="244">
        <f>F61+G60</f>
        <v>5.5100000000000003E-2</v>
      </c>
      <c r="H61" s="244">
        <f>G61+H60</f>
        <v>0.14680000000000001</v>
      </c>
      <c r="I61" s="244">
        <f>H61+I60</f>
        <v>0.23320000000000002</v>
      </c>
      <c r="J61" s="244">
        <f t="shared" ref="J61" si="9">I61+J60</f>
        <v>0.41110000000000002</v>
      </c>
      <c r="K61" s="244">
        <f t="shared" ref="K61:L61" si="10">J61+K60</f>
        <v>0.77039999999999997</v>
      </c>
      <c r="L61" s="244">
        <f t="shared" si="10"/>
        <v>1</v>
      </c>
      <c r="M61" s="272"/>
    </row>
  </sheetData>
  <mergeCells count="105">
    <mergeCell ref="D14:D15"/>
    <mergeCell ref="B16:B17"/>
    <mergeCell ref="C16:C17"/>
    <mergeCell ref="A6:C6"/>
    <mergeCell ref="H6:J6"/>
    <mergeCell ref="A2:M2"/>
    <mergeCell ref="B3:M3"/>
    <mergeCell ref="B4:M4"/>
    <mergeCell ref="A7:M7"/>
    <mergeCell ref="A18:A19"/>
    <mergeCell ref="B18:B19"/>
    <mergeCell ref="C18:C19"/>
    <mergeCell ref="A20:A21"/>
    <mergeCell ref="B20:B21"/>
    <mergeCell ref="C20:C21"/>
    <mergeCell ref="A14:A15"/>
    <mergeCell ref="A16:A17"/>
    <mergeCell ref="B14:B15"/>
    <mergeCell ref="C14:C15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D16:D17"/>
    <mergeCell ref="D18:D19"/>
    <mergeCell ref="D20:D21"/>
    <mergeCell ref="D22:D23"/>
    <mergeCell ref="D24:D25"/>
    <mergeCell ref="D26:D27"/>
    <mergeCell ref="D28:D29"/>
    <mergeCell ref="A46:A47"/>
    <mergeCell ref="B46:B47"/>
    <mergeCell ref="C46:C47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A52:A53"/>
    <mergeCell ref="B52:B53"/>
    <mergeCell ref="C52:C53"/>
    <mergeCell ref="D52:D53"/>
    <mergeCell ref="D30:D31"/>
    <mergeCell ref="D32:D33"/>
    <mergeCell ref="D34:D35"/>
    <mergeCell ref="D36:D37"/>
    <mergeCell ref="D38:D39"/>
    <mergeCell ref="D40:D41"/>
    <mergeCell ref="A50:A51"/>
    <mergeCell ref="B50:B51"/>
    <mergeCell ref="C50:C51"/>
    <mergeCell ref="A48:A49"/>
    <mergeCell ref="B48:B49"/>
    <mergeCell ref="C48:C49"/>
    <mergeCell ref="C34:C35"/>
    <mergeCell ref="A36:A37"/>
    <mergeCell ref="B36:B37"/>
    <mergeCell ref="C36:C37"/>
    <mergeCell ref="A30:A31"/>
    <mergeCell ref="B30:B31"/>
    <mergeCell ref="C30:C31"/>
    <mergeCell ref="A32:A33"/>
    <mergeCell ref="A9:M9"/>
    <mergeCell ref="A10:M10"/>
    <mergeCell ref="A12:M12"/>
    <mergeCell ref="M58:M59"/>
    <mergeCell ref="M60:M61"/>
    <mergeCell ref="C58:C61"/>
    <mergeCell ref="D58:D61"/>
    <mergeCell ref="A58:B58"/>
    <mergeCell ref="A59:B59"/>
    <mergeCell ref="A60:B60"/>
    <mergeCell ref="A61:B61"/>
    <mergeCell ref="A54:A55"/>
    <mergeCell ref="B54:B55"/>
    <mergeCell ref="C54:C55"/>
    <mergeCell ref="D54:D55"/>
    <mergeCell ref="A56:A57"/>
    <mergeCell ref="B56:B57"/>
    <mergeCell ref="C56:C57"/>
    <mergeCell ref="D56:D57"/>
    <mergeCell ref="D42:D43"/>
    <mergeCell ref="D44:D45"/>
    <mergeCell ref="D46:D47"/>
    <mergeCell ref="D48:D49"/>
    <mergeCell ref="D50:D5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6"/>
  <sheetViews>
    <sheetView showGridLines="0" zoomScale="85" zoomScaleNormal="85" zoomScaleSheetLayoutView="80" workbookViewId="0">
      <selection sqref="A1:U11"/>
    </sheetView>
  </sheetViews>
  <sheetFormatPr defaultRowHeight="14.25"/>
  <cols>
    <col min="1" max="1" width="9.625" style="13" customWidth="1"/>
    <col min="2" max="2" width="13" style="81" customWidth="1"/>
    <col min="3" max="3" width="10.5" style="13" customWidth="1"/>
    <col min="4" max="257" width="9" style="13"/>
    <col min="258" max="258" width="22" style="13" customWidth="1"/>
    <col min="259" max="259" width="9.375" style="13" customWidth="1"/>
    <col min="260" max="513" width="9" style="13"/>
    <col min="514" max="514" width="22" style="13" customWidth="1"/>
    <col min="515" max="515" width="9.375" style="13" customWidth="1"/>
    <col min="516" max="769" width="9" style="13"/>
    <col min="770" max="770" width="22" style="13" customWidth="1"/>
    <col min="771" max="771" width="9.375" style="13" customWidth="1"/>
    <col min="772" max="1025" width="9" style="13"/>
    <col min="1026" max="1026" width="22" style="13" customWidth="1"/>
    <col min="1027" max="1027" width="9.375" style="13" customWidth="1"/>
    <col min="1028" max="1281" width="9" style="13"/>
    <col min="1282" max="1282" width="22" style="13" customWidth="1"/>
    <col min="1283" max="1283" width="9.375" style="13" customWidth="1"/>
    <col min="1284" max="1537" width="9" style="13"/>
    <col min="1538" max="1538" width="22" style="13" customWidth="1"/>
    <col min="1539" max="1539" width="9.375" style="13" customWidth="1"/>
    <col min="1540" max="1793" width="9" style="13"/>
    <col min="1794" max="1794" width="22" style="13" customWidth="1"/>
    <col min="1795" max="1795" width="9.375" style="13" customWidth="1"/>
    <col min="1796" max="2049" width="9" style="13"/>
    <col min="2050" max="2050" width="22" style="13" customWidth="1"/>
    <col min="2051" max="2051" width="9.375" style="13" customWidth="1"/>
    <col min="2052" max="2305" width="9" style="13"/>
    <col min="2306" max="2306" width="22" style="13" customWidth="1"/>
    <col min="2307" max="2307" width="9.375" style="13" customWidth="1"/>
    <col min="2308" max="2561" width="9" style="13"/>
    <col min="2562" max="2562" width="22" style="13" customWidth="1"/>
    <col min="2563" max="2563" width="9.375" style="13" customWidth="1"/>
    <col min="2564" max="2817" width="9" style="13"/>
    <col min="2818" max="2818" width="22" style="13" customWidth="1"/>
    <col min="2819" max="2819" width="9.375" style="13" customWidth="1"/>
    <col min="2820" max="3073" width="9" style="13"/>
    <col min="3074" max="3074" width="22" style="13" customWidth="1"/>
    <col min="3075" max="3075" width="9.375" style="13" customWidth="1"/>
    <col min="3076" max="3329" width="9" style="13"/>
    <col min="3330" max="3330" width="22" style="13" customWidth="1"/>
    <col min="3331" max="3331" width="9.375" style="13" customWidth="1"/>
    <col min="3332" max="3585" width="9" style="13"/>
    <col min="3586" max="3586" width="22" style="13" customWidth="1"/>
    <col min="3587" max="3587" width="9.375" style="13" customWidth="1"/>
    <col min="3588" max="3841" width="9" style="13"/>
    <col min="3842" max="3842" width="22" style="13" customWidth="1"/>
    <col min="3843" max="3843" width="9.375" style="13" customWidth="1"/>
    <col min="3844" max="4097" width="9" style="13"/>
    <col min="4098" max="4098" width="22" style="13" customWidth="1"/>
    <col min="4099" max="4099" width="9.375" style="13" customWidth="1"/>
    <col min="4100" max="4353" width="9" style="13"/>
    <col min="4354" max="4354" width="22" style="13" customWidth="1"/>
    <col min="4355" max="4355" width="9.375" style="13" customWidth="1"/>
    <col min="4356" max="4609" width="9" style="13"/>
    <col min="4610" max="4610" width="22" style="13" customWidth="1"/>
    <col min="4611" max="4611" width="9.375" style="13" customWidth="1"/>
    <col min="4612" max="4865" width="9" style="13"/>
    <col min="4866" max="4866" width="22" style="13" customWidth="1"/>
    <col min="4867" max="4867" width="9.375" style="13" customWidth="1"/>
    <col min="4868" max="5121" width="9" style="13"/>
    <col min="5122" max="5122" width="22" style="13" customWidth="1"/>
    <col min="5123" max="5123" width="9.375" style="13" customWidth="1"/>
    <col min="5124" max="5377" width="9" style="13"/>
    <col min="5378" max="5378" width="22" style="13" customWidth="1"/>
    <col min="5379" max="5379" width="9.375" style="13" customWidth="1"/>
    <col min="5380" max="5633" width="9" style="13"/>
    <col min="5634" max="5634" width="22" style="13" customWidth="1"/>
    <col min="5635" max="5635" width="9.375" style="13" customWidth="1"/>
    <col min="5636" max="5889" width="9" style="13"/>
    <col min="5890" max="5890" width="22" style="13" customWidth="1"/>
    <col min="5891" max="5891" width="9.375" style="13" customWidth="1"/>
    <col min="5892" max="6145" width="9" style="13"/>
    <col min="6146" max="6146" width="22" style="13" customWidth="1"/>
    <col min="6147" max="6147" width="9.375" style="13" customWidth="1"/>
    <col min="6148" max="6401" width="9" style="13"/>
    <col min="6402" max="6402" width="22" style="13" customWidth="1"/>
    <col min="6403" max="6403" width="9.375" style="13" customWidth="1"/>
    <col min="6404" max="6657" width="9" style="13"/>
    <col min="6658" max="6658" width="22" style="13" customWidth="1"/>
    <col min="6659" max="6659" width="9.375" style="13" customWidth="1"/>
    <col min="6660" max="6913" width="9" style="13"/>
    <col min="6914" max="6914" width="22" style="13" customWidth="1"/>
    <col min="6915" max="6915" width="9.375" style="13" customWidth="1"/>
    <col min="6916" max="7169" width="9" style="13"/>
    <col min="7170" max="7170" width="22" style="13" customWidth="1"/>
    <col min="7171" max="7171" width="9.375" style="13" customWidth="1"/>
    <col min="7172" max="7425" width="9" style="13"/>
    <col min="7426" max="7426" width="22" style="13" customWidth="1"/>
    <col min="7427" max="7427" width="9.375" style="13" customWidth="1"/>
    <col min="7428" max="7681" width="9" style="13"/>
    <col min="7682" max="7682" width="22" style="13" customWidth="1"/>
    <col min="7683" max="7683" width="9.375" style="13" customWidth="1"/>
    <col min="7684" max="7937" width="9" style="13"/>
    <col min="7938" max="7938" width="22" style="13" customWidth="1"/>
    <col min="7939" max="7939" width="9.375" style="13" customWidth="1"/>
    <col min="7940" max="8193" width="9" style="13"/>
    <col min="8194" max="8194" width="22" style="13" customWidth="1"/>
    <col min="8195" max="8195" width="9.375" style="13" customWidth="1"/>
    <col min="8196" max="8449" width="9" style="13"/>
    <col min="8450" max="8450" width="22" style="13" customWidth="1"/>
    <col min="8451" max="8451" width="9.375" style="13" customWidth="1"/>
    <col min="8452" max="8705" width="9" style="13"/>
    <col min="8706" max="8706" width="22" style="13" customWidth="1"/>
    <col min="8707" max="8707" width="9.375" style="13" customWidth="1"/>
    <col min="8708" max="8961" width="9" style="13"/>
    <col min="8962" max="8962" width="22" style="13" customWidth="1"/>
    <col min="8963" max="8963" width="9.375" style="13" customWidth="1"/>
    <col min="8964" max="9217" width="9" style="13"/>
    <col min="9218" max="9218" width="22" style="13" customWidth="1"/>
    <col min="9219" max="9219" width="9.375" style="13" customWidth="1"/>
    <col min="9220" max="9473" width="9" style="13"/>
    <col min="9474" max="9474" width="22" style="13" customWidth="1"/>
    <col min="9475" max="9475" width="9.375" style="13" customWidth="1"/>
    <col min="9476" max="9729" width="9" style="13"/>
    <col min="9730" max="9730" width="22" style="13" customWidth="1"/>
    <col min="9731" max="9731" width="9.375" style="13" customWidth="1"/>
    <col min="9732" max="9985" width="9" style="13"/>
    <col min="9986" max="9986" width="22" style="13" customWidth="1"/>
    <col min="9987" max="9987" width="9.375" style="13" customWidth="1"/>
    <col min="9988" max="10241" width="9" style="13"/>
    <col min="10242" max="10242" width="22" style="13" customWidth="1"/>
    <col min="10243" max="10243" width="9.375" style="13" customWidth="1"/>
    <col min="10244" max="10497" width="9" style="13"/>
    <col min="10498" max="10498" width="22" style="13" customWidth="1"/>
    <col min="10499" max="10499" width="9.375" style="13" customWidth="1"/>
    <col min="10500" max="10753" width="9" style="13"/>
    <col min="10754" max="10754" width="22" style="13" customWidth="1"/>
    <col min="10755" max="10755" width="9.375" style="13" customWidth="1"/>
    <col min="10756" max="11009" width="9" style="13"/>
    <col min="11010" max="11010" width="22" style="13" customWidth="1"/>
    <col min="11011" max="11011" width="9.375" style="13" customWidth="1"/>
    <col min="11012" max="11265" width="9" style="13"/>
    <col min="11266" max="11266" width="22" style="13" customWidth="1"/>
    <col min="11267" max="11267" width="9.375" style="13" customWidth="1"/>
    <col min="11268" max="11521" width="9" style="13"/>
    <col min="11522" max="11522" width="22" style="13" customWidth="1"/>
    <col min="11523" max="11523" width="9.375" style="13" customWidth="1"/>
    <col min="11524" max="11777" width="9" style="13"/>
    <col min="11778" max="11778" width="22" style="13" customWidth="1"/>
    <col min="11779" max="11779" width="9.375" style="13" customWidth="1"/>
    <col min="11780" max="12033" width="9" style="13"/>
    <col min="12034" max="12034" width="22" style="13" customWidth="1"/>
    <col min="12035" max="12035" width="9.375" style="13" customWidth="1"/>
    <col min="12036" max="12289" width="9" style="13"/>
    <col min="12290" max="12290" width="22" style="13" customWidth="1"/>
    <col min="12291" max="12291" width="9.375" style="13" customWidth="1"/>
    <col min="12292" max="12545" width="9" style="13"/>
    <col min="12546" max="12546" width="22" style="13" customWidth="1"/>
    <col min="12547" max="12547" width="9.375" style="13" customWidth="1"/>
    <col min="12548" max="12801" width="9" style="13"/>
    <col min="12802" max="12802" width="22" style="13" customWidth="1"/>
    <col min="12803" max="12803" width="9.375" style="13" customWidth="1"/>
    <col min="12804" max="13057" width="9" style="13"/>
    <col min="13058" max="13058" width="22" style="13" customWidth="1"/>
    <col min="13059" max="13059" width="9.375" style="13" customWidth="1"/>
    <col min="13060" max="13313" width="9" style="13"/>
    <col min="13314" max="13314" width="22" style="13" customWidth="1"/>
    <col min="13315" max="13315" width="9.375" style="13" customWidth="1"/>
    <col min="13316" max="13569" width="9" style="13"/>
    <col min="13570" max="13570" width="22" style="13" customWidth="1"/>
    <col min="13571" max="13571" width="9.375" style="13" customWidth="1"/>
    <col min="13572" max="13825" width="9" style="13"/>
    <col min="13826" max="13826" width="22" style="13" customWidth="1"/>
    <col min="13827" max="13827" width="9.375" style="13" customWidth="1"/>
    <col min="13828" max="14081" width="9" style="13"/>
    <col min="14082" max="14082" width="22" style="13" customWidth="1"/>
    <col min="14083" max="14083" width="9.375" style="13" customWidth="1"/>
    <col min="14084" max="14337" width="9" style="13"/>
    <col min="14338" max="14338" width="22" style="13" customWidth="1"/>
    <col min="14339" max="14339" width="9.375" style="13" customWidth="1"/>
    <col min="14340" max="14593" width="9" style="13"/>
    <col min="14594" max="14594" width="22" style="13" customWidth="1"/>
    <col min="14595" max="14595" width="9.375" style="13" customWidth="1"/>
    <col min="14596" max="14849" width="9" style="13"/>
    <col min="14850" max="14850" width="22" style="13" customWidth="1"/>
    <col min="14851" max="14851" width="9.375" style="13" customWidth="1"/>
    <col min="14852" max="15105" width="9" style="13"/>
    <col min="15106" max="15106" width="22" style="13" customWidth="1"/>
    <col min="15107" max="15107" width="9.375" style="13" customWidth="1"/>
    <col min="15108" max="15361" width="9" style="13"/>
    <col min="15362" max="15362" width="22" style="13" customWidth="1"/>
    <col min="15363" max="15363" width="9.375" style="13" customWidth="1"/>
    <col min="15364" max="15617" width="9" style="13"/>
    <col min="15618" max="15618" width="22" style="13" customWidth="1"/>
    <col min="15619" max="15619" width="9.375" style="13" customWidth="1"/>
    <col min="15620" max="15873" width="9" style="13"/>
    <col min="15874" max="15874" width="22" style="13" customWidth="1"/>
    <col min="15875" max="15875" width="9.375" style="13" customWidth="1"/>
    <col min="15876" max="16129" width="9" style="13"/>
    <col min="16130" max="16130" width="22" style="13" customWidth="1"/>
    <col min="16131" max="16131" width="9.375" style="13" customWidth="1"/>
    <col min="16132" max="16384" width="9" style="13"/>
  </cols>
  <sheetData>
    <row r="1" spans="1:21" s="81" customFormat="1" ht="20.25">
      <c r="A1" s="264" t="s">
        <v>524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80"/>
    </row>
    <row r="2" spans="1:21" s="81" customFormat="1" ht="20.25" customHeight="1">
      <c r="A2" s="125" t="s">
        <v>1061</v>
      </c>
      <c r="B2" s="266" t="s">
        <v>1064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303"/>
    </row>
    <row r="3" spans="1:21" s="81" customFormat="1" ht="24.75" customHeight="1">
      <c r="A3" s="125" t="s">
        <v>1062</v>
      </c>
      <c r="B3" s="266" t="s">
        <v>1063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303"/>
    </row>
    <row r="4" spans="1:21" s="81" customFormat="1" ht="9" customHeight="1">
      <c r="A4" s="129"/>
      <c r="B4" s="126"/>
      <c r="C4" s="126"/>
      <c r="D4" s="126"/>
      <c r="E4" s="130"/>
      <c r="F4" s="126"/>
      <c r="G4" s="127"/>
      <c r="H4" s="127"/>
      <c r="I4" s="127"/>
      <c r="J4" s="127"/>
      <c r="K4" s="126"/>
      <c r="L4" s="126"/>
      <c r="M4" s="127"/>
      <c r="N4" s="126"/>
      <c r="O4" s="127"/>
      <c r="P4" s="126"/>
      <c r="Q4" s="126"/>
      <c r="R4" s="126"/>
      <c r="S4" s="126"/>
      <c r="T4" s="126"/>
      <c r="U4" s="128"/>
    </row>
    <row r="5" spans="1:21" s="81" customFormat="1" ht="15" customHeight="1">
      <c r="A5" s="261" t="s">
        <v>1058</v>
      </c>
      <c r="B5" s="262"/>
      <c r="C5" s="262"/>
      <c r="D5" s="126"/>
      <c r="E5" s="130"/>
      <c r="F5" s="126"/>
      <c r="G5" s="131"/>
      <c r="H5" s="263"/>
      <c r="I5" s="263"/>
      <c r="J5" s="263"/>
      <c r="K5" s="126"/>
      <c r="L5" s="126"/>
      <c r="M5" s="127"/>
      <c r="N5" s="126"/>
      <c r="O5" s="126"/>
      <c r="P5" s="126"/>
      <c r="Q5" s="126"/>
      <c r="R5" s="126"/>
      <c r="S5" s="126"/>
      <c r="T5" s="126"/>
      <c r="U5" s="128"/>
    </row>
    <row r="6" spans="1:21" s="81" customFormat="1" ht="33.75" customHeight="1">
      <c r="A6" s="261" t="s">
        <v>987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83"/>
    </row>
    <row r="7" spans="1:21" s="81" customFormat="1" ht="11.25" customHeight="1">
      <c r="A7" s="133"/>
      <c r="B7" s="134"/>
      <c r="C7" s="134"/>
      <c r="D7" s="134"/>
      <c r="E7" s="134"/>
      <c r="F7" s="126"/>
      <c r="G7" s="132"/>
      <c r="H7" s="135"/>
      <c r="I7" s="135"/>
      <c r="J7" s="135"/>
      <c r="K7" s="126"/>
      <c r="L7" s="126"/>
      <c r="M7" s="127"/>
      <c r="N7" s="126"/>
      <c r="O7" s="126"/>
      <c r="P7" s="126"/>
      <c r="Q7" s="126"/>
      <c r="R7" s="126"/>
      <c r="S7" s="126"/>
      <c r="T7" s="126"/>
      <c r="U7" s="128"/>
    </row>
    <row r="8" spans="1:21" s="81" customFormat="1" ht="24.75" customHeight="1">
      <c r="A8" s="249" t="s">
        <v>1059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67"/>
    </row>
    <row r="9" spans="1:21" s="81" customFormat="1" ht="19.5" customHeight="1">
      <c r="A9" s="249" t="s">
        <v>1060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67"/>
    </row>
    <row r="10" spans="1:21" ht="18">
      <c r="A10" s="179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80"/>
    </row>
    <row r="11" spans="1:21" ht="21" customHeight="1">
      <c r="A11" s="256" t="s">
        <v>1065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9"/>
    </row>
    <row r="12" spans="1:21" ht="25.5" customHeight="1" thickBot="1">
      <c r="A12" s="317" t="s">
        <v>525</v>
      </c>
      <c r="B12" s="318"/>
      <c r="C12" s="318"/>
      <c r="D12" s="319" t="s">
        <v>526</v>
      </c>
      <c r="E12" s="319"/>
      <c r="F12" s="319"/>
      <c r="G12" s="320" t="s">
        <v>527</v>
      </c>
      <c r="H12" s="321"/>
      <c r="I12" s="322"/>
      <c r="J12" s="284" t="s">
        <v>528</v>
      </c>
      <c r="K12" s="284"/>
      <c r="L12" s="284"/>
      <c r="M12" s="284" t="s">
        <v>529</v>
      </c>
      <c r="N12" s="284"/>
      <c r="O12" s="284"/>
      <c r="P12" s="284" t="s">
        <v>530</v>
      </c>
      <c r="Q12" s="284"/>
      <c r="R12" s="284"/>
      <c r="S12" s="284" t="s">
        <v>531</v>
      </c>
      <c r="T12" s="284"/>
      <c r="U12" s="304"/>
    </row>
    <row r="13" spans="1:21" ht="15" thickTop="1">
      <c r="A13" s="181" t="s">
        <v>532</v>
      </c>
      <c r="B13" s="14"/>
      <c r="C13" s="15" t="s">
        <v>533</v>
      </c>
      <c r="D13" s="15" t="s">
        <v>534</v>
      </c>
      <c r="E13" s="15" t="s">
        <v>535</v>
      </c>
      <c r="F13" s="15" t="s">
        <v>536</v>
      </c>
      <c r="G13" s="15" t="s">
        <v>534</v>
      </c>
      <c r="H13" s="15" t="s">
        <v>535</v>
      </c>
      <c r="I13" s="15" t="s">
        <v>536</v>
      </c>
      <c r="J13" s="15" t="s">
        <v>534</v>
      </c>
      <c r="K13" s="15" t="s">
        <v>535</v>
      </c>
      <c r="L13" s="15" t="s">
        <v>536</v>
      </c>
      <c r="M13" s="15" t="s">
        <v>534</v>
      </c>
      <c r="N13" s="15" t="s">
        <v>535</v>
      </c>
      <c r="O13" s="15" t="s">
        <v>536</v>
      </c>
      <c r="P13" s="15" t="s">
        <v>534</v>
      </c>
      <c r="Q13" s="15" t="s">
        <v>535</v>
      </c>
      <c r="R13" s="15" t="s">
        <v>536</v>
      </c>
      <c r="S13" s="15" t="s">
        <v>534</v>
      </c>
      <c r="T13" s="15" t="s">
        <v>535</v>
      </c>
      <c r="U13" s="182" t="s">
        <v>536</v>
      </c>
    </row>
    <row r="14" spans="1:21">
      <c r="A14" s="183" t="s">
        <v>537</v>
      </c>
      <c r="B14" s="16"/>
      <c r="C14" s="17">
        <v>3</v>
      </c>
      <c r="D14" s="18">
        <v>3</v>
      </c>
      <c r="E14" s="18">
        <v>4</v>
      </c>
      <c r="F14" s="18">
        <v>5.5</v>
      </c>
      <c r="G14" s="18">
        <v>3.8</v>
      </c>
      <c r="H14" s="18">
        <v>4.01</v>
      </c>
      <c r="I14" s="18">
        <v>4.67</v>
      </c>
      <c r="J14" s="18">
        <v>3.43</v>
      </c>
      <c r="K14" s="18">
        <v>4.93</v>
      </c>
      <c r="L14" s="18">
        <v>6.71</v>
      </c>
      <c r="M14" s="18">
        <v>1.5</v>
      </c>
      <c r="N14" s="18">
        <v>3.45</v>
      </c>
      <c r="O14" s="18">
        <v>4.49</v>
      </c>
      <c r="P14" s="18">
        <v>5.29</v>
      </c>
      <c r="Q14" s="18">
        <v>5.92</v>
      </c>
      <c r="R14" s="18">
        <v>7.93</v>
      </c>
      <c r="S14" s="18">
        <v>4</v>
      </c>
      <c r="T14" s="18">
        <v>5.52</v>
      </c>
      <c r="U14" s="184" t="s">
        <v>538</v>
      </c>
    </row>
    <row r="15" spans="1:21">
      <c r="A15" s="183" t="s">
        <v>539</v>
      </c>
      <c r="B15" s="16"/>
      <c r="C15" s="17">
        <v>0.8</v>
      </c>
      <c r="D15" s="18">
        <v>0.8</v>
      </c>
      <c r="E15" s="18">
        <v>0.8</v>
      </c>
      <c r="F15" s="18">
        <v>1</v>
      </c>
      <c r="G15" s="18">
        <v>0.32</v>
      </c>
      <c r="H15" s="18">
        <v>0.4</v>
      </c>
      <c r="I15" s="18">
        <v>0.74</v>
      </c>
      <c r="J15" s="18">
        <v>0.28000000000000003</v>
      </c>
      <c r="K15" s="18">
        <v>0.49</v>
      </c>
      <c r="L15" s="18">
        <v>0.75</v>
      </c>
      <c r="M15" s="18">
        <v>0.3</v>
      </c>
      <c r="N15" s="18">
        <v>0.48</v>
      </c>
      <c r="O15" s="18">
        <v>0.82</v>
      </c>
      <c r="P15" s="18">
        <v>0.25</v>
      </c>
      <c r="Q15" s="18">
        <v>0.51</v>
      </c>
      <c r="R15" s="18">
        <v>0.56000000000000005</v>
      </c>
      <c r="S15" s="18">
        <v>0.81</v>
      </c>
      <c r="T15" s="18">
        <v>1.22</v>
      </c>
      <c r="U15" s="184">
        <v>1.99</v>
      </c>
    </row>
    <row r="16" spans="1:21">
      <c r="A16" s="202" t="s">
        <v>540</v>
      </c>
      <c r="B16" s="203"/>
      <c r="C16" s="17">
        <v>0.97</v>
      </c>
      <c r="D16" s="18">
        <v>0.97</v>
      </c>
      <c r="E16" s="18">
        <v>1.27</v>
      </c>
      <c r="F16" s="18">
        <v>1.27</v>
      </c>
      <c r="G16" s="18">
        <v>0.5</v>
      </c>
      <c r="H16" s="18">
        <v>0.56000000000000005</v>
      </c>
      <c r="I16" s="18">
        <v>0.97</v>
      </c>
      <c r="J16" s="18">
        <v>1</v>
      </c>
      <c r="K16" s="18">
        <v>1.39</v>
      </c>
      <c r="L16" s="18">
        <v>1.74</v>
      </c>
      <c r="M16" s="18">
        <v>0.56000000000000005</v>
      </c>
      <c r="N16" s="18">
        <v>0.85</v>
      </c>
      <c r="O16" s="18">
        <v>0.89</v>
      </c>
      <c r="P16" s="18">
        <v>1</v>
      </c>
      <c r="Q16" s="18">
        <v>1.48</v>
      </c>
      <c r="R16" s="18">
        <v>1.97</v>
      </c>
      <c r="S16" s="18">
        <v>1.46</v>
      </c>
      <c r="T16" s="18">
        <v>2.3199999999999998</v>
      </c>
      <c r="U16" s="184">
        <v>3.16</v>
      </c>
    </row>
    <row r="17" spans="1:21">
      <c r="A17" s="183" t="s">
        <v>541</v>
      </c>
      <c r="B17" s="16"/>
      <c r="C17" s="17">
        <v>0.59</v>
      </c>
      <c r="D17" s="18">
        <v>0.59</v>
      </c>
      <c r="E17" s="18">
        <v>1.23</v>
      </c>
      <c r="F17" s="18">
        <v>1.39</v>
      </c>
      <c r="G17" s="18">
        <v>1.02</v>
      </c>
      <c r="H17" s="18">
        <v>1.1100000000000001</v>
      </c>
      <c r="I17" s="18">
        <v>1.21</v>
      </c>
      <c r="J17" s="18">
        <v>0.94</v>
      </c>
      <c r="K17" s="18">
        <v>0.99</v>
      </c>
      <c r="L17" s="18">
        <v>1.17</v>
      </c>
      <c r="M17" s="18">
        <v>0.85</v>
      </c>
      <c r="N17" s="18">
        <v>0.85</v>
      </c>
      <c r="O17" s="18">
        <v>1.1100000000000001</v>
      </c>
      <c r="P17" s="18">
        <v>1.01</v>
      </c>
      <c r="Q17" s="18">
        <v>1.07</v>
      </c>
      <c r="R17" s="18">
        <v>1.1100000000000001</v>
      </c>
      <c r="S17" s="18">
        <v>0.94</v>
      </c>
      <c r="T17" s="18">
        <v>1.02</v>
      </c>
      <c r="U17" s="184">
        <v>1.33</v>
      </c>
    </row>
    <row r="18" spans="1:21" ht="15" thickBot="1">
      <c r="A18" s="204" t="s">
        <v>542</v>
      </c>
      <c r="B18" s="205"/>
      <c r="C18" s="19">
        <v>6.16</v>
      </c>
      <c r="D18" s="20">
        <v>6.16</v>
      </c>
      <c r="E18" s="20">
        <v>7.4</v>
      </c>
      <c r="F18" s="20">
        <v>8.9600000000000009</v>
      </c>
      <c r="G18" s="20">
        <v>6.64</v>
      </c>
      <c r="H18" s="20">
        <v>7.3</v>
      </c>
      <c r="I18" s="20">
        <v>8.69</v>
      </c>
      <c r="J18" s="20">
        <v>6.74</v>
      </c>
      <c r="K18" s="20">
        <v>8.0399999999999991</v>
      </c>
      <c r="L18" s="20">
        <v>9.4</v>
      </c>
      <c r="M18" s="20">
        <v>3.5</v>
      </c>
      <c r="N18" s="20">
        <v>5.1100000000000003</v>
      </c>
      <c r="O18" s="20">
        <v>6.22</v>
      </c>
      <c r="P18" s="20">
        <v>8</v>
      </c>
      <c r="Q18" s="20">
        <v>8.31</v>
      </c>
      <c r="R18" s="20">
        <v>9.51</v>
      </c>
      <c r="S18" s="20">
        <v>7.14</v>
      </c>
      <c r="T18" s="20">
        <v>8.4</v>
      </c>
      <c r="U18" s="185">
        <v>10.43</v>
      </c>
    </row>
    <row r="19" spans="1:21" ht="15.75" thickTop="1" thickBot="1">
      <c r="A19" s="186" t="s">
        <v>543</v>
      </c>
      <c r="B19" s="21"/>
      <c r="C19" s="22">
        <f>0.65+2.5+3+1.5</f>
        <v>7.65</v>
      </c>
      <c r="D19" s="305" t="s">
        <v>544</v>
      </c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7"/>
    </row>
    <row r="20" spans="1:21" ht="15.75" thickTop="1" thickBot="1">
      <c r="A20" s="187"/>
      <c r="B20" s="173"/>
      <c r="C20" s="173"/>
      <c r="D20" s="188"/>
      <c r="E20" s="188"/>
      <c r="F20" s="188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89"/>
    </row>
    <row r="21" spans="1:21" ht="15" thickBot="1">
      <c r="A21" s="308" t="s">
        <v>545</v>
      </c>
      <c r="B21" s="309"/>
      <c r="C21" s="309"/>
      <c r="D21" s="309"/>
      <c r="E21" s="310"/>
      <c r="F21" s="190"/>
      <c r="G21" s="311" t="s">
        <v>546</v>
      </c>
      <c r="H21" s="312"/>
      <c r="I21" s="312"/>
      <c r="J21" s="312"/>
      <c r="K21" s="312"/>
      <c r="L21" s="312"/>
      <c r="M21" s="312"/>
      <c r="N21" s="312"/>
      <c r="O21" s="313"/>
      <c r="P21" s="176"/>
      <c r="Q21" s="176"/>
      <c r="R21" s="176"/>
      <c r="S21" s="176"/>
      <c r="T21" s="176"/>
      <c r="U21" s="34"/>
    </row>
    <row r="22" spans="1:21" ht="15" thickBot="1">
      <c r="A22" s="314" t="s">
        <v>547</v>
      </c>
      <c r="B22" s="315"/>
      <c r="C22" s="315"/>
      <c r="D22" s="315"/>
      <c r="E22" s="316"/>
      <c r="F22" s="190"/>
      <c r="G22" s="311" t="s">
        <v>548</v>
      </c>
      <c r="H22" s="312"/>
      <c r="I22" s="312"/>
      <c r="J22" s="312"/>
      <c r="K22" s="312"/>
      <c r="L22" s="313"/>
      <c r="M22" s="23" t="s">
        <v>534</v>
      </c>
      <c r="N22" s="24" t="s">
        <v>535</v>
      </c>
      <c r="O22" s="25" t="s">
        <v>536</v>
      </c>
      <c r="P22" s="176"/>
      <c r="Q22" s="176"/>
      <c r="R22" s="176"/>
      <c r="S22" s="176"/>
      <c r="T22" s="176"/>
      <c r="U22" s="34"/>
    </row>
    <row r="23" spans="1:21" ht="22.5" customHeight="1">
      <c r="A23" s="288" t="s">
        <v>549</v>
      </c>
      <c r="B23" s="289"/>
      <c r="C23" s="289"/>
      <c r="D23" s="289"/>
      <c r="E23" s="290"/>
      <c r="F23" s="190"/>
      <c r="G23" s="291" t="s">
        <v>526</v>
      </c>
      <c r="H23" s="292"/>
      <c r="I23" s="292"/>
      <c r="J23" s="292"/>
      <c r="K23" s="292"/>
      <c r="L23" s="293"/>
      <c r="M23" s="26">
        <v>20.34</v>
      </c>
      <c r="N23" s="26">
        <v>22.12</v>
      </c>
      <c r="O23" s="26">
        <v>25</v>
      </c>
      <c r="P23" s="176"/>
      <c r="Q23" s="176"/>
      <c r="R23" s="176"/>
      <c r="S23" s="176"/>
      <c r="T23" s="176"/>
      <c r="U23" s="34"/>
    </row>
    <row r="24" spans="1:21" ht="25.5" customHeight="1">
      <c r="A24" s="294" t="s">
        <v>550</v>
      </c>
      <c r="B24" s="295"/>
      <c r="C24" s="295"/>
      <c r="D24" s="295"/>
      <c r="E24" s="296"/>
      <c r="F24" s="176"/>
      <c r="G24" s="297" t="s">
        <v>551</v>
      </c>
      <c r="H24" s="298"/>
      <c r="I24" s="298"/>
      <c r="J24" s="298"/>
      <c r="K24" s="298"/>
      <c r="L24" s="299"/>
      <c r="M24" s="27">
        <v>19.600000000000001</v>
      </c>
      <c r="N24" s="27">
        <v>20.97</v>
      </c>
      <c r="O24" s="27">
        <v>24.23</v>
      </c>
      <c r="P24" s="176"/>
      <c r="Q24" s="176"/>
      <c r="R24" s="176"/>
      <c r="S24" s="176"/>
      <c r="T24" s="176"/>
      <c r="U24" s="34"/>
    </row>
    <row r="25" spans="1:21" ht="20.25">
      <c r="A25" s="191" t="s">
        <v>552</v>
      </c>
      <c r="B25" s="192"/>
      <c r="C25" s="28">
        <f>((1+(C14+C15+C16)/100)*((1+C17/100)*(1+C18/100))/(1-C19/100))-1</f>
        <v>0.21147864221765067</v>
      </c>
      <c r="D25" s="29"/>
      <c r="E25" s="29"/>
      <c r="F25" s="176"/>
      <c r="G25" s="297" t="s">
        <v>553</v>
      </c>
      <c r="H25" s="298"/>
      <c r="I25" s="298"/>
      <c r="J25" s="298"/>
      <c r="K25" s="298"/>
      <c r="L25" s="299"/>
      <c r="M25" s="27">
        <v>20.76</v>
      </c>
      <c r="N25" s="27">
        <v>24.18</v>
      </c>
      <c r="O25" s="27">
        <v>26.44</v>
      </c>
      <c r="P25" s="176"/>
      <c r="Q25" s="176"/>
      <c r="R25" s="176"/>
      <c r="S25" s="176"/>
      <c r="T25" s="176"/>
      <c r="U25" s="34"/>
    </row>
    <row r="26" spans="1:21" ht="18">
      <c r="A26" s="300" t="s">
        <v>554</v>
      </c>
      <c r="B26" s="301"/>
      <c r="C26" s="301"/>
      <c r="D26" s="301"/>
      <c r="E26" s="302"/>
      <c r="F26" s="176"/>
      <c r="G26" s="297" t="s">
        <v>555</v>
      </c>
      <c r="H26" s="298"/>
      <c r="I26" s="298"/>
      <c r="J26" s="298"/>
      <c r="K26" s="298"/>
      <c r="L26" s="299"/>
      <c r="M26" s="27">
        <v>24</v>
      </c>
      <c r="N26" s="27">
        <v>25.84</v>
      </c>
      <c r="O26" s="27">
        <v>27.86</v>
      </c>
      <c r="P26" s="176"/>
      <c r="Q26" s="176"/>
      <c r="R26" s="176"/>
      <c r="S26" s="176"/>
      <c r="T26" s="176"/>
      <c r="U26" s="34"/>
    </row>
    <row r="27" spans="1:21">
      <c r="A27" s="30"/>
      <c r="B27" s="31"/>
      <c r="C27" s="31"/>
      <c r="D27" s="31"/>
      <c r="E27" s="32"/>
      <c r="F27" s="176"/>
      <c r="G27" s="297" t="s">
        <v>556</v>
      </c>
      <c r="H27" s="298"/>
      <c r="I27" s="298"/>
      <c r="J27" s="298"/>
      <c r="K27" s="298"/>
      <c r="L27" s="299"/>
      <c r="M27" s="27">
        <v>22.8</v>
      </c>
      <c r="N27" s="27">
        <v>27.48</v>
      </c>
      <c r="O27" s="27">
        <v>30.95</v>
      </c>
      <c r="P27" s="176"/>
      <c r="Q27" s="176"/>
      <c r="R27" s="176"/>
      <c r="S27" s="176"/>
      <c r="T27" s="176"/>
      <c r="U27" s="34"/>
    </row>
    <row r="28" spans="1:21">
      <c r="A28" s="33"/>
      <c r="B28" s="176"/>
      <c r="C28" s="176"/>
      <c r="D28" s="176"/>
      <c r="E28" s="34"/>
      <c r="F28" s="176"/>
      <c r="G28" s="285" t="s">
        <v>557</v>
      </c>
      <c r="H28" s="286"/>
      <c r="I28" s="286"/>
      <c r="J28" s="286"/>
      <c r="K28" s="286"/>
      <c r="L28" s="287"/>
      <c r="M28" s="35">
        <v>11.1</v>
      </c>
      <c r="N28" s="35">
        <v>14.02</v>
      </c>
      <c r="O28" s="35">
        <v>16.8</v>
      </c>
      <c r="P28" s="176"/>
      <c r="Q28" s="176"/>
      <c r="R28" s="176"/>
      <c r="S28" s="176"/>
      <c r="T28" s="176"/>
      <c r="U28" s="34"/>
    </row>
    <row r="29" spans="1:21">
      <c r="A29" s="36"/>
      <c r="B29" s="37"/>
      <c r="C29" s="37"/>
      <c r="D29" s="37"/>
      <c r="E29" s="38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34"/>
    </row>
    <row r="30" spans="1:21" ht="16.5">
      <c r="A30" s="33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93"/>
      <c r="P30" s="193"/>
      <c r="Q30" s="193"/>
      <c r="R30" s="193"/>
      <c r="S30" s="193"/>
      <c r="T30" s="193"/>
      <c r="U30" s="194"/>
    </row>
    <row r="31" spans="1:21" ht="16.5">
      <c r="A31" s="206" t="s">
        <v>558</v>
      </c>
      <c r="B31" s="207"/>
      <c r="C31" s="208"/>
      <c r="D31" s="208"/>
      <c r="E31" s="209"/>
      <c r="F31" s="176"/>
      <c r="G31" s="176"/>
      <c r="H31" s="176"/>
      <c r="I31" s="176"/>
      <c r="J31" s="176"/>
      <c r="K31" s="176"/>
      <c r="L31" s="176"/>
      <c r="M31" s="176"/>
      <c r="N31" s="176"/>
      <c r="O31" s="193"/>
      <c r="P31" s="193"/>
      <c r="Q31" s="193"/>
      <c r="R31" s="193"/>
      <c r="S31" s="193"/>
      <c r="T31" s="193"/>
      <c r="U31" s="194"/>
    </row>
    <row r="32" spans="1:21" ht="16.5">
      <c r="A32" s="195" t="s">
        <v>559</v>
      </c>
      <c r="B32" s="19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93"/>
      <c r="P32" s="193"/>
      <c r="Q32" s="193"/>
      <c r="R32" s="193"/>
      <c r="S32" s="193"/>
      <c r="T32" s="193"/>
      <c r="U32" s="194"/>
    </row>
    <row r="33" spans="1:21" ht="16.5">
      <c r="A33" s="197" t="s">
        <v>560</v>
      </c>
      <c r="B33" s="198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93"/>
      <c r="P33" s="193"/>
      <c r="Q33" s="193"/>
      <c r="R33" s="193"/>
      <c r="S33" s="193"/>
      <c r="T33" s="193"/>
      <c r="U33" s="194"/>
    </row>
    <row r="34" spans="1:21" ht="23.25">
      <c r="A34" s="197" t="s">
        <v>561</v>
      </c>
      <c r="B34" s="198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99"/>
      <c r="P34" s="193"/>
      <c r="Q34" s="193"/>
      <c r="R34" s="193"/>
      <c r="S34" s="193"/>
      <c r="T34" s="193"/>
      <c r="U34" s="194"/>
    </row>
    <row r="35" spans="1:21" ht="16.5">
      <c r="A35" s="197" t="s">
        <v>562</v>
      </c>
      <c r="B35" s="198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93"/>
      <c r="P35" s="193"/>
      <c r="Q35" s="193"/>
      <c r="R35" s="193"/>
      <c r="S35" s="193"/>
      <c r="T35" s="193"/>
      <c r="U35" s="194"/>
    </row>
    <row r="36" spans="1:21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200"/>
      <c r="P36" s="200"/>
      <c r="Q36" s="200"/>
      <c r="R36" s="200"/>
      <c r="S36" s="200"/>
      <c r="T36" s="200"/>
      <c r="U36" s="201"/>
    </row>
  </sheetData>
  <mergeCells count="30">
    <mergeCell ref="A8:U8"/>
    <mergeCell ref="A9:U9"/>
    <mergeCell ref="A11:U11"/>
    <mergeCell ref="A5:C5"/>
    <mergeCell ref="H5:J5"/>
    <mergeCell ref="A1:U1"/>
    <mergeCell ref="B2:U2"/>
    <mergeCell ref="B3:U3"/>
    <mergeCell ref="A6:U6"/>
    <mergeCell ref="G27:L27"/>
    <mergeCell ref="S12:U12"/>
    <mergeCell ref="D19:U19"/>
    <mergeCell ref="A21:E21"/>
    <mergeCell ref="G21:O21"/>
    <mergeCell ref="A22:E22"/>
    <mergeCell ref="G22:L22"/>
    <mergeCell ref="A12:C12"/>
    <mergeCell ref="D12:F12"/>
    <mergeCell ref="G12:I12"/>
    <mergeCell ref="J12:L12"/>
    <mergeCell ref="M12:O12"/>
    <mergeCell ref="P12:R12"/>
    <mergeCell ref="G28:L28"/>
    <mergeCell ref="A23:E23"/>
    <mergeCell ref="G23:L23"/>
    <mergeCell ref="A24:E24"/>
    <mergeCell ref="G24:L24"/>
    <mergeCell ref="G25:L25"/>
    <mergeCell ref="A26:E26"/>
    <mergeCell ref="G26:L26"/>
  </mergeCells>
  <pageMargins left="0.511811024" right="0.511811024" top="0.78740157499999996" bottom="0.78740157499999996" header="0.31496062000000002" footer="0.31496062000000002"/>
  <pageSetup paperSize="9" scale="63" orientation="landscape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Microsoft Equation 3.0" shapeId="1025" r:id="rId4">
          <objectPr defaultSize="0" autoPict="0" r:id="rId5">
            <anchor moveWithCells="1" sizeWithCells="1">
              <from>
                <xdr:col>0</xdr:col>
                <xdr:colOff>304800</xdr:colOff>
                <xdr:row>26</xdr:row>
                <xdr:rowOff>76200</xdr:rowOff>
              </from>
              <to>
                <xdr:col>4</xdr:col>
                <xdr:colOff>428625</xdr:colOff>
                <xdr:row>28</xdr:row>
                <xdr:rowOff>142875</xdr:rowOff>
              </to>
            </anchor>
          </objectPr>
        </oleObject>
      </mc:Choice>
      <mc:Fallback>
        <oleObject progId="Microsoft Equation 3.0" shapeId="10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Normal="100" zoomScaleSheetLayoutView="85" workbookViewId="0">
      <selection activeCell="F48" sqref="F48"/>
    </sheetView>
  </sheetViews>
  <sheetFormatPr defaultRowHeight="14.25"/>
  <cols>
    <col min="1" max="1" width="10.25" style="13" customWidth="1"/>
    <col min="2" max="2" width="44.625" style="13" customWidth="1"/>
    <col min="3" max="3" width="12.75" style="13" customWidth="1"/>
    <col min="4" max="4" width="12.375" style="13" customWidth="1"/>
    <col min="5" max="256" width="9" style="13"/>
    <col min="257" max="257" width="10.25" style="13" customWidth="1"/>
    <col min="258" max="258" width="44.625" style="13" customWidth="1"/>
    <col min="259" max="259" width="12.75" style="13" customWidth="1"/>
    <col min="260" max="260" width="11" style="13" customWidth="1"/>
    <col min="261" max="512" width="9" style="13"/>
    <col min="513" max="513" width="10.25" style="13" customWidth="1"/>
    <col min="514" max="514" width="44.625" style="13" customWidth="1"/>
    <col min="515" max="515" width="12.75" style="13" customWidth="1"/>
    <col min="516" max="516" width="11" style="13" customWidth="1"/>
    <col min="517" max="768" width="9" style="13"/>
    <col min="769" max="769" width="10.25" style="13" customWidth="1"/>
    <col min="770" max="770" width="44.625" style="13" customWidth="1"/>
    <col min="771" max="771" width="12.75" style="13" customWidth="1"/>
    <col min="772" max="772" width="11" style="13" customWidth="1"/>
    <col min="773" max="1024" width="9" style="13"/>
    <col min="1025" max="1025" width="10.25" style="13" customWidth="1"/>
    <col min="1026" max="1026" width="44.625" style="13" customWidth="1"/>
    <col min="1027" max="1027" width="12.75" style="13" customWidth="1"/>
    <col min="1028" max="1028" width="11" style="13" customWidth="1"/>
    <col min="1029" max="1280" width="9" style="13"/>
    <col min="1281" max="1281" width="10.25" style="13" customWidth="1"/>
    <col min="1282" max="1282" width="44.625" style="13" customWidth="1"/>
    <col min="1283" max="1283" width="12.75" style="13" customWidth="1"/>
    <col min="1284" max="1284" width="11" style="13" customWidth="1"/>
    <col min="1285" max="1536" width="9" style="13"/>
    <col min="1537" max="1537" width="10.25" style="13" customWidth="1"/>
    <col min="1538" max="1538" width="44.625" style="13" customWidth="1"/>
    <col min="1539" max="1539" width="12.75" style="13" customWidth="1"/>
    <col min="1540" max="1540" width="11" style="13" customWidth="1"/>
    <col min="1541" max="1792" width="9" style="13"/>
    <col min="1793" max="1793" width="10.25" style="13" customWidth="1"/>
    <col min="1794" max="1794" width="44.625" style="13" customWidth="1"/>
    <col min="1795" max="1795" width="12.75" style="13" customWidth="1"/>
    <col min="1796" max="1796" width="11" style="13" customWidth="1"/>
    <col min="1797" max="2048" width="9" style="13"/>
    <col min="2049" max="2049" width="10.25" style="13" customWidth="1"/>
    <col min="2050" max="2050" width="44.625" style="13" customWidth="1"/>
    <col min="2051" max="2051" width="12.75" style="13" customWidth="1"/>
    <col min="2052" max="2052" width="11" style="13" customWidth="1"/>
    <col min="2053" max="2304" width="9" style="13"/>
    <col min="2305" max="2305" width="10.25" style="13" customWidth="1"/>
    <col min="2306" max="2306" width="44.625" style="13" customWidth="1"/>
    <col min="2307" max="2307" width="12.75" style="13" customWidth="1"/>
    <col min="2308" max="2308" width="11" style="13" customWidth="1"/>
    <col min="2309" max="2560" width="9" style="13"/>
    <col min="2561" max="2561" width="10.25" style="13" customWidth="1"/>
    <col min="2562" max="2562" width="44.625" style="13" customWidth="1"/>
    <col min="2563" max="2563" width="12.75" style="13" customWidth="1"/>
    <col min="2564" max="2564" width="11" style="13" customWidth="1"/>
    <col min="2565" max="2816" width="9" style="13"/>
    <col min="2817" max="2817" width="10.25" style="13" customWidth="1"/>
    <col min="2818" max="2818" width="44.625" style="13" customWidth="1"/>
    <col min="2819" max="2819" width="12.75" style="13" customWidth="1"/>
    <col min="2820" max="2820" width="11" style="13" customWidth="1"/>
    <col min="2821" max="3072" width="9" style="13"/>
    <col min="3073" max="3073" width="10.25" style="13" customWidth="1"/>
    <col min="3074" max="3074" width="44.625" style="13" customWidth="1"/>
    <col min="3075" max="3075" width="12.75" style="13" customWidth="1"/>
    <col min="3076" max="3076" width="11" style="13" customWidth="1"/>
    <col min="3077" max="3328" width="9" style="13"/>
    <col min="3329" max="3329" width="10.25" style="13" customWidth="1"/>
    <col min="3330" max="3330" width="44.625" style="13" customWidth="1"/>
    <col min="3331" max="3331" width="12.75" style="13" customWidth="1"/>
    <col min="3332" max="3332" width="11" style="13" customWidth="1"/>
    <col min="3333" max="3584" width="9" style="13"/>
    <col min="3585" max="3585" width="10.25" style="13" customWidth="1"/>
    <col min="3586" max="3586" width="44.625" style="13" customWidth="1"/>
    <col min="3587" max="3587" width="12.75" style="13" customWidth="1"/>
    <col min="3588" max="3588" width="11" style="13" customWidth="1"/>
    <col min="3589" max="3840" width="9" style="13"/>
    <col min="3841" max="3841" width="10.25" style="13" customWidth="1"/>
    <col min="3842" max="3842" width="44.625" style="13" customWidth="1"/>
    <col min="3843" max="3843" width="12.75" style="13" customWidth="1"/>
    <col min="3844" max="3844" width="11" style="13" customWidth="1"/>
    <col min="3845" max="4096" width="9" style="13"/>
    <col min="4097" max="4097" width="10.25" style="13" customWidth="1"/>
    <col min="4098" max="4098" width="44.625" style="13" customWidth="1"/>
    <col min="4099" max="4099" width="12.75" style="13" customWidth="1"/>
    <col min="4100" max="4100" width="11" style="13" customWidth="1"/>
    <col min="4101" max="4352" width="9" style="13"/>
    <col min="4353" max="4353" width="10.25" style="13" customWidth="1"/>
    <col min="4354" max="4354" width="44.625" style="13" customWidth="1"/>
    <col min="4355" max="4355" width="12.75" style="13" customWidth="1"/>
    <col min="4356" max="4356" width="11" style="13" customWidth="1"/>
    <col min="4357" max="4608" width="9" style="13"/>
    <col min="4609" max="4609" width="10.25" style="13" customWidth="1"/>
    <col min="4610" max="4610" width="44.625" style="13" customWidth="1"/>
    <col min="4611" max="4611" width="12.75" style="13" customWidth="1"/>
    <col min="4612" max="4612" width="11" style="13" customWidth="1"/>
    <col min="4613" max="4864" width="9" style="13"/>
    <col min="4865" max="4865" width="10.25" style="13" customWidth="1"/>
    <col min="4866" max="4866" width="44.625" style="13" customWidth="1"/>
    <col min="4867" max="4867" width="12.75" style="13" customWidth="1"/>
    <col min="4868" max="4868" width="11" style="13" customWidth="1"/>
    <col min="4869" max="5120" width="9" style="13"/>
    <col min="5121" max="5121" width="10.25" style="13" customWidth="1"/>
    <col min="5122" max="5122" width="44.625" style="13" customWidth="1"/>
    <col min="5123" max="5123" width="12.75" style="13" customWidth="1"/>
    <col min="5124" max="5124" width="11" style="13" customWidth="1"/>
    <col min="5125" max="5376" width="9" style="13"/>
    <col min="5377" max="5377" width="10.25" style="13" customWidth="1"/>
    <col min="5378" max="5378" width="44.625" style="13" customWidth="1"/>
    <col min="5379" max="5379" width="12.75" style="13" customWidth="1"/>
    <col min="5380" max="5380" width="11" style="13" customWidth="1"/>
    <col min="5381" max="5632" width="9" style="13"/>
    <col min="5633" max="5633" width="10.25" style="13" customWidth="1"/>
    <col min="5634" max="5634" width="44.625" style="13" customWidth="1"/>
    <col min="5635" max="5635" width="12.75" style="13" customWidth="1"/>
    <col min="5636" max="5636" width="11" style="13" customWidth="1"/>
    <col min="5637" max="5888" width="9" style="13"/>
    <col min="5889" max="5889" width="10.25" style="13" customWidth="1"/>
    <col min="5890" max="5890" width="44.625" style="13" customWidth="1"/>
    <col min="5891" max="5891" width="12.75" style="13" customWidth="1"/>
    <col min="5892" max="5892" width="11" style="13" customWidth="1"/>
    <col min="5893" max="6144" width="9" style="13"/>
    <col min="6145" max="6145" width="10.25" style="13" customWidth="1"/>
    <col min="6146" max="6146" width="44.625" style="13" customWidth="1"/>
    <col min="6147" max="6147" width="12.75" style="13" customWidth="1"/>
    <col min="6148" max="6148" width="11" style="13" customWidth="1"/>
    <col min="6149" max="6400" width="9" style="13"/>
    <col min="6401" max="6401" width="10.25" style="13" customWidth="1"/>
    <col min="6402" max="6402" width="44.625" style="13" customWidth="1"/>
    <col min="6403" max="6403" width="12.75" style="13" customWidth="1"/>
    <col min="6404" max="6404" width="11" style="13" customWidth="1"/>
    <col min="6405" max="6656" width="9" style="13"/>
    <col min="6657" max="6657" width="10.25" style="13" customWidth="1"/>
    <col min="6658" max="6658" width="44.625" style="13" customWidth="1"/>
    <col min="6659" max="6659" width="12.75" style="13" customWidth="1"/>
    <col min="6660" max="6660" width="11" style="13" customWidth="1"/>
    <col min="6661" max="6912" width="9" style="13"/>
    <col min="6913" max="6913" width="10.25" style="13" customWidth="1"/>
    <col min="6914" max="6914" width="44.625" style="13" customWidth="1"/>
    <col min="6915" max="6915" width="12.75" style="13" customWidth="1"/>
    <col min="6916" max="6916" width="11" style="13" customWidth="1"/>
    <col min="6917" max="7168" width="9" style="13"/>
    <col min="7169" max="7169" width="10.25" style="13" customWidth="1"/>
    <col min="7170" max="7170" width="44.625" style="13" customWidth="1"/>
    <col min="7171" max="7171" width="12.75" style="13" customWidth="1"/>
    <col min="7172" max="7172" width="11" style="13" customWidth="1"/>
    <col min="7173" max="7424" width="9" style="13"/>
    <col min="7425" max="7425" width="10.25" style="13" customWidth="1"/>
    <col min="7426" max="7426" width="44.625" style="13" customWidth="1"/>
    <col min="7427" max="7427" width="12.75" style="13" customWidth="1"/>
    <col min="7428" max="7428" width="11" style="13" customWidth="1"/>
    <col min="7429" max="7680" width="9" style="13"/>
    <col min="7681" max="7681" width="10.25" style="13" customWidth="1"/>
    <col min="7682" max="7682" width="44.625" style="13" customWidth="1"/>
    <col min="7683" max="7683" width="12.75" style="13" customWidth="1"/>
    <col min="7684" max="7684" width="11" style="13" customWidth="1"/>
    <col min="7685" max="7936" width="9" style="13"/>
    <col min="7937" max="7937" width="10.25" style="13" customWidth="1"/>
    <col min="7938" max="7938" width="44.625" style="13" customWidth="1"/>
    <col min="7939" max="7939" width="12.75" style="13" customWidth="1"/>
    <col min="7940" max="7940" width="11" style="13" customWidth="1"/>
    <col min="7941" max="8192" width="9" style="13"/>
    <col min="8193" max="8193" width="10.25" style="13" customWidth="1"/>
    <col min="8194" max="8194" width="44.625" style="13" customWidth="1"/>
    <col min="8195" max="8195" width="12.75" style="13" customWidth="1"/>
    <col min="8196" max="8196" width="11" style="13" customWidth="1"/>
    <col min="8197" max="8448" width="9" style="13"/>
    <col min="8449" max="8449" width="10.25" style="13" customWidth="1"/>
    <col min="8450" max="8450" width="44.625" style="13" customWidth="1"/>
    <col min="8451" max="8451" width="12.75" style="13" customWidth="1"/>
    <col min="8452" max="8452" width="11" style="13" customWidth="1"/>
    <col min="8453" max="8704" width="9" style="13"/>
    <col min="8705" max="8705" width="10.25" style="13" customWidth="1"/>
    <col min="8706" max="8706" width="44.625" style="13" customWidth="1"/>
    <col min="8707" max="8707" width="12.75" style="13" customWidth="1"/>
    <col min="8708" max="8708" width="11" style="13" customWidth="1"/>
    <col min="8709" max="8960" width="9" style="13"/>
    <col min="8961" max="8961" width="10.25" style="13" customWidth="1"/>
    <col min="8962" max="8962" width="44.625" style="13" customWidth="1"/>
    <col min="8963" max="8963" width="12.75" style="13" customWidth="1"/>
    <col min="8964" max="8964" width="11" style="13" customWidth="1"/>
    <col min="8965" max="9216" width="9" style="13"/>
    <col min="9217" max="9217" width="10.25" style="13" customWidth="1"/>
    <col min="9218" max="9218" width="44.625" style="13" customWidth="1"/>
    <col min="9219" max="9219" width="12.75" style="13" customWidth="1"/>
    <col min="9220" max="9220" width="11" style="13" customWidth="1"/>
    <col min="9221" max="9472" width="9" style="13"/>
    <col min="9473" max="9473" width="10.25" style="13" customWidth="1"/>
    <col min="9474" max="9474" width="44.625" style="13" customWidth="1"/>
    <col min="9475" max="9475" width="12.75" style="13" customWidth="1"/>
    <col min="9476" max="9476" width="11" style="13" customWidth="1"/>
    <col min="9477" max="9728" width="9" style="13"/>
    <col min="9729" max="9729" width="10.25" style="13" customWidth="1"/>
    <col min="9730" max="9730" width="44.625" style="13" customWidth="1"/>
    <col min="9731" max="9731" width="12.75" style="13" customWidth="1"/>
    <col min="9732" max="9732" width="11" style="13" customWidth="1"/>
    <col min="9733" max="9984" width="9" style="13"/>
    <col min="9985" max="9985" width="10.25" style="13" customWidth="1"/>
    <col min="9986" max="9986" width="44.625" style="13" customWidth="1"/>
    <col min="9987" max="9987" width="12.75" style="13" customWidth="1"/>
    <col min="9988" max="9988" width="11" style="13" customWidth="1"/>
    <col min="9989" max="10240" width="9" style="13"/>
    <col min="10241" max="10241" width="10.25" style="13" customWidth="1"/>
    <col min="10242" max="10242" width="44.625" style="13" customWidth="1"/>
    <col min="10243" max="10243" width="12.75" style="13" customWidth="1"/>
    <col min="10244" max="10244" width="11" style="13" customWidth="1"/>
    <col min="10245" max="10496" width="9" style="13"/>
    <col min="10497" max="10497" width="10.25" style="13" customWidth="1"/>
    <col min="10498" max="10498" width="44.625" style="13" customWidth="1"/>
    <col min="10499" max="10499" width="12.75" style="13" customWidth="1"/>
    <col min="10500" max="10500" width="11" style="13" customWidth="1"/>
    <col min="10501" max="10752" width="9" style="13"/>
    <col min="10753" max="10753" width="10.25" style="13" customWidth="1"/>
    <col min="10754" max="10754" width="44.625" style="13" customWidth="1"/>
    <col min="10755" max="10755" width="12.75" style="13" customWidth="1"/>
    <col min="10756" max="10756" width="11" style="13" customWidth="1"/>
    <col min="10757" max="11008" width="9" style="13"/>
    <col min="11009" max="11009" width="10.25" style="13" customWidth="1"/>
    <col min="11010" max="11010" width="44.625" style="13" customWidth="1"/>
    <col min="11011" max="11011" width="12.75" style="13" customWidth="1"/>
    <col min="11012" max="11012" width="11" style="13" customWidth="1"/>
    <col min="11013" max="11264" width="9" style="13"/>
    <col min="11265" max="11265" width="10.25" style="13" customWidth="1"/>
    <col min="11266" max="11266" width="44.625" style="13" customWidth="1"/>
    <col min="11267" max="11267" width="12.75" style="13" customWidth="1"/>
    <col min="11268" max="11268" width="11" style="13" customWidth="1"/>
    <col min="11269" max="11520" width="9" style="13"/>
    <col min="11521" max="11521" width="10.25" style="13" customWidth="1"/>
    <col min="11522" max="11522" width="44.625" style="13" customWidth="1"/>
    <col min="11523" max="11523" width="12.75" style="13" customWidth="1"/>
    <col min="11524" max="11524" width="11" style="13" customWidth="1"/>
    <col min="11525" max="11776" width="9" style="13"/>
    <col min="11777" max="11777" width="10.25" style="13" customWidth="1"/>
    <col min="11778" max="11778" width="44.625" style="13" customWidth="1"/>
    <col min="11779" max="11779" width="12.75" style="13" customWidth="1"/>
    <col min="11780" max="11780" width="11" style="13" customWidth="1"/>
    <col min="11781" max="12032" width="9" style="13"/>
    <col min="12033" max="12033" width="10.25" style="13" customWidth="1"/>
    <col min="12034" max="12034" width="44.625" style="13" customWidth="1"/>
    <col min="12035" max="12035" width="12.75" style="13" customWidth="1"/>
    <col min="12036" max="12036" width="11" style="13" customWidth="1"/>
    <col min="12037" max="12288" width="9" style="13"/>
    <col min="12289" max="12289" width="10.25" style="13" customWidth="1"/>
    <col min="12290" max="12290" width="44.625" style="13" customWidth="1"/>
    <col min="12291" max="12291" width="12.75" style="13" customWidth="1"/>
    <col min="12292" max="12292" width="11" style="13" customWidth="1"/>
    <col min="12293" max="12544" width="9" style="13"/>
    <col min="12545" max="12545" width="10.25" style="13" customWidth="1"/>
    <col min="12546" max="12546" width="44.625" style="13" customWidth="1"/>
    <col min="12547" max="12547" width="12.75" style="13" customWidth="1"/>
    <col min="12548" max="12548" width="11" style="13" customWidth="1"/>
    <col min="12549" max="12800" width="9" style="13"/>
    <col min="12801" max="12801" width="10.25" style="13" customWidth="1"/>
    <col min="12802" max="12802" width="44.625" style="13" customWidth="1"/>
    <col min="12803" max="12803" width="12.75" style="13" customWidth="1"/>
    <col min="12804" max="12804" width="11" style="13" customWidth="1"/>
    <col min="12805" max="13056" width="9" style="13"/>
    <col min="13057" max="13057" width="10.25" style="13" customWidth="1"/>
    <col min="13058" max="13058" width="44.625" style="13" customWidth="1"/>
    <col min="13059" max="13059" width="12.75" style="13" customWidth="1"/>
    <col min="13060" max="13060" width="11" style="13" customWidth="1"/>
    <col min="13061" max="13312" width="9" style="13"/>
    <col min="13313" max="13313" width="10.25" style="13" customWidth="1"/>
    <col min="13314" max="13314" width="44.625" style="13" customWidth="1"/>
    <col min="13315" max="13315" width="12.75" style="13" customWidth="1"/>
    <col min="13316" max="13316" width="11" style="13" customWidth="1"/>
    <col min="13317" max="13568" width="9" style="13"/>
    <col min="13569" max="13569" width="10.25" style="13" customWidth="1"/>
    <col min="13570" max="13570" width="44.625" style="13" customWidth="1"/>
    <col min="13571" max="13571" width="12.75" style="13" customWidth="1"/>
    <col min="13572" max="13572" width="11" style="13" customWidth="1"/>
    <col min="13573" max="13824" width="9" style="13"/>
    <col min="13825" max="13825" width="10.25" style="13" customWidth="1"/>
    <col min="13826" max="13826" width="44.625" style="13" customWidth="1"/>
    <col min="13827" max="13827" width="12.75" style="13" customWidth="1"/>
    <col min="13828" max="13828" width="11" style="13" customWidth="1"/>
    <col min="13829" max="14080" width="9" style="13"/>
    <col min="14081" max="14081" width="10.25" style="13" customWidth="1"/>
    <col min="14082" max="14082" width="44.625" style="13" customWidth="1"/>
    <col min="14083" max="14083" width="12.75" style="13" customWidth="1"/>
    <col min="14084" max="14084" width="11" style="13" customWidth="1"/>
    <col min="14085" max="14336" width="9" style="13"/>
    <col min="14337" max="14337" width="10.25" style="13" customWidth="1"/>
    <col min="14338" max="14338" width="44.625" style="13" customWidth="1"/>
    <col min="14339" max="14339" width="12.75" style="13" customWidth="1"/>
    <col min="14340" max="14340" width="11" style="13" customWidth="1"/>
    <col min="14341" max="14592" width="9" style="13"/>
    <col min="14593" max="14593" width="10.25" style="13" customWidth="1"/>
    <col min="14594" max="14594" width="44.625" style="13" customWidth="1"/>
    <col min="14595" max="14595" width="12.75" style="13" customWidth="1"/>
    <col min="14596" max="14596" width="11" style="13" customWidth="1"/>
    <col min="14597" max="14848" width="9" style="13"/>
    <col min="14849" max="14849" width="10.25" style="13" customWidth="1"/>
    <col min="14850" max="14850" width="44.625" style="13" customWidth="1"/>
    <col min="14851" max="14851" width="12.75" style="13" customWidth="1"/>
    <col min="14852" max="14852" width="11" style="13" customWidth="1"/>
    <col min="14853" max="15104" width="9" style="13"/>
    <col min="15105" max="15105" width="10.25" style="13" customWidth="1"/>
    <col min="15106" max="15106" width="44.625" style="13" customWidth="1"/>
    <col min="15107" max="15107" width="12.75" style="13" customWidth="1"/>
    <col min="15108" max="15108" width="11" style="13" customWidth="1"/>
    <col min="15109" max="15360" width="9" style="13"/>
    <col min="15361" max="15361" width="10.25" style="13" customWidth="1"/>
    <col min="15362" max="15362" width="44.625" style="13" customWidth="1"/>
    <col min="15363" max="15363" width="12.75" style="13" customWidth="1"/>
    <col min="15364" max="15364" width="11" style="13" customWidth="1"/>
    <col min="15365" max="15616" width="9" style="13"/>
    <col min="15617" max="15617" width="10.25" style="13" customWidth="1"/>
    <col min="15618" max="15618" width="44.625" style="13" customWidth="1"/>
    <col min="15619" max="15619" width="12.75" style="13" customWidth="1"/>
    <col min="15620" max="15620" width="11" style="13" customWidth="1"/>
    <col min="15621" max="15872" width="9" style="13"/>
    <col min="15873" max="15873" width="10.25" style="13" customWidth="1"/>
    <col min="15874" max="15874" width="44.625" style="13" customWidth="1"/>
    <col min="15875" max="15875" width="12.75" style="13" customWidth="1"/>
    <col min="15876" max="15876" width="11" style="13" customWidth="1"/>
    <col min="15877" max="16128" width="9" style="13"/>
    <col min="16129" max="16129" width="10.25" style="13" customWidth="1"/>
    <col min="16130" max="16130" width="44.625" style="13" customWidth="1"/>
    <col min="16131" max="16131" width="12.75" style="13" customWidth="1"/>
    <col min="16132" max="16132" width="11" style="13" customWidth="1"/>
    <col min="16133" max="16384" width="9" style="13"/>
  </cols>
  <sheetData>
    <row r="1" spans="1:21" ht="15">
      <c r="A1" s="39"/>
      <c r="B1" s="40"/>
      <c r="C1" s="41"/>
      <c r="D1" s="42"/>
    </row>
    <row r="2" spans="1:21" ht="20.25">
      <c r="A2" s="264" t="s">
        <v>524</v>
      </c>
      <c r="B2" s="265"/>
      <c r="C2" s="265"/>
      <c r="D2" s="280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210"/>
    </row>
    <row r="3" spans="1:21" ht="20.25">
      <c r="A3" s="125" t="s">
        <v>1061</v>
      </c>
      <c r="B3" s="266" t="s">
        <v>1064</v>
      </c>
      <c r="C3" s="266"/>
      <c r="D3" s="303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211"/>
    </row>
    <row r="4" spans="1:21" ht="20.25">
      <c r="A4" s="125" t="s">
        <v>1062</v>
      </c>
      <c r="B4" s="266" t="s">
        <v>1063</v>
      </c>
      <c r="C4" s="266"/>
      <c r="D4" s="303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211"/>
    </row>
    <row r="5" spans="1:21">
      <c r="A5" s="129"/>
      <c r="B5" s="126"/>
      <c r="C5" s="126"/>
      <c r="D5" s="128"/>
      <c r="E5" s="130"/>
      <c r="F5" s="126"/>
      <c r="G5" s="127"/>
      <c r="H5" s="127"/>
      <c r="I5" s="127"/>
      <c r="J5" s="127"/>
      <c r="K5" s="126"/>
      <c r="L5" s="126"/>
      <c r="M5" s="127"/>
      <c r="N5" s="126"/>
      <c r="O5" s="127"/>
      <c r="P5" s="126"/>
      <c r="Q5" s="126"/>
      <c r="R5" s="126"/>
      <c r="S5" s="126"/>
      <c r="T5" s="126"/>
      <c r="U5" s="128"/>
    </row>
    <row r="6" spans="1:21" ht="15" customHeight="1">
      <c r="A6" s="261" t="s">
        <v>1058</v>
      </c>
      <c r="B6" s="262"/>
      <c r="C6" s="262"/>
      <c r="D6" s="283"/>
      <c r="E6" s="130"/>
      <c r="F6" s="126"/>
      <c r="G6" s="131"/>
      <c r="H6" s="263"/>
      <c r="I6" s="263"/>
      <c r="J6" s="263"/>
      <c r="K6" s="126"/>
      <c r="L6" s="126"/>
      <c r="M6" s="127"/>
      <c r="N6" s="126"/>
      <c r="O6" s="126"/>
      <c r="P6" s="126"/>
      <c r="Q6" s="126"/>
      <c r="R6" s="126"/>
      <c r="S6" s="126"/>
      <c r="T6" s="126"/>
      <c r="U6" s="128"/>
    </row>
    <row r="7" spans="1:21" ht="45" customHeight="1">
      <c r="A7" s="261" t="s">
        <v>987</v>
      </c>
      <c r="B7" s="262"/>
      <c r="C7" s="262"/>
      <c r="D7" s="283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212"/>
    </row>
    <row r="8" spans="1:21" ht="15">
      <c r="A8" s="133"/>
      <c r="B8" s="134"/>
      <c r="C8" s="134"/>
      <c r="D8" s="216"/>
      <c r="E8" s="134"/>
      <c r="F8" s="126"/>
      <c r="G8" s="132"/>
      <c r="H8" s="135"/>
      <c r="I8" s="135"/>
      <c r="J8" s="135"/>
      <c r="K8" s="126"/>
      <c r="L8" s="126"/>
      <c r="M8" s="127"/>
      <c r="N8" s="126"/>
      <c r="O8" s="126"/>
      <c r="P8" s="126"/>
      <c r="Q8" s="126"/>
      <c r="R8" s="126"/>
      <c r="S8" s="126"/>
      <c r="T8" s="126"/>
      <c r="U8" s="128"/>
    </row>
    <row r="9" spans="1:21" ht="28.5" customHeight="1">
      <c r="A9" s="249" t="s">
        <v>1059</v>
      </c>
      <c r="B9" s="250"/>
      <c r="C9" s="250"/>
      <c r="D9" s="267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213"/>
    </row>
    <row r="10" spans="1:21" ht="15" customHeight="1">
      <c r="A10" s="249" t="s">
        <v>1060</v>
      </c>
      <c r="B10" s="250"/>
      <c r="C10" s="250"/>
      <c r="D10" s="267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213"/>
    </row>
    <row r="11" spans="1:21" ht="15">
      <c r="A11" s="217"/>
      <c r="B11" s="218"/>
      <c r="C11" s="219"/>
      <c r="D11" s="220"/>
    </row>
    <row r="12" spans="1:21">
      <c r="A12" s="324" t="s">
        <v>563</v>
      </c>
      <c r="B12" s="325"/>
      <c r="C12" s="325"/>
      <c r="D12" s="326"/>
    </row>
    <row r="13" spans="1:21">
      <c r="A13" s="214"/>
      <c r="B13" s="214"/>
      <c r="C13" s="323" t="s">
        <v>564</v>
      </c>
      <c r="D13" s="323"/>
    </row>
    <row r="14" spans="1:21">
      <c r="A14" s="43" t="s">
        <v>565</v>
      </c>
      <c r="B14" s="44" t="s">
        <v>566</v>
      </c>
      <c r="C14" s="45" t="s">
        <v>567</v>
      </c>
      <c r="D14" s="45" t="s">
        <v>568</v>
      </c>
    </row>
    <row r="15" spans="1:21">
      <c r="A15" s="43"/>
      <c r="B15" s="44"/>
      <c r="C15" s="215" t="s">
        <v>569</v>
      </c>
      <c r="D15" s="215" t="s">
        <v>569</v>
      </c>
    </row>
    <row r="16" spans="1:21" ht="15.75">
      <c r="A16" s="46"/>
      <c r="B16" s="43" t="s">
        <v>570</v>
      </c>
      <c r="C16" s="47"/>
      <c r="D16" s="47"/>
    </row>
    <row r="17" spans="1:4">
      <c r="A17" s="48" t="s">
        <v>571</v>
      </c>
      <c r="B17" s="49" t="s">
        <v>572</v>
      </c>
      <c r="C17" s="50">
        <v>0</v>
      </c>
      <c r="D17" s="50">
        <v>0</v>
      </c>
    </row>
    <row r="18" spans="1:4">
      <c r="A18" s="48" t="s">
        <v>573</v>
      </c>
      <c r="B18" s="49" t="s">
        <v>574</v>
      </c>
      <c r="C18" s="50">
        <v>1.5</v>
      </c>
      <c r="D18" s="50">
        <v>1.5</v>
      </c>
    </row>
    <row r="19" spans="1:4">
      <c r="A19" s="48" t="s">
        <v>575</v>
      </c>
      <c r="B19" s="49" t="s">
        <v>576</v>
      </c>
      <c r="C19" s="50">
        <v>1</v>
      </c>
      <c r="D19" s="50">
        <v>1</v>
      </c>
    </row>
    <row r="20" spans="1:4">
      <c r="A20" s="48" t="s">
        <v>577</v>
      </c>
      <c r="B20" s="49" t="s">
        <v>578</v>
      </c>
      <c r="C20" s="50">
        <v>0.2</v>
      </c>
      <c r="D20" s="50">
        <v>0.2</v>
      </c>
    </row>
    <row r="21" spans="1:4">
      <c r="A21" s="221" t="s">
        <v>579</v>
      </c>
      <c r="B21" s="51" t="s">
        <v>580</v>
      </c>
      <c r="C21" s="52">
        <v>0.60000000000000009</v>
      </c>
      <c r="D21" s="222">
        <v>0.60000000000000009</v>
      </c>
    </row>
    <row r="22" spans="1:4">
      <c r="A22" s="223" t="s">
        <v>581</v>
      </c>
      <c r="B22" s="53" t="s">
        <v>582</v>
      </c>
      <c r="C22" s="54">
        <v>2.5</v>
      </c>
      <c r="D22" s="224">
        <v>2.5</v>
      </c>
    </row>
    <row r="23" spans="1:4">
      <c r="A23" s="223" t="s">
        <v>583</v>
      </c>
      <c r="B23" s="53" t="s">
        <v>584</v>
      </c>
      <c r="C23" s="54">
        <v>3</v>
      </c>
      <c r="D23" s="224">
        <v>3</v>
      </c>
    </row>
    <row r="24" spans="1:4">
      <c r="A24" s="223" t="s">
        <v>585</v>
      </c>
      <c r="B24" s="53" t="s">
        <v>586</v>
      </c>
      <c r="C24" s="54">
        <v>8</v>
      </c>
      <c r="D24" s="224">
        <v>8</v>
      </c>
    </row>
    <row r="25" spans="1:4">
      <c r="A25" s="223" t="s">
        <v>587</v>
      </c>
      <c r="B25" s="53" t="s">
        <v>588</v>
      </c>
      <c r="C25" s="54">
        <v>1</v>
      </c>
      <c r="D25" s="224">
        <v>1</v>
      </c>
    </row>
    <row r="26" spans="1:4">
      <c r="A26" s="225" t="s">
        <v>589</v>
      </c>
      <c r="B26" s="56" t="s">
        <v>590</v>
      </c>
      <c r="C26" s="57">
        <f>SUM(C17:C25)</f>
        <v>17.8</v>
      </c>
      <c r="D26" s="226">
        <f>SUM(D17:D25)</f>
        <v>17.8</v>
      </c>
    </row>
    <row r="27" spans="1:4" ht="15.75">
      <c r="A27" s="227"/>
      <c r="B27" s="55" t="s">
        <v>591</v>
      </c>
      <c r="C27" s="58"/>
      <c r="D27" s="228"/>
    </row>
    <row r="28" spans="1:4">
      <c r="A28" s="223" t="s">
        <v>592</v>
      </c>
      <c r="B28" s="53" t="s">
        <v>593</v>
      </c>
      <c r="C28" s="54">
        <v>17.989999999999998</v>
      </c>
      <c r="D28" s="224">
        <v>0</v>
      </c>
    </row>
    <row r="29" spans="1:4">
      <c r="A29" s="223" t="s">
        <v>594</v>
      </c>
      <c r="B29" s="53" t="s">
        <v>595</v>
      </c>
      <c r="C29" s="54">
        <v>4.6900000000000004</v>
      </c>
      <c r="D29" s="224">
        <v>0</v>
      </c>
    </row>
    <row r="30" spans="1:4">
      <c r="A30" s="223" t="s">
        <v>596</v>
      </c>
      <c r="B30" s="53" t="s">
        <v>597</v>
      </c>
      <c r="C30" s="54">
        <v>0.91</v>
      </c>
      <c r="D30" s="224">
        <v>0.69</v>
      </c>
    </row>
    <row r="31" spans="1:4">
      <c r="A31" s="223" t="s">
        <v>598</v>
      </c>
      <c r="B31" s="53" t="s">
        <v>599</v>
      </c>
      <c r="C31" s="54">
        <v>10.93</v>
      </c>
      <c r="D31" s="224">
        <v>8.33</v>
      </c>
    </row>
    <row r="32" spans="1:4">
      <c r="A32" s="223" t="s">
        <v>600</v>
      </c>
      <c r="B32" s="53" t="s">
        <v>601</v>
      </c>
      <c r="C32" s="54">
        <v>0.08</v>
      </c>
      <c r="D32" s="224">
        <v>0.06</v>
      </c>
    </row>
    <row r="33" spans="1:4">
      <c r="A33" s="223" t="s">
        <v>602</v>
      </c>
      <c r="B33" s="53" t="s">
        <v>603</v>
      </c>
      <c r="C33" s="54">
        <v>0.73</v>
      </c>
      <c r="D33" s="224">
        <v>0.56000000000000005</v>
      </c>
    </row>
    <row r="34" spans="1:4">
      <c r="A34" s="223" t="s">
        <v>604</v>
      </c>
      <c r="B34" s="53" t="s">
        <v>605</v>
      </c>
      <c r="C34" s="54">
        <v>1.35</v>
      </c>
      <c r="D34" s="224">
        <v>0</v>
      </c>
    </row>
    <row r="35" spans="1:4">
      <c r="A35" s="223" t="s">
        <v>606</v>
      </c>
      <c r="B35" s="53" t="s">
        <v>607</v>
      </c>
      <c r="C35" s="54">
        <v>0.12</v>
      </c>
      <c r="D35" s="224">
        <v>0.09</v>
      </c>
    </row>
    <row r="36" spans="1:4">
      <c r="A36" s="223" t="s">
        <v>608</v>
      </c>
      <c r="B36" s="53" t="s">
        <v>609</v>
      </c>
      <c r="C36" s="54">
        <v>9.56</v>
      </c>
      <c r="D36" s="224">
        <v>7.29</v>
      </c>
    </row>
    <row r="37" spans="1:4">
      <c r="A37" s="223" t="s">
        <v>610</v>
      </c>
      <c r="B37" s="53" t="s">
        <v>611</v>
      </c>
      <c r="C37" s="54">
        <v>0.03</v>
      </c>
      <c r="D37" s="224">
        <v>0.02</v>
      </c>
    </row>
    <row r="38" spans="1:4" ht="24.75" customHeight="1">
      <c r="A38" s="225" t="s">
        <v>612</v>
      </c>
      <c r="B38" s="56" t="s">
        <v>613</v>
      </c>
      <c r="C38" s="57">
        <f>SUM(C28:C37)</f>
        <v>46.389999999999993</v>
      </c>
      <c r="D38" s="226">
        <f>SUM(D28:D37)</f>
        <v>17.04</v>
      </c>
    </row>
    <row r="39" spans="1:4" ht="15.75">
      <c r="A39" s="227"/>
      <c r="B39" s="55" t="s">
        <v>614</v>
      </c>
      <c r="C39" s="58"/>
      <c r="D39" s="228"/>
    </row>
    <row r="40" spans="1:4">
      <c r="A40" s="223" t="s">
        <v>615</v>
      </c>
      <c r="B40" s="53" t="s">
        <v>616</v>
      </c>
      <c r="C40" s="54">
        <v>5.9</v>
      </c>
      <c r="D40" s="224">
        <v>4.5</v>
      </c>
    </row>
    <row r="41" spans="1:4">
      <c r="A41" s="223" t="s">
        <v>617</v>
      </c>
      <c r="B41" s="53" t="s">
        <v>618</v>
      </c>
      <c r="C41" s="54">
        <v>0.14000000000000001</v>
      </c>
      <c r="D41" s="224">
        <v>0.11</v>
      </c>
    </row>
    <row r="42" spans="1:4">
      <c r="A42" s="223" t="s">
        <v>619</v>
      </c>
      <c r="B42" s="53" t="s">
        <v>620</v>
      </c>
      <c r="C42" s="54">
        <v>3.97</v>
      </c>
      <c r="D42" s="224">
        <v>3.03</v>
      </c>
    </row>
    <row r="43" spans="1:4">
      <c r="A43" s="223" t="s">
        <v>621</v>
      </c>
      <c r="B43" s="53" t="s">
        <v>622</v>
      </c>
      <c r="C43" s="54">
        <v>4.9000000000000004</v>
      </c>
      <c r="D43" s="224">
        <v>3.74</v>
      </c>
    </row>
    <row r="44" spans="1:4">
      <c r="A44" s="223" t="s">
        <v>623</v>
      </c>
      <c r="B44" s="53" t="s">
        <v>624</v>
      </c>
      <c r="C44" s="54">
        <v>0.5</v>
      </c>
      <c r="D44" s="224">
        <v>0.38</v>
      </c>
    </row>
    <row r="45" spans="1:4" ht="21" customHeight="1">
      <c r="A45" s="225" t="s">
        <v>625</v>
      </c>
      <c r="B45" s="56" t="s">
        <v>626</v>
      </c>
      <c r="C45" s="57">
        <f>SUM(C40:C44)</f>
        <v>15.41</v>
      </c>
      <c r="D45" s="226">
        <f>SUM(D40:D44)</f>
        <v>11.760000000000002</v>
      </c>
    </row>
    <row r="46" spans="1:4" ht="15.75">
      <c r="A46" s="227"/>
      <c r="B46" s="55" t="s">
        <v>627</v>
      </c>
      <c r="C46" s="58"/>
      <c r="D46" s="228"/>
    </row>
    <row r="47" spans="1:4">
      <c r="A47" s="223" t="s">
        <v>628</v>
      </c>
      <c r="B47" s="53" t="s">
        <v>629</v>
      </c>
      <c r="C47" s="54">
        <v>8.26</v>
      </c>
      <c r="D47" s="224">
        <v>3.03</v>
      </c>
    </row>
    <row r="48" spans="1:4" ht="21">
      <c r="A48" s="223" t="s">
        <v>630</v>
      </c>
      <c r="B48" s="53" t="s">
        <v>631</v>
      </c>
      <c r="C48" s="54">
        <v>0.5</v>
      </c>
      <c r="D48" s="224">
        <v>0.38</v>
      </c>
    </row>
    <row r="49" spans="1:4">
      <c r="A49" s="225" t="s">
        <v>632</v>
      </c>
      <c r="B49" s="56" t="s">
        <v>633</v>
      </c>
      <c r="C49" s="57">
        <f>SUM(C47:C48)</f>
        <v>8.76</v>
      </c>
      <c r="D49" s="226">
        <f>SUM(D47:D48)</f>
        <v>3.4099999999999997</v>
      </c>
    </row>
    <row r="50" spans="1:4" ht="15.75">
      <c r="A50" s="227"/>
      <c r="B50" s="55" t="s">
        <v>634</v>
      </c>
      <c r="C50" s="58"/>
      <c r="D50" s="228"/>
    </row>
    <row r="51" spans="1:4" ht="15.75">
      <c r="A51" s="229"/>
      <c r="B51" s="230" t="s">
        <v>635</v>
      </c>
      <c r="C51" s="231">
        <f>SUM(C18:C50)/2</f>
        <v>88.359999999999985</v>
      </c>
      <c r="D51" s="232">
        <f>SUM(D18:D50)/2</f>
        <v>50.01</v>
      </c>
    </row>
  </sheetData>
  <mergeCells count="10">
    <mergeCell ref="H6:J6"/>
    <mergeCell ref="A2:D2"/>
    <mergeCell ref="B3:D3"/>
    <mergeCell ref="B4:D4"/>
    <mergeCell ref="A6:D6"/>
    <mergeCell ref="C13:D13"/>
    <mergeCell ref="A7:D7"/>
    <mergeCell ref="A12:D12"/>
    <mergeCell ref="A9:D9"/>
    <mergeCell ref="A10:D10"/>
  </mergeCells>
  <pageMargins left="0.511811024" right="0.511811024" top="0.78740157499999996" bottom="0.78740157499999996" header="0.31496062000000002" footer="0.31496062000000002"/>
  <pageSetup paperSize="9" scale="92" orientation="portrait" horizontalDpi="360" verticalDpi="360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view="pageBreakPreview" zoomScale="60" zoomScaleNormal="100" workbookViewId="0">
      <selection activeCell="D4" sqref="D4:G4"/>
    </sheetView>
  </sheetViews>
  <sheetFormatPr defaultRowHeight="14.25"/>
  <cols>
    <col min="1" max="1" width="10" style="72" bestFit="1" customWidth="1"/>
    <col min="2" max="2" width="60" style="72" bestFit="1" customWidth="1"/>
    <col min="3" max="3" width="8" style="72" bestFit="1" customWidth="1"/>
    <col min="4" max="6" width="13" style="72" bestFit="1" customWidth="1"/>
    <col min="7" max="7" width="32.75" style="72" customWidth="1"/>
    <col min="8" max="8" width="13" style="72" hidden="1" customWidth="1"/>
    <col min="9" max="16384" width="9" style="72"/>
  </cols>
  <sheetData>
    <row r="1" spans="1:9" ht="15">
      <c r="A1" s="68"/>
      <c r="B1" s="68" t="s">
        <v>0</v>
      </c>
      <c r="C1" s="332" t="s">
        <v>1</v>
      </c>
      <c r="D1" s="332"/>
      <c r="E1" s="332" t="s">
        <v>2</v>
      </c>
      <c r="F1" s="332"/>
      <c r="G1" s="332" t="s">
        <v>3</v>
      </c>
      <c r="H1" s="332"/>
    </row>
    <row r="2" spans="1:9" ht="80.099999999999994" customHeight="1">
      <c r="A2" s="69"/>
      <c r="B2" s="69" t="s">
        <v>636</v>
      </c>
      <c r="C2" s="327" t="s">
        <v>4</v>
      </c>
      <c r="D2" s="327"/>
      <c r="E2" s="327">
        <v>21.15</v>
      </c>
      <c r="F2" s="327"/>
      <c r="G2" s="327" t="s">
        <v>5</v>
      </c>
      <c r="H2" s="327"/>
    </row>
    <row r="3" spans="1:9" ht="15">
      <c r="A3" s="333"/>
      <c r="B3" s="331"/>
      <c r="C3" s="331"/>
      <c r="D3" s="331"/>
      <c r="E3" s="331"/>
      <c r="F3" s="331"/>
      <c r="G3" s="331"/>
      <c r="H3" s="331"/>
    </row>
    <row r="4" spans="1:9" ht="30" customHeight="1">
      <c r="A4" s="1" t="s">
        <v>7</v>
      </c>
      <c r="B4" s="1" t="s">
        <v>10</v>
      </c>
      <c r="C4" s="2" t="s">
        <v>11</v>
      </c>
      <c r="D4" s="337" t="s">
        <v>12</v>
      </c>
      <c r="E4" s="338"/>
      <c r="F4" s="338"/>
      <c r="G4" s="339"/>
      <c r="H4" s="3" t="s">
        <v>16</v>
      </c>
    </row>
    <row r="5" spans="1:9" ht="24" customHeight="1">
      <c r="A5" s="4" t="s">
        <v>17</v>
      </c>
      <c r="B5" s="4" t="s">
        <v>18</v>
      </c>
      <c r="C5" s="4"/>
      <c r="D5" s="340"/>
      <c r="E5" s="341"/>
      <c r="F5" s="341"/>
      <c r="G5" s="342"/>
      <c r="H5" s="5">
        <v>4.6059485137490757E-3</v>
      </c>
    </row>
    <row r="6" spans="1:9" ht="24" customHeight="1">
      <c r="A6" s="59" t="s">
        <v>19</v>
      </c>
      <c r="B6" s="59" t="s">
        <v>22</v>
      </c>
      <c r="C6" s="60" t="s">
        <v>23</v>
      </c>
      <c r="D6" s="334" t="s">
        <v>637</v>
      </c>
      <c r="E6" s="335"/>
      <c r="F6" s="335"/>
      <c r="G6" s="336"/>
      <c r="H6" s="6">
        <v>2.9265661291266072E-3</v>
      </c>
      <c r="I6" s="72">
        <v>3</v>
      </c>
    </row>
    <row r="7" spans="1:9" ht="36" customHeight="1">
      <c r="A7" s="59" t="s">
        <v>24</v>
      </c>
      <c r="B7" s="59" t="s">
        <v>26</v>
      </c>
      <c r="C7" s="60" t="s">
        <v>27</v>
      </c>
      <c r="D7" s="334" t="s">
        <v>985</v>
      </c>
      <c r="E7" s="335"/>
      <c r="F7" s="335"/>
      <c r="G7" s="336"/>
      <c r="H7" s="6">
        <v>1.6793823846224685E-3</v>
      </c>
      <c r="I7" s="72">
        <v>1</v>
      </c>
    </row>
    <row r="8" spans="1:9" ht="36" customHeight="1">
      <c r="A8" s="59" t="s">
        <v>521</v>
      </c>
      <c r="B8" s="91" t="s">
        <v>516</v>
      </c>
      <c r="C8" s="62" t="s">
        <v>100</v>
      </c>
      <c r="D8" s="334" t="s">
        <v>984</v>
      </c>
      <c r="E8" s="335"/>
      <c r="F8" s="335"/>
      <c r="G8" s="336"/>
      <c r="H8" s="11"/>
      <c r="I8" s="73">
        <f>3.57*3.14*0.25*2</f>
        <v>5.6048999999999998</v>
      </c>
    </row>
    <row r="9" spans="1:9" ht="25.5">
      <c r="A9" s="59" t="s">
        <v>522</v>
      </c>
      <c r="B9" s="64" t="s">
        <v>639</v>
      </c>
      <c r="C9" s="62" t="s">
        <v>23</v>
      </c>
      <c r="D9" s="343" t="s">
        <v>638</v>
      </c>
      <c r="E9" s="344"/>
      <c r="F9" s="344"/>
      <c r="G9" s="345"/>
      <c r="H9" s="11"/>
      <c r="I9" s="72">
        <v>382.7</v>
      </c>
    </row>
    <row r="10" spans="1:9" ht="24" customHeight="1">
      <c r="A10" s="4" t="s">
        <v>28</v>
      </c>
      <c r="B10" s="4" t="s">
        <v>662</v>
      </c>
      <c r="C10" s="4"/>
      <c r="D10" s="340"/>
      <c r="E10" s="341"/>
      <c r="F10" s="341"/>
      <c r="G10" s="342"/>
      <c r="H10" s="5">
        <v>2.729005445780807E-2</v>
      </c>
    </row>
    <row r="11" spans="1:9" ht="36" customHeight="1">
      <c r="A11" s="78"/>
      <c r="B11" s="78" t="s">
        <v>664</v>
      </c>
      <c r="C11" s="78"/>
      <c r="D11" s="334" t="s">
        <v>986</v>
      </c>
      <c r="E11" s="335"/>
      <c r="F11" s="335"/>
      <c r="G11" s="336"/>
      <c r="H11" s="6">
        <v>5.6351247170978239E-3</v>
      </c>
      <c r="I11" s="72">
        <v>27.15</v>
      </c>
    </row>
    <row r="12" spans="1:9" ht="60" customHeight="1">
      <c r="A12" s="78" t="s">
        <v>667</v>
      </c>
      <c r="B12" s="79" t="s">
        <v>663</v>
      </c>
      <c r="C12" s="80" t="s">
        <v>100</v>
      </c>
      <c r="D12" s="334" t="s">
        <v>640</v>
      </c>
      <c r="E12" s="335"/>
      <c r="F12" s="335"/>
      <c r="G12" s="336"/>
      <c r="H12" s="6">
        <v>0</v>
      </c>
      <c r="I12" s="72">
        <v>105.86</v>
      </c>
    </row>
    <row r="13" spans="1:9" ht="48" customHeight="1">
      <c r="A13" s="78"/>
      <c r="B13" s="78" t="s">
        <v>665</v>
      </c>
      <c r="C13" s="79"/>
      <c r="D13" s="334" t="s">
        <v>643</v>
      </c>
      <c r="E13" s="335"/>
      <c r="F13" s="335"/>
      <c r="G13" s="336"/>
      <c r="H13" s="6">
        <v>0</v>
      </c>
    </row>
    <row r="14" spans="1:9" ht="36" customHeight="1">
      <c r="A14" s="78" t="s">
        <v>668</v>
      </c>
      <c r="B14" s="79" t="s">
        <v>663</v>
      </c>
      <c r="C14" s="80" t="s">
        <v>100</v>
      </c>
      <c r="D14" s="334" t="s">
        <v>643</v>
      </c>
      <c r="E14" s="335"/>
      <c r="F14" s="335"/>
      <c r="G14" s="336"/>
      <c r="H14" s="6">
        <v>0</v>
      </c>
    </row>
    <row r="15" spans="1:9" ht="24" customHeight="1">
      <c r="A15" s="78"/>
      <c r="B15" s="78" t="s">
        <v>666</v>
      </c>
      <c r="C15" s="79"/>
      <c r="D15" s="334" t="s">
        <v>643</v>
      </c>
      <c r="E15" s="335"/>
      <c r="F15" s="335"/>
      <c r="G15" s="336"/>
      <c r="H15" s="6">
        <v>8.0986717477667131E-3</v>
      </c>
    </row>
    <row r="16" spans="1:9" ht="24" customHeight="1">
      <c r="A16" s="78" t="s">
        <v>669</v>
      </c>
      <c r="B16" s="79" t="s">
        <v>663</v>
      </c>
      <c r="C16" s="80" t="s">
        <v>100</v>
      </c>
      <c r="D16" s="334" t="s">
        <v>643</v>
      </c>
      <c r="E16" s="335"/>
      <c r="F16" s="335"/>
      <c r="G16" s="336"/>
      <c r="H16" s="6">
        <v>1.3556257992943533E-2</v>
      </c>
    </row>
    <row r="17" spans="1:8" ht="24" customHeight="1">
      <c r="A17" s="4">
        <v>3</v>
      </c>
      <c r="B17" s="4" t="s">
        <v>29</v>
      </c>
      <c r="C17" s="4"/>
      <c r="D17" s="340"/>
      <c r="E17" s="341"/>
      <c r="F17" s="341"/>
      <c r="G17" s="342"/>
      <c r="H17" s="5">
        <v>0.16520533661712203</v>
      </c>
    </row>
    <row r="18" spans="1:8" ht="36" customHeight="1">
      <c r="A18" s="59" t="s">
        <v>670</v>
      </c>
      <c r="B18" s="59" t="s">
        <v>31</v>
      </c>
      <c r="C18" s="60" t="s">
        <v>23</v>
      </c>
      <c r="D18" s="334" t="s">
        <v>643</v>
      </c>
      <c r="E18" s="335"/>
      <c r="F18" s="335"/>
      <c r="G18" s="336"/>
      <c r="H18" s="6">
        <v>6.2082360784486892E-3</v>
      </c>
    </row>
    <row r="19" spans="1:8" ht="36" customHeight="1">
      <c r="A19" s="59" t="s">
        <v>671</v>
      </c>
      <c r="B19" s="59" t="s">
        <v>33</v>
      </c>
      <c r="C19" s="60" t="s">
        <v>23</v>
      </c>
      <c r="D19" s="334" t="s">
        <v>643</v>
      </c>
      <c r="E19" s="335"/>
      <c r="F19" s="335"/>
      <c r="G19" s="336"/>
      <c r="H19" s="6">
        <v>1.4761118199823994E-2</v>
      </c>
    </row>
    <row r="20" spans="1:8" ht="24" customHeight="1">
      <c r="A20" s="59" t="s">
        <v>672</v>
      </c>
      <c r="B20" s="59" t="s">
        <v>36</v>
      </c>
      <c r="C20" s="60" t="s">
        <v>23</v>
      </c>
      <c r="D20" s="334" t="s">
        <v>643</v>
      </c>
      <c r="E20" s="335"/>
      <c r="F20" s="335"/>
      <c r="G20" s="336"/>
      <c r="H20" s="6">
        <v>1.5934318062319195E-3</v>
      </c>
    </row>
    <row r="21" spans="1:8" ht="48" customHeight="1">
      <c r="A21" s="59" t="s">
        <v>673</v>
      </c>
      <c r="B21" s="59" t="s">
        <v>39</v>
      </c>
      <c r="C21" s="60" t="s">
        <v>40</v>
      </c>
      <c r="D21" s="334" t="s">
        <v>643</v>
      </c>
      <c r="E21" s="335"/>
      <c r="F21" s="335"/>
      <c r="G21" s="336"/>
      <c r="H21" s="6">
        <v>0</v>
      </c>
    </row>
    <row r="22" spans="1:8" ht="24" customHeight="1">
      <c r="A22" s="4">
        <v>4</v>
      </c>
      <c r="B22" s="4" t="s">
        <v>41</v>
      </c>
      <c r="C22" s="4"/>
      <c r="D22" s="334" t="s">
        <v>643</v>
      </c>
      <c r="E22" s="335"/>
      <c r="F22" s="335"/>
      <c r="G22" s="336"/>
      <c r="H22" s="6">
        <v>3.2701937463912615E-3</v>
      </c>
    </row>
    <row r="23" spans="1:8" ht="36" customHeight="1">
      <c r="A23" s="59" t="s">
        <v>674</v>
      </c>
      <c r="B23" s="59" t="s">
        <v>641</v>
      </c>
      <c r="C23" s="60" t="s">
        <v>27</v>
      </c>
      <c r="D23" s="334" t="s">
        <v>643</v>
      </c>
      <c r="E23" s="335"/>
      <c r="F23" s="335"/>
      <c r="G23" s="336"/>
      <c r="H23" s="6">
        <v>2.7719061530952077E-3</v>
      </c>
    </row>
    <row r="24" spans="1:8" ht="36" customHeight="1">
      <c r="A24" s="59" t="s">
        <v>675</v>
      </c>
      <c r="B24" s="59" t="s">
        <v>45</v>
      </c>
      <c r="C24" s="60" t="s">
        <v>46</v>
      </c>
      <c r="D24" s="334" t="s">
        <v>643</v>
      </c>
      <c r="E24" s="335"/>
      <c r="F24" s="335"/>
      <c r="G24" s="336"/>
      <c r="H24" s="6">
        <v>1.8479374353968052E-3</v>
      </c>
    </row>
    <row r="25" spans="1:8" ht="36" customHeight="1">
      <c r="A25" s="59" t="s">
        <v>676</v>
      </c>
      <c r="B25" s="59" t="s">
        <v>642</v>
      </c>
      <c r="C25" s="60" t="s">
        <v>27</v>
      </c>
      <c r="D25" s="334" t="s">
        <v>643</v>
      </c>
      <c r="E25" s="335"/>
      <c r="F25" s="335"/>
      <c r="G25" s="336"/>
      <c r="H25" s="6">
        <v>7.2828198809815625E-4</v>
      </c>
    </row>
    <row r="26" spans="1:8" ht="24" customHeight="1">
      <c r="A26" s="59" t="s">
        <v>677</v>
      </c>
      <c r="B26" s="59" t="s">
        <v>47</v>
      </c>
      <c r="C26" s="60" t="s">
        <v>46</v>
      </c>
      <c r="D26" s="334" t="s">
        <v>643</v>
      </c>
      <c r="E26" s="335"/>
      <c r="F26" s="335"/>
      <c r="G26" s="336"/>
      <c r="H26" s="6">
        <v>3.9985966780800236E-3</v>
      </c>
    </row>
    <row r="27" spans="1:8" ht="24" customHeight="1">
      <c r="A27" s="59" t="s">
        <v>678</v>
      </c>
      <c r="B27" s="59" t="s">
        <v>49</v>
      </c>
      <c r="C27" s="60" t="s">
        <v>27</v>
      </c>
      <c r="D27" s="334" t="s">
        <v>643</v>
      </c>
      <c r="E27" s="335"/>
      <c r="F27" s="335"/>
      <c r="G27" s="336"/>
      <c r="H27" s="6">
        <v>5.8976126232426946E-4</v>
      </c>
    </row>
    <row r="28" spans="1:8" ht="24" customHeight="1">
      <c r="A28" s="59" t="s">
        <v>679</v>
      </c>
      <c r="B28" s="75" t="s">
        <v>51</v>
      </c>
      <c r="C28" s="83" t="s">
        <v>27</v>
      </c>
      <c r="D28" s="334" t="s">
        <v>644</v>
      </c>
      <c r="E28" s="335"/>
      <c r="F28" s="335"/>
      <c r="G28" s="336"/>
      <c r="H28" s="6">
        <v>3.4084860231606709E-3</v>
      </c>
    </row>
    <row r="29" spans="1:8" ht="24" customHeight="1">
      <c r="A29" s="59" t="s">
        <v>680</v>
      </c>
      <c r="B29" s="75" t="s">
        <v>51</v>
      </c>
      <c r="C29" s="83" t="s">
        <v>27</v>
      </c>
      <c r="D29" s="334" t="s">
        <v>644</v>
      </c>
      <c r="E29" s="335"/>
      <c r="F29" s="335"/>
      <c r="G29" s="336"/>
      <c r="H29" s="6">
        <v>1.0225444631305279E-3</v>
      </c>
    </row>
    <row r="30" spans="1:8" ht="24" customHeight="1">
      <c r="A30" s="59" t="s">
        <v>681</v>
      </c>
      <c r="B30" s="75" t="s">
        <v>53</v>
      </c>
      <c r="C30" s="83" t="s">
        <v>27</v>
      </c>
      <c r="D30" s="334" t="s">
        <v>645</v>
      </c>
      <c r="E30" s="335"/>
      <c r="F30" s="335"/>
      <c r="G30" s="336"/>
      <c r="H30" s="6">
        <v>2.8988566087011359E-3</v>
      </c>
    </row>
    <row r="31" spans="1:8" ht="24" customHeight="1">
      <c r="A31" s="59" t="s">
        <v>682</v>
      </c>
      <c r="B31" s="75" t="s">
        <v>55</v>
      </c>
      <c r="C31" s="83" t="s">
        <v>27</v>
      </c>
      <c r="D31" s="334" t="s">
        <v>643</v>
      </c>
      <c r="E31" s="335"/>
      <c r="F31" s="335"/>
      <c r="G31" s="336"/>
      <c r="H31" s="6">
        <v>1.1378171431546257E-3</v>
      </c>
    </row>
    <row r="32" spans="1:8" ht="36" customHeight="1">
      <c r="A32" s="59" t="s">
        <v>683</v>
      </c>
      <c r="B32" s="75" t="s">
        <v>57</v>
      </c>
      <c r="C32" s="83" t="s">
        <v>27</v>
      </c>
      <c r="D32" s="334" t="s">
        <v>643</v>
      </c>
      <c r="E32" s="335"/>
      <c r="F32" s="335"/>
      <c r="G32" s="336"/>
      <c r="H32" s="6">
        <v>1.1742614784571849E-3</v>
      </c>
    </row>
    <row r="33" spans="1:8" ht="24" customHeight="1">
      <c r="A33" s="59" t="s">
        <v>684</v>
      </c>
      <c r="B33" s="75" t="s">
        <v>59</v>
      </c>
      <c r="C33" s="83" t="s">
        <v>23</v>
      </c>
      <c r="D33" s="334" t="s">
        <v>643</v>
      </c>
      <c r="E33" s="335"/>
      <c r="F33" s="335"/>
      <c r="G33" s="336"/>
      <c r="H33" s="6">
        <v>1.0113974955296898E-3</v>
      </c>
    </row>
    <row r="34" spans="1:8" ht="24" customHeight="1">
      <c r="A34" s="59" t="s">
        <v>685</v>
      </c>
      <c r="B34" s="75" t="s">
        <v>59</v>
      </c>
      <c r="C34" s="83" t="s">
        <v>23</v>
      </c>
      <c r="D34" s="334" t="s">
        <v>643</v>
      </c>
      <c r="E34" s="335"/>
      <c r="F34" s="335"/>
      <c r="G34" s="336"/>
      <c r="H34" s="6">
        <v>5.6891125921265965E-3</v>
      </c>
    </row>
    <row r="35" spans="1:8" ht="36" customHeight="1">
      <c r="A35" s="59" t="s">
        <v>686</v>
      </c>
      <c r="B35" s="59" t="s">
        <v>61</v>
      </c>
      <c r="C35" s="60" t="s">
        <v>27</v>
      </c>
      <c r="D35" s="334" t="s">
        <v>643</v>
      </c>
      <c r="E35" s="335"/>
      <c r="F35" s="335"/>
      <c r="G35" s="336"/>
      <c r="H35" s="6">
        <v>3.6532691314585205E-3</v>
      </c>
    </row>
    <row r="36" spans="1:8" ht="36" customHeight="1">
      <c r="A36" s="59" t="s">
        <v>687</v>
      </c>
      <c r="B36" s="59" t="s">
        <v>63</v>
      </c>
      <c r="C36" s="60" t="s">
        <v>23</v>
      </c>
      <c r="D36" s="334" t="s">
        <v>643</v>
      </c>
      <c r="E36" s="335"/>
      <c r="F36" s="335"/>
      <c r="G36" s="336"/>
      <c r="H36" s="6">
        <v>2.6094789109115672E-3</v>
      </c>
    </row>
    <row r="37" spans="1:8" ht="24" customHeight="1">
      <c r="A37" s="59" t="s">
        <v>688</v>
      </c>
      <c r="B37" s="59" t="s">
        <v>65</v>
      </c>
      <c r="C37" s="60" t="s">
        <v>40</v>
      </c>
      <c r="D37" s="334" t="s">
        <v>643</v>
      </c>
      <c r="E37" s="335"/>
      <c r="F37" s="335"/>
      <c r="G37" s="336"/>
      <c r="H37" s="6">
        <v>2.2756410053976182E-3</v>
      </c>
    </row>
    <row r="38" spans="1:8" ht="36" customHeight="1">
      <c r="A38" s="59" t="s">
        <v>689</v>
      </c>
      <c r="B38" s="59" t="s">
        <v>63</v>
      </c>
      <c r="C38" s="60" t="s">
        <v>23</v>
      </c>
      <c r="D38" s="334" t="s">
        <v>643</v>
      </c>
      <c r="E38" s="335"/>
      <c r="F38" s="335"/>
      <c r="G38" s="336"/>
      <c r="H38" s="6">
        <v>2.087580441093907E-3</v>
      </c>
    </row>
    <row r="39" spans="1:8" ht="36" customHeight="1">
      <c r="A39" s="59" t="s">
        <v>690</v>
      </c>
      <c r="B39" s="59" t="s">
        <v>63</v>
      </c>
      <c r="C39" s="60" t="s">
        <v>23</v>
      </c>
      <c r="D39" s="334" t="s">
        <v>643</v>
      </c>
      <c r="E39" s="335"/>
      <c r="F39" s="335"/>
      <c r="G39" s="336"/>
      <c r="H39" s="6">
        <v>2.6094789109115672E-3</v>
      </c>
    </row>
    <row r="40" spans="1:8" ht="36" customHeight="1">
      <c r="A40" s="59" t="s">
        <v>691</v>
      </c>
      <c r="B40" s="59" t="s">
        <v>65</v>
      </c>
      <c r="C40" s="60" t="s">
        <v>40</v>
      </c>
      <c r="D40" s="334" t="s">
        <v>643</v>
      </c>
      <c r="E40" s="335"/>
      <c r="F40" s="335"/>
      <c r="G40" s="336"/>
      <c r="H40" s="6">
        <v>5.5668856556426631E-3</v>
      </c>
    </row>
    <row r="41" spans="1:8" ht="36" customHeight="1">
      <c r="A41" s="59" t="s">
        <v>692</v>
      </c>
      <c r="B41" s="59" t="s">
        <v>65</v>
      </c>
      <c r="C41" s="60" t="s">
        <v>40</v>
      </c>
      <c r="D41" s="334" t="s">
        <v>643</v>
      </c>
      <c r="E41" s="335"/>
      <c r="F41" s="335"/>
      <c r="G41" s="336"/>
      <c r="H41" s="6">
        <v>1.0437915643646269E-2</v>
      </c>
    </row>
    <row r="42" spans="1:8" ht="36" customHeight="1">
      <c r="A42" s="59" t="s">
        <v>693</v>
      </c>
      <c r="B42" s="59" t="s">
        <v>63</v>
      </c>
      <c r="C42" s="60" t="s">
        <v>23</v>
      </c>
      <c r="D42" s="334" t="s">
        <v>643</v>
      </c>
      <c r="E42" s="335"/>
      <c r="F42" s="335"/>
      <c r="G42" s="336"/>
      <c r="H42" s="6">
        <v>2.087580441093907E-3</v>
      </c>
    </row>
    <row r="43" spans="1:8" ht="36" customHeight="1">
      <c r="A43" s="59" t="s">
        <v>694</v>
      </c>
      <c r="B43" s="59" t="s">
        <v>65</v>
      </c>
      <c r="C43" s="60" t="s">
        <v>40</v>
      </c>
      <c r="D43" s="334" t="s">
        <v>643</v>
      </c>
      <c r="E43" s="335"/>
      <c r="F43" s="335"/>
      <c r="G43" s="336"/>
      <c r="H43" s="6">
        <v>6.8498418266126613E-4</v>
      </c>
    </row>
    <row r="44" spans="1:8" ht="24" customHeight="1">
      <c r="A44" s="59" t="s">
        <v>695</v>
      </c>
      <c r="B44" s="59" t="s">
        <v>65</v>
      </c>
      <c r="C44" s="60" t="s">
        <v>40</v>
      </c>
      <c r="D44" s="334" t="s">
        <v>643</v>
      </c>
      <c r="E44" s="335"/>
      <c r="F44" s="335"/>
      <c r="G44" s="336"/>
      <c r="H44" s="6">
        <v>6.4180732081498188E-4</v>
      </c>
    </row>
    <row r="45" spans="1:8" ht="24" customHeight="1">
      <c r="A45" s="59" t="s">
        <v>696</v>
      </c>
      <c r="B45" s="59" t="s">
        <v>65</v>
      </c>
      <c r="C45" s="60" t="s">
        <v>40</v>
      </c>
      <c r="D45" s="334" t="s">
        <v>643</v>
      </c>
      <c r="E45" s="335"/>
      <c r="F45" s="335"/>
      <c r="G45" s="336"/>
      <c r="H45" s="6">
        <v>2.4029166648805091E-2</v>
      </c>
    </row>
    <row r="46" spans="1:8" ht="24" customHeight="1">
      <c r="A46" s="59" t="s">
        <v>697</v>
      </c>
      <c r="B46" s="59" t="s">
        <v>65</v>
      </c>
      <c r="C46" s="60" t="s">
        <v>40</v>
      </c>
      <c r="D46" s="334" t="s">
        <v>643</v>
      </c>
      <c r="E46" s="335"/>
      <c r="F46" s="335"/>
      <c r="G46" s="336"/>
      <c r="H46" s="6">
        <v>2.8870847658821678E-3</v>
      </c>
    </row>
    <row r="47" spans="1:8" ht="24" customHeight="1">
      <c r="A47" s="59" t="s">
        <v>698</v>
      </c>
      <c r="B47" s="59" t="s">
        <v>65</v>
      </c>
      <c r="C47" s="60" t="s">
        <v>40</v>
      </c>
      <c r="D47" s="334" t="s">
        <v>643</v>
      </c>
      <c r="E47" s="335"/>
      <c r="F47" s="335"/>
      <c r="G47" s="336"/>
      <c r="H47" s="6">
        <v>8.4204354514851778E-3</v>
      </c>
    </row>
    <row r="48" spans="1:8" ht="24" customHeight="1">
      <c r="A48" s="59" t="s">
        <v>699</v>
      </c>
      <c r="B48" s="59" t="s">
        <v>65</v>
      </c>
      <c r="C48" s="60" t="s">
        <v>40</v>
      </c>
      <c r="D48" s="334" t="s">
        <v>643</v>
      </c>
      <c r="E48" s="335"/>
      <c r="F48" s="335"/>
      <c r="G48" s="336"/>
      <c r="H48" s="11"/>
    </row>
    <row r="49" spans="1:8" ht="36" customHeight="1">
      <c r="A49" s="59" t="s">
        <v>700</v>
      </c>
      <c r="B49" s="59" t="s">
        <v>67</v>
      </c>
      <c r="C49" s="60" t="s">
        <v>40</v>
      </c>
      <c r="D49" s="334" t="s">
        <v>643</v>
      </c>
      <c r="E49" s="335"/>
      <c r="F49" s="335"/>
      <c r="G49" s="336"/>
      <c r="H49" s="5"/>
    </row>
    <row r="50" spans="1:8" ht="36" customHeight="1">
      <c r="A50" s="59" t="s">
        <v>701</v>
      </c>
      <c r="B50" s="59" t="s">
        <v>69</v>
      </c>
      <c r="C50" s="60" t="s">
        <v>23</v>
      </c>
      <c r="D50" s="334" t="s">
        <v>643</v>
      </c>
      <c r="E50" s="335"/>
      <c r="F50" s="335"/>
      <c r="G50" s="336"/>
      <c r="H50" s="6">
        <v>5.7709242120830787E-3</v>
      </c>
    </row>
    <row r="51" spans="1:8" ht="36" customHeight="1">
      <c r="A51" s="59" t="s">
        <v>702</v>
      </c>
      <c r="B51" s="59" t="s">
        <v>71</v>
      </c>
      <c r="C51" s="60" t="s">
        <v>23</v>
      </c>
      <c r="D51" s="334" t="s">
        <v>643</v>
      </c>
      <c r="E51" s="335"/>
      <c r="F51" s="335"/>
      <c r="G51" s="336"/>
      <c r="H51" s="6">
        <v>1.1811834832928591E-2</v>
      </c>
    </row>
    <row r="52" spans="1:8" ht="24" customHeight="1">
      <c r="A52" s="59" t="s">
        <v>703</v>
      </c>
      <c r="B52" s="82" t="s">
        <v>520</v>
      </c>
      <c r="C52" s="83" t="s">
        <v>23</v>
      </c>
      <c r="D52" s="334" t="s">
        <v>643</v>
      </c>
      <c r="E52" s="335"/>
      <c r="F52" s="335"/>
      <c r="G52" s="336"/>
      <c r="H52" s="6">
        <v>4.4627042688531945E-3</v>
      </c>
    </row>
    <row r="53" spans="1:8" ht="24" customHeight="1">
      <c r="A53" s="59" t="s">
        <v>704</v>
      </c>
      <c r="B53" s="59" t="s">
        <v>73</v>
      </c>
      <c r="C53" s="60" t="s">
        <v>23</v>
      </c>
      <c r="D53" s="334" t="s">
        <v>643</v>
      </c>
      <c r="E53" s="335"/>
      <c r="F53" s="335"/>
      <c r="G53" s="336"/>
      <c r="H53" s="6">
        <v>3.3889939478080298E-3</v>
      </c>
    </row>
    <row r="54" spans="1:8" ht="24" customHeight="1">
      <c r="A54" s="59" t="s">
        <v>705</v>
      </c>
      <c r="B54" s="59" t="s">
        <v>73</v>
      </c>
      <c r="C54" s="60" t="s">
        <v>23</v>
      </c>
      <c r="D54" s="334" t="s">
        <v>643</v>
      </c>
      <c r="E54" s="335"/>
      <c r="F54" s="335"/>
      <c r="G54" s="336"/>
      <c r="H54" s="6">
        <v>3.6149300132364698E-3</v>
      </c>
    </row>
    <row r="55" spans="1:8" ht="24" customHeight="1">
      <c r="A55" s="59" t="s">
        <v>706</v>
      </c>
      <c r="B55" s="59" t="s">
        <v>75</v>
      </c>
      <c r="C55" s="60" t="s">
        <v>23</v>
      </c>
      <c r="D55" s="334" t="s">
        <v>643</v>
      </c>
      <c r="E55" s="335"/>
      <c r="F55" s="335"/>
      <c r="G55" s="336"/>
      <c r="H55" s="6">
        <v>1.6052701680257211E-2</v>
      </c>
    </row>
    <row r="56" spans="1:8" ht="24" customHeight="1">
      <c r="A56" s="59" t="s">
        <v>707</v>
      </c>
      <c r="B56" s="59" t="s">
        <v>77</v>
      </c>
      <c r="C56" s="60" t="s">
        <v>23</v>
      </c>
      <c r="D56" s="334" t="s">
        <v>643</v>
      </c>
      <c r="E56" s="335"/>
      <c r="F56" s="335"/>
      <c r="G56" s="336"/>
      <c r="H56" s="5">
        <v>2.2287384090518374E-2</v>
      </c>
    </row>
    <row r="57" spans="1:8" ht="24" customHeight="1">
      <c r="A57" s="59" t="s">
        <v>708</v>
      </c>
      <c r="B57" s="59" t="s">
        <v>77</v>
      </c>
      <c r="C57" s="60" t="s">
        <v>23</v>
      </c>
      <c r="D57" s="334" t="s">
        <v>643</v>
      </c>
      <c r="E57" s="335"/>
      <c r="F57" s="335"/>
      <c r="G57" s="336"/>
      <c r="H57" s="6">
        <v>9.0347952963210024E-3</v>
      </c>
    </row>
    <row r="58" spans="1:8" ht="36" customHeight="1">
      <c r="A58" s="4">
        <v>5</v>
      </c>
      <c r="B58" s="4" t="s">
        <v>78</v>
      </c>
      <c r="C58" s="4"/>
      <c r="D58" s="340"/>
      <c r="E58" s="341"/>
      <c r="F58" s="341"/>
      <c r="G58" s="342"/>
      <c r="H58" s="6">
        <v>1.5320932485296584E-3</v>
      </c>
    </row>
    <row r="59" spans="1:8" ht="24" customHeight="1">
      <c r="A59" s="75" t="s">
        <v>709</v>
      </c>
      <c r="B59" s="75" t="s">
        <v>80</v>
      </c>
      <c r="C59" s="83" t="s">
        <v>23</v>
      </c>
      <c r="D59" s="334" t="s">
        <v>646</v>
      </c>
      <c r="E59" s="335"/>
      <c r="F59" s="335"/>
      <c r="G59" s="336"/>
      <c r="H59" s="6">
        <v>9.2415013308431136E-4</v>
      </c>
    </row>
    <row r="60" spans="1:8" ht="24" customHeight="1">
      <c r="A60" s="75" t="s">
        <v>710</v>
      </c>
      <c r="B60" s="75" t="s">
        <v>82</v>
      </c>
      <c r="C60" s="83" t="s">
        <v>34</v>
      </c>
      <c r="D60" s="334" t="s">
        <v>643</v>
      </c>
      <c r="E60" s="335"/>
      <c r="F60" s="335"/>
      <c r="G60" s="336"/>
      <c r="H60" s="6">
        <v>3.8036288909350452E-3</v>
      </c>
    </row>
    <row r="61" spans="1:8" ht="36" customHeight="1">
      <c r="A61" s="75" t="s">
        <v>711</v>
      </c>
      <c r="B61" s="75" t="s">
        <v>84</v>
      </c>
      <c r="C61" s="83" t="s">
        <v>34</v>
      </c>
      <c r="D61" s="334" t="s">
        <v>643</v>
      </c>
      <c r="E61" s="335"/>
      <c r="F61" s="335"/>
      <c r="G61" s="336"/>
      <c r="H61" s="6">
        <v>6.9927165216483586E-3</v>
      </c>
    </row>
    <row r="62" spans="1:8" ht="36" customHeight="1">
      <c r="A62" s="75" t="s">
        <v>712</v>
      </c>
      <c r="B62" s="75" t="s">
        <v>86</v>
      </c>
      <c r="C62" s="83" t="s">
        <v>34</v>
      </c>
      <c r="D62" s="334" t="s">
        <v>643</v>
      </c>
      <c r="E62" s="335"/>
      <c r="F62" s="335"/>
      <c r="G62" s="336"/>
      <c r="H62" s="6"/>
    </row>
    <row r="63" spans="1:8" ht="36" customHeight="1">
      <c r="A63" s="75" t="s">
        <v>713</v>
      </c>
      <c r="B63" s="75" t="s">
        <v>88</v>
      </c>
      <c r="C63" s="83" t="s">
        <v>34</v>
      </c>
      <c r="D63" s="334" t="s">
        <v>643</v>
      </c>
      <c r="E63" s="335"/>
      <c r="F63" s="335"/>
      <c r="G63" s="336"/>
      <c r="H63" s="11"/>
    </row>
    <row r="64" spans="1:8" ht="36" customHeight="1">
      <c r="A64" s="75" t="s">
        <v>714</v>
      </c>
      <c r="B64" s="82" t="s">
        <v>518</v>
      </c>
      <c r="C64" s="86" t="s">
        <v>23</v>
      </c>
      <c r="D64" s="334" t="s">
        <v>643</v>
      </c>
      <c r="E64" s="335"/>
      <c r="F64" s="335"/>
      <c r="G64" s="336"/>
      <c r="H64" s="11"/>
    </row>
    <row r="65" spans="1:8" ht="24" customHeight="1">
      <c r="A65" s="75" t="s">
        <v>715</v>
      </c>
      <c r="B65" s="82" t="s">
        <v>517</v>
      </c>
      <c r="C65" s="86" t="s">
        <v>23</v>
      </c>
      <c r="D65" s="334" t="s">
        <v>643</v>
      </c>
      <c r="E65" s="335"/>
      <c r="F65" s="335"/>
      <c r="G65" s="336"/>
      <c r="H65" s="5">
        <v>2.6041412671128295E-2</v>
      </c>
    </row>
    <row r="66" spans="1:8" ht="24" customHeight="1">
      <c r="A66" s="75" t="s">
        <v>716</v>
      </c>
      <c r="B66" s="82" t="s">
        <v>519</v>
      </c>
      <c r="C66" s="86" t="s">
        <v>23</v>
      </c>
      <c r="D66" s="334" t="s">
        <v>643</v>
      </c>
      <c r="E66" s="335"/>
      <c r="F66" s="335"/>
      <c r="G66" s="336"/>
      <c r="H66" s="6">
        <v>6.6515615289027569E-3</v>
      </c>
    </row>
    <row r="67" spans="1:8" ht="24" customHeight="1">
      <c r="A67" s="4">
        <v>6</v>
      </c>
      <c r="B67" s="4" t="s">
        <v>89</v>
      </c>
      <c r="C67" s="4"/>
      <c r="D67" s="340"/>
      <c r="E67" s="341"/>
      <c r="F67" s="341"/>
      <c r="G67" s="342"/>
      <c r="H67" s="6">
        <v>1.9389851142225537E-2</v>
      </c>
    </row>
    <row r="68" spans="1:8" ht="24" customHeight="1">
      <c r="A68" s="59" t="s">
        <v>717</v>
      </c>
      <c r="B68" s="75" t="s">
        <v>647</v>
      </c>
      <c r="C68" s="60" t="s">
        <v>34</v>
      </c>
      <c r="D68" s="334" t="s">
        <v>643</v>
      </c>
      <c r="E68" s="335"/>
      <c r="F68" s="335"/>
      <c r="G68" s="336"/>
      <c r="H68" s="5">
        <v>2.710696601889593E-2</v>
      </c>
    </row>
    <row r="69" spans="1:8" ht="25.5">
      <c r="A69" s="59" t="s">
        <v>718</v>
      </c>
      <c r="B69" s="75" t="s">
        <v>647</v>
      </c>
      <c r="C69" s="60" t="s">
        <v>23</v>
      </c>
      <c r="D69" s="334" t="s">
        <v>643</v>
      </c>
      <c r="E69" s="335"/>
      <c r="F69" s="335"/>
      <c r="G69" s="336"/>
      <c r="H69" s="6">
        <v>2.5182820683240712E-2</v>
      </c>
    </row>
    <row r="70" spans="1:8" ht="24" customHeight="1">
      <c r="A70" s="4">
        <v>7</v>
      </c>
      <c r="B70" s="4" t="s">
        <v>90</v>
      </c>
      <c r="C70" s="4"/>
      <c r="D70" s="340"/>
      <c r="E70" s="341"/>
      <c r="F70" s="341"/>
      <c r="G70" s="342"/>
      <c r="H70" s="6">
        <v>5.7175746504491707E-3</v>
      </c>
    </row>
    <row r="71" spans="1:8" ht="24" customHeight="1">
      <c r="A71" s="79" t="s">
        <v>719</v>
      </c>
      <c r="B71" s="93" t="s">
        <v>978</v>
      </c>
      <c r="C71" s="60" t="s">
        <v>23</v>
      </c>
      <c r="D71" s="334" t="s">
        <v>643</v>
      </c>
      <c r="E71" s="335"/>
      <c r="F71" s="335"/>
      <c r="G71" s="336"/>
      <c r="H71" s="5">
        <v>0.10869664776752846</v>
      </c>
    </row>
    <row r="72" spans="1:8" ht="36" customHeight="1">
      <c r="A72" s="79" t="s">
        <v>720</v>
      </c>
      <c r="B72" s="79" t="s">
        <v>979</v>
      </c>
      <c r="C72" s="78"/>
      <c r="D72" s="334" t="s">
        <v>643</v>
      </c>
      <c r="E72" s="335"/>
      <c r="F72" s="335"/>
      <c r="G72" s="336"/>
      <c r="H72" s="6">
        <v>2.5182820683240712E-2</v>
      </c>
    </row>
    <row r="73" spans="1:8" ht="36" customHeight="1">
      <c r="A73" s="79" t="s">
        <v>980</v>
      </c>
      <c r="B73" s="75" t="s">
        <v>648</v>
      </c>
      <c r="C73" s="83" t="s">
        <v>23</v>
      </c>
      <c r="D73" s="334" t="s">
        <v>643</v>
      </c>
      <c r="E73" s="335"/>
      <c r="F73" s="335"/>
      <c r="G73" s="336"/>
      <c r="H73" s="6">
        <v>1.4264140828759504E-2</v>
      </c>
    </row>
    <row r="74" spans="1:8" ht="24" customHeight="1">
      <c r="A74" s="79" t="s">
        <v>981</v>
      </c>
      <c r="B74" s="75" t="s">
        <v>973</v>
      </c>
      <c r="C74" s="83" t="s">
        <v>34</v>
      </c>
      <c r="D74" s="334" t="s">
        <v>643</v>
      </c>
      <c r="E74" s="335"/>
      <c r="F74" s="335"/>
      <c r="G74" s="336"/>
      <c r="H74" s="6">
        <v>6.70128278281849E-3</v>
      </c>
    </row>
    <row r="75" spans="1:8" ht="36" customHeight="1">
      <c r="A75" s="79" t="s">
        <v>982</v>
      </c>
      <c r="B75" s="82" t="s">
        <v>974</v>
      </c>
      <c r="C75" s="83" t="s">
        <v>23</v>
      </c>
      <c r="D75" s="334" t="s">
        <v>643</v>
      </c>
      <c r="E75" s="335"/>
      <c r="F75" s="335"/>
      <c r="G75" s="336"/>
      <c r="H75" s="6">
        <v>1.4289216466545115E-3</v>
      </c>
    </row>
    <row r="76" spans="1:8" ht="36" customHeight="1">
      <c r="A76" s="79" t="s">
        <v>983</v>
      </c>
      <c r="B76" s="82" t="s">
        <v>975</v>
      </c>
      <c r="C76" s="83" t="s">
        <v>23</v>
      </c>
      <c r="D76" s="334" t="s">
        <v>643</v>
      </c>
      <c r="E76" s="335"/>
      <c r="F76" s="335"/>
      <c r="G76" s="336"/>
      <c r="H76" s="6">
        <v>3.0397155772267357E-3</v>
      </c>
    </row>
    <row r="77" spans="1:8" ht="24" customHeight="1">
      <c r="A77" s="4">
        <v>8</v>
      </c>
      <c r="B77" s="4" t="s">
        <v>93</v>
      </c>
      <c r="C77" s="4"/>
      <c r="D77" s="340"/>
      <c r="E77" s="341"/>
      <c r="F77" s="341"/>
      <c r="G77" s="342"/>
      <c r="H77" s="6">
        <v>1.8990293833394049E-3</v>
      </c>
    </row>
    <row r="78" spans="1:8" ht="24" customHeight="1">
      <c r="A78" s="78"/>
      <c r="B78" s="87" t="s">
        <v>976</v>
      </c>
      <c r="C78" s="88" t="s">
        <v>23</v>
      </c>
      <c r="D78" s="334" t="s">
        <v>643</v>
      </c>
      <c r="E78" s="335"/>
      <c r="F78" s="335"/>
      <c r="G78" s="336"/>
      <c r="H78" s="6">
        <v>1.0020109290810033E-3</v>
      </c>
    </row>
    <row r="79" spans="1:8" ht="24" customHeight="1">
      <c r="A79" s="59" t="s">
        <v>721</v>
      </c>
      <c r="B79" s="90" t="s">
        <v>95</v>
      </c>
      <c r="C79" s="88" t="s">
        <v>23</v>
      </c>
      <c r="D79" s="334" t="s">
        <v>643</v>
      </c>
      <c r="E79" s="335"/>
      <c r="F79" s="335"/>
      <c r="G79" s="336"/>
      <c r="H79" s="6">
        <v>2.0089496375703578E-2</v>
      </c>
    </row>
    <row r="80" spans="1:8" ht="24" customHeight="1">
      <c r="A80" s="59" t="s">
        <v>722</v>
      </c>
      <c r="B80" s="90" t="s">
        <v>97</v>
      </c>
      <c r="C80" s="88" t="s">
        <v>40</v>
      </c>
      <c r="D80" s="334" t="s">
        <v>643</v>
      </c>
      <c r="E80" s="335"/>
      <c r="F80" s="335"/>
      <c r="G80" s="336"/>
      <c r="H80" s="6">
        <v>5.4417224775423541E-4</v>
      </c>
    </row>
    <row r="81" spans="1:8" ht="36" customHeight="1">
      <c r="A81" s="59" t="s">
        <v>723</v>
      </c>
      <c r="B81" s="90" t="s">
        <v>97</v>
      </c>
      <c r="C81" s="88" t="s">
        <v>40</v>
      </c>
      <c r="D81" s="334" t="s">
        <v>643</v>
      </c>
      <c r="E81" s="335"/>
      <c r="F81" s="335"/>
      <c r="G81" s="336"/>
      <c r="H81" s="6">
        <v>9.6896846821865161E-3</v>
      </c>
    </row>
    <row r="82" spans="1:8" ht="24" customHeight="1">
      <c r="A82" s="59" t="s">
        <v>724</v>
      </c>
      <c r="B82" s="90" t="s">
        <v>99</v>
      </c>
      <c r="C82" s="88" t="s">
        <v>34</v>
      </c>
      <c r="D82" s="334" t="s">
        <v>643</v>
      </c>
      <c r="E82" s="335"/>
      <c r="F82" s="335"/>
      <c r="G82" s="336"/>
      <c r="H82" s="7">
        <v>9.290617866805818E-4</v>
      </c>
    </row>
    <row r="83" spans="1:8" ht="24" customHeight="1">
      <c r="A83" s="59" t="s">
        <v>725</v>
      </c>
      <c r="B83" s="90" t="s">
        <v>102</v>
      </c>
      <c r="C83" s="88" t="s">
        <v>23</v>
      </c>
      <c r="D83" s="334" t="s">
        <v>643</v>
      </c>
      <c r="E83" s="335"/>
      <c r="F83" s="335"/>
      <c r="G83" s="336"/>
      <c r="H83" s="6">
        <v>5.0941843508481108E-3</v>
      </c>
    </row>
    <row r="84" spans="1:8" ht="36" customHeight="1">
      <c r="A84" s="59" t="s">
        <v>726</v>
      </c>
      <c r="B84" s="75" t="s">
        <v>972</v>
      </c>
      <c r="C84" s="60" t="s">
        <v>23</v>
      </c>
      <c r="D84" s="334" t="s">
        <v>643</v>
      </c>
      <c r="E84" s="335"/>
      <c r="F84" s="335"/>
      <c r="G84" s="336"/>
      <c r="H84" s="6">
        <v>2.0784156045613311E-4</v>
      </c>
    </row>
    <row r="85" spans="1:8" ht="36" customHeight="1">
      <c r="A85" s="59" t="s">
        <v>727</v>
      </c>
      <c r="B85" s="65" t="s">
        <v>105</v>
      </c>
      <c r="C85" s="66" t="s">
        <v>27</v>
      </c>
      <c r="D85" s="334" t="s">
        <v>643</v>
      </c>
      <c r="E85" s="335"/>
      <c r="F85" s="335"/>
      <c r="G85" s="336"/>
      <c r="H85" s="6">
        <v>1.9051975064603028E-4</v>
      </c>
    </row>
    <row r="86" spans="1:8" ht="24" customHeight="1">
      <c r="A86" s="59" t="s">
        <v>728</v>
      </c>
      <c r="B86" s="75" t="s">
        <v>107</v>
      </c>
      <c r="C86" s="83" t="s">
        <v>46</v>
      </c>
      <c r="D86" s="334" t="s">
        <v>643</v>
      </c>
      <c r="E86" s="335"/>
      <c r="F86" s="335"/>
      <c r="G86" s="336"/>
      <c r="H86" s="6">
        <v>4.0704237327231579E-5</v>
      </c>
    </row>
    <row r="87" spans="1:8" ht="48" customHeight="1">
      <c r="A87" s="59" t="s">
        <v>729</v>
      </c>
      <c r="B87" s="75" t="s">
        <v>97</v>
      </c>
      <c r="C87" s="83" t="s">
        <v>40</v>
      </c>
      <c r="D87" s="334" t="s">
        <v>643</v>
      </c>
      <c r="E87" s="335"/>
      <c r="F87" s="335"/>
      <c r="G87" s="336"/>
      <c r="H87" s="6">
        <v>1.8052846624431462E-3</v>
      </c>
    </row>
    <row r="88" spans="1:8" ht="24" customHeight="1">
      <c r="A88" s="59" t="s">
        <v>730</v>
      </c>
      <c r="B88" s="75" t="s">
        <v>97</v>
      </c>
      <c r="C88" s="83" t="s">
        <v>40</v>
      </c>
      <c r="D88" s="334" t="s">
        <v>643</v>
      </c>
      <c r="E88" s="335"/>
      <c r="F88" s="335"/>
      <c r="G88" s="336"/>
      <c r="H88" s="10">
        <v>5.6354539524278062E-3</v>
      </c>
    </row>
    <row r="89" spans="1:8" ht="24" customHeight="1">
      <c r="A89" s="59" t="s">
        <v>731</v>
      </c>
      <c r="B89" s="59" t="s">
        <v>109</v>
      </c>
      <c r="C89" s="60" t="s">
        <v>34</v>
      </c>
      <c r="D89" s="334" t="s">
        <v>643</v>
      </c>
      <c r="E89" s="335"/>
      <c r="F89" s="335"/>
      <c r="G89" s="336"/>
      <c r="H89" s="10">
        <v>1.0952322329934733E-2</v>
      </c>
    </row>
    <row r="90" spans="1:8" ht="24" customHeight="1">
      <c r="A90" s="59" t="s">
        <v>732</v>
      </c>
      <c r="B90" s="59" t="s">
        <v>111</v>
      </c>
      <c r="C90" s="60" t="s">
        <v>34</v>
      </c>
      <c r="D90" s="334" t="s">
        <v>643</v>
      </c>
      <c r="E90" s="335"/>
      <c r="F90" s="335"/>
      <c r="G90" s="336"/>
      <c r="H90" s="5">
        <v>7.7445213662105133E-2</v>
      </c>
    </row>
    <row r="91" spans="1:8" ht="24" customHeight="1">
      <c r="A91" s="75" t="s">
        <v>733</v>
      </c>
      <c r="B91" s="75" t="s">
        <v>113</v>
      </c>
      <c r="C91" s="83" t="s">
        <v>100</v>
      </c>
      <c r="D91" s="334" t="s">
        <v>643</v>
      </c>
      <c r="E91" s="335"/>
      <c r="F91" s="335"/>
      <c r="G91" s="336"/>
      <c r="H91" s="6">
        <v>2.5204792102200776E-2</v>
      </c>
    </row>
    <row r="92" spans="1:8" ht="24" customHeight="1">
      <c r="A92" s="75" t="s">
        <v>734</v>
      </c>
      <c r="B92" s="75" t="s">
        <v>115</v>
      </c>
      <c r="C92" s="83" t="s">
        <v>23</v>
      </c>
      <c r="D92" s="334" t="s">
        <v>643</v>
      </c>
      <c r="E92" s="335"/>
      <c r="F92" s="335"/>
      <c r="G92" s="336"/>
      <c r="H92" s="6">
        <v>8.1405988591767373E-3</v>
      </c>
    </row>
    <row r="93" spans="1:8" ht="24" customHeight="1">
      <c r="A93" s="4">
        <v>9</v>
      </c>
      <c r="B93" s="4" t="s">
        <v>116</v>
      </c>
      <c r="C93" s="4"/>
      <c r="D93" s="340"/>
      <c r="E93" s="341"/>
      <c r="F93" s="341"/>
      <c r="G93" s="342"/>
      <c r="H93" s="6">
        <v>2.4799557163699179E-2</v>
      </c>
    </row>
    <row r="94" spans="1:8" ht="24" customHeight="1">
      <c r="A94" s="59" t="s">
        <v>735</v>
      </c>
      <c r="B94" s="59" t="s">
        <v>118</v>
      </c>
      <c r="C94" s="60" t="s">
        <v>40</v>
      </c>
      <c r="D94" s="334" t="s">
        <v>643</v>
      </c>
      <c r="E94" s="335"/>
      <c r="F94" s="335"/>
      <c r="G94" s="336"/>
      <c r="H94" s="6">
        <v>6.7025459714314846E-3</v>
      </c>
    </row>
    <row r="95" spans="1:8" ht="24" customHeight="1">
      <c r="A95" s="59" t="s">
        <v>736</v>
      </c>
      <c r="B95" s="59" t="s">
        <v>120</v>
      </c>
      <c r="C95" s="60" t="s">
        <v>40</v>
      </c>
      <c r="D95" s="334" t="s">
        <v>643</v>
      </c>
      <c r="E95" s="335"/>
      <c r="F95" s="335"/>
      <c r="G95" s="336"/>
      <c r="H95" s="6">
        <v>3.5836929714183285E-3</v>
      </c>
    </row>
    <row r="96" spans="1:8" ht="24" customHeight="1">
      <c r="A96" s="59" t="s">
        <v>737</v>
      </c>
      <c r="B96" s="59" t="s">
        <v>122</v>
      </c>
      <c r="C96" s="60" t="s">
        <v>23</v>
      </c>
      <c r="D96" s="334" t="s">
        <v>643</v>
      </c>
      <c r="E96" s="335"/>
      <c r="F96" s="335"/>
      <c r="G96" s="336"/>
      <c r="H96" s="6">
        <v>6.1323103799016906E-4</v>
      </c>
    </row>
    <row r="97" spans="1:8" ht="24" customHeight="1">
      <c r="A97" s="59" t="s">
        <v>738</v>
      </c>
      <c r="B97" s="59" t="s">
        <v>124</v>
      </c>
      <c r="C97" s="60" t="s">
        <v>23</v>
      </c>
      <c r="D97" s="334" t="s">
        <v>643</v>
      </c>
      <c r="E97" s="335"/>
      <c r="F97" s="335"/>
      <c r="G97" s="336"/>
      <c r="H97" s="6">
        <v>8.4007955561884642E-3</v>
      </c>
    </row>
    <row r="98" spans="1:8" ht="24" customHeight="1">
      <c r="A98" s="59" t="s">
        <v>739</v>
      </c>
      <c r="B98" s="59" t="s">
        <v>126</v>
      </c>
      <c r="C98" s="60" t="s">
        <v>23</v>
      </c>
      <c r="D98" s="334" t="s">
        <v>643</v>
      </c>
      <c r="E98" s="335"/>
      <c r="F98" s="335"/>
      <c r="G98" s="336"/>
      <c r="H98" s="5">
        <v>3.2921638215336488E-2</v>
      </c>
    </row>
    <row r="99" spans="1:8" ht="24" customHeight="1">
      <c r="A99" s="59" t="s">
        <v>740</v>
      </c>
      <c r="B99" s="59" t="s">
        <v>128</v>
      </c>
      <c r="C99" s="60" t="s">
        <v>23</v>
      </c>
      <c r="D99" s="334" t="s">
        <v>643</v>
      </c>
      <c r="E99" s="335"/>
      <c r="F99" s="335"/>
      <c r="G99" s="336"/>
      <c r="H99" s="6">
        <v>5.0225185543257849E-5</v>
      </c>
    </row>
    <row r="100" spans="1:8" ht="24" customHeight="1">
      <c r="A100" s="59" t="s">
        <v>741</v>
      </c>
      <c r="B100" s="59" t="s">
        <v>122</v>
      </c>
      <c r="C100" s="60" t="s">
        <v>23</v>
      </c>
      <c r="D100" s="334" t="s">
        <v>643</v>
      </c>
      <c r="E100" s="335"/>
      <c r="F100" s="335"/>
      <c r="G100" s="336"/>
      <c r="H100" s="6">
        <v>4.9301310892796587E-4</v>
      </c>
    </row>
    <row r="101" spans="1:8" ht="24" customHeight="1">
      <c r="A101" s="4">
        <v>10</v>
      </c>
      <c r="B101" s="4" t="s">
        <v>129</v>
      </c>
      <c r="C101" s="4"/>
      <c r="D101" s="340"/>
      <c r="E101" s="341"/>
      <c r="F101" s="341"/>
      <c r="G101" s="342"/>
      <c r="H101" s="6">
        <v>2.3561155267690697E-4</v>
      </c>
    </row>
    <row r="102" spans="1:8" ht="24" customHeight="1">
      <c r="A102" s="59" t="s">
        <v>742</v>
      </c>
      <c r="B102" s="59" t="s">
        <v>131</v>
      </c>
      <c r="C102" s="60" t="s">
        <v>27</v>
      </c>
      <c r="D102" s="334" t="s">
        <v>643</v>
      </c>
      <c r="E102" s="335"/>
      <c r="F102" s="335"/>
      <c r="G102" s="336"/>
      <c r="H102" s="6">
        <v>1.5402166263653506E-4</v>
      </c>
    </row>
    <row r="103" spans="1:8" ht="24" customHeight="1">
      <c r="A103" s="59" t="s">
        <v>743</v>
      </c>
      <c r="B103" s="59" t="s">
        <v>133</v>
      </c>
      <c r="C103" s="60" t="s">
        <v>27</v>
      </c>
      <c r="D103" s="334" t="s">
        <v>643</v>
      </c>
      <c r="E103" s="335"/>
      <c r="F103" s="335"/>
      <c r="G103" s="336"/>
      <c r="H103" s="6">
        <v>3.0063888989264605E-4</v>
      </c>
    </row>
    <row r="104" spans="1:8" ht="24" customHeight="1">
      <c r="A104" s="59" t="s">
        <v>744</v>
      </c>
      <c r="B104" s="59" t="s">
        <v>135</v>
      </c>
      <c r="C104" s="60" t="s">
        <v>27</v>
      </c>
      <c r="D104" s="334" t="s">
        <v>643</v>
      </c>
      <c r="E104" s="335"/>
      <c r="F104" s="335"/>
      <c r="G104" s="336"/>
      <c r="H104" s="6">
        <v>2.323957969844651E-3</v>
      </c>
    </row>
    <row r="105" spans="1:8" ht="24" customHeight="1">
      <c r="A105" s="59" t="s">
        <v>745</v>
      </c>
      <c r="B105" s="59" t="s">
        <v>137</v>
      </c>
      <c r="C105" s="60" t="s">
        <v>27</v>
      </c>
      <c r="D105" s="334" t="s">
        <v>643</v>
      </c>
      <c r="E105" s="335"/>
      <c r="F105" s="335"/>
      <c r="G105" s="336"/>
      <c r="H105" s="6">
        <v>1.3501470546399088E-3</v>
      </c>
    </row>
    <row r="106" spans="1:8" ht="24" customHeight="1">
      <c r="A106" s="59" t="s">
        <v>746</v>
      </c>
      <c r="B106" s="59" t="s">
        <v>139</v>
      </c>
      <c r="C106" s="60" t="s">
        <v>27</v>
      </c>
      <c r="D106" s="334" t="s">
        <v>643</v>
      </c>
      <c r="E106" s="335"/>
      <c r="F106" s="335"/>
      <c r="G106" s="336"/>
      <c r="H106" s="6">
        <v>9.5695944158032847E-4</v>
      </c>
    </row>
    <row r="107" spans="1:8" ht="24" customHeight="1">
      <c r="A107" s="59" t="s">
        <v>747</v>
      </c>
      <c r="B107" s="59" t="s">
        <v>141</v>
      </c>
      <c r="C107" s="60" t="s">
        <v>27</v>
      </c>
      <c r="D107" s="334" t="s">
        <v>643</v>
      </c>
      <c r="E107" s="335"/>
      <c r="F107" s="335"/>
      <c r="G107" s="336"/>
      <c r="H107" s="6">
        <v>1.7108814708869226E-4</v>
      </c>
    </row>
    <row r="108" spans="1:8" ht="24" customHeight="1">
      <c r="A108" s="59" t="s">
        <v>748</v>
      </c>
      <c r="B108" s="59" t="s">
        <v>143</v>
      </c>
      <c r="C108" s="60" t="s">
        <v>27</v>
      </c>
      <c r="D108" s="334" t="s">
        <v>643</v>
      </c>
      <c r="E108" s="335"/>
      <c r="F108" s="335"/>
      <c r="G108" s="336"/>
      <c r="H108" s="6">
        <v>4.0796288837859351E-3</v>
      </c>
    </row>
    <row r="109" spans="1:8" ht="24" customHeight="1">
      <c r="A109" s="59" t="s">
        <v>749</v>
      </c>
      <c r="B109" s="59" t="s">
        <v>145</v>
      </c>
      <c r="C109" s="60" t="s">
        <v>27</v>
      </c>
      <c r="D109" s="334" t="s">
        <v>643</v>
      </c>
      <c r="E109" s="335"/>
      <c r="F109" s="335"/>
      <c r="G109" s="336"/>
      <c r="H109" s="6">
        <v>1.4556770565318697E-3</v>
      </c>
    </row>
    <row r="110" spans="1:8" ht="24" customHeight="1">
      <c r="A110" s="59" t="s">
        <v>750</v>
      </c>
      <c r="B110" s="59" t="s">
        <v>147</v>
      </c>
      <c r="C110" s="60" t="s">
        <v>27</v>
      </c>
      <c r="D110" s="334" t="s">
        <v>643</v>
      </c>
      <c r="E110" s="335"/>
      <c r="F110" s="335"/>
      <c r="G110" s="336"/>
      <c r="H110" s="6">
        <v>1.0380991527001121E-3</v>
      </c>
    </row>
    <row r="111" spans="1:8" ht="24" customHeight="1">
      <c r="A111" s="59" t="s">
        <v>751</v>
      </c>
      <c r="B111" s="59" t="s">
        <v>149</v>
      </c>
      <c r="C111" s="60" t="s">
        <v>34</v>
      </c>
      <c r="D111" s="334" t="s">
        <v>643</v>
      </c>
      <c r="E111" s="335"/>
      <c r="F111" s="335"/>
      <c r="G111" s="336"/>
      <c r="H111" s="6">
        <v>2.5720670268841611E-3</v>
      </c>
    </row>
    <row r="112" spans="1:8" ht="24" customHeight="1">
      <c r="A112" s="59" t="s">
        <v>752</v>
      </c>
      <c r="B112" s="59" t="s">
        <v>151</v>
      </c>
      <c r="C112" s="60" t="s">
        <v>34</v>
      </c>
      <c r="D112" s="334" t="s">
        <v>643</v>
      </c>
      <c r="E112" s="335"/>
      <c r="F112" s="335"/>
      <c r="G112" s="336"/>
      <c r="H112" s="6">
        <v>2.02991722472839E-3</v>
      </c>
    </row>
    <row r="113" spans="1:8" ht="24" customHeight="1">
      <c r="A113" s="59" t="s">
        <v>753</v>
      </c>
      <c r="B113" s="59" t="s">
        <v>153</v>
      </c>
      <c r="C113" s="60" t="s">
        <v>34</v>
      </c>
      <c r="D113" s="334" t="s">
        <v>643</v>
      </c>
      <c r="E113" s="335"/>
      <c r="F113" s="335"/>
      <c r="G113" s="336"/>
      <c r="H113" s="6">
        <v>4.5335704938598486E-3</v>
      </c>
    </row>
    <row r="114" spans="1:8" ht="24" customHeight="1">
      <c r="A114" s="59" t="s">
        <v>754</v>
      </c>
      <c r="B114" s="59" t="s">
        <v>155</v>
      </c>
      <c r="C114" s="60" t="s">
        <v>34</v>
      </c>
      <c r="D114" s="334" t="s">
        <v>643</v>
      </c>
      <c r="E114" s="335"/>
      <c r="F114" s="335"/>
      <c r="G114" s="336"/>
      <c r="H114" s="6">
        <v>3.0141024123717659E-3</v>
      </c>
    </row>
    <row r="115" spans="1:8" ht="24" customHeight="1">
      <c r="A115" s="59" t="s">
        <v>755</v>
      </c>
      <c r="B115" s="59" t="s">
        <v>157</v>
      </c>
      <c r="C115" s="60" t="s">
        <v>34</v>
      </c>
      <c r="D115" s="334" t="s">
        <v>643</v>
      </c>
      <c r="E115" s="335"/>
      <c r="F115" s="335"/>
      <c r="G115" s="336"/>
      <c r="H115" s="6">
        <v>5.5674366208887558E-5</v>
      </c>
    </row>
    <row r="116" spans="1:8" ht="24" customHeight="1">
      <c r="A116" s="59" t="s">
        <v>756</v>
      </c>
      <c r="B116" s="59" t="s">
        <v>159</v>
      </c>
      <c r="C116" s="60" t="s">
        <v>34</v>
      </c>
      <c r="D116" s="334" t="s">
        <v>643</v>
      </c>
      <c r="E116" s="335"/>
      <c r="F116" s="335"/>
      <c r="G116" s="336"/>
      <c r="H116" s="7">
        <v>1.7054390093096598E-4</v>
      </c>
    </row>
    <row r="117" spans="1:8" ht="36" customHeight="1">
      <c r="A117" s="59" t="s">
        <v>757</v>
      </c>
      <c r="B117" s="59" t="s">
        <v>161</v>
      </c>
      <c r="C117" s="60" t="s">
        <v>27</v>
      </c>
      <c r="D117" s="334" t="s">
        <v>643</v>
      </c>
      <c r="E117" s="335"/>
      <c r="F117" s="335"/>
      <c r="G117" s="336"/>
      <c r="H117" s="6">
        <v>9.4524135146829618E-5</v>
      </c>
    </row>
    <row r="118" spans="1:8" ht="24" customHeight="1">
      <c r="A118" s="59" t="s">
        <v>758</v>
      </c>
      <c r="B118" s="59" t="s">
        <v>163</v>
      </c>
      <c r="C118" s="60" t="s">
        <v>27</v>
      </c>
      <c r="D118" s="334" t="s">
        <v>643</v>
      </c>
      <c r="E118" s="335"/>
      <c r="F118" s="335"/>
      <c r="G118" s="336"/>
      <c r="H118" s="6">
        <v>8.4177410970500148E-4</v>
      </c>
    </row>
    <row r="119" spans="1:8" ht="24" customHeight="1">
      <c r="A119" s="59" t="s">
        <v>759</v>
      </c>
      <c r="B119" s="65" t="s">
        <v>165</v>
      </c>
      <c r="C119" s="66" t="s">
        <v>27</v>
      </c>
      <c r="D119" s="334" t="s">
        <v>643</v>
      </c>
      <c r="E119" s="335"/>
      <c r="F119" s="335"/>
      <c r="G119" s="336"/>
      <c r="H119" s="6">
        <v>1.2863694678604302E-4</v>
      </c>
    </row>
    <row r="120" spans="1:8" ht="24" customHeight="1">
      <c r="A120" s="59" t="s">
        <v>760</v>
      </c>
      <c r="B120" s="59" t="s">
        <v>168</v>
      </c>
      <c r="C120" s="60" t="s">
        <v>169</v>
      </c>
      <c r="D120" s="334" t="s">
        <v>643</v>
      </c>
      <c r="E120" s="335"/>
      <c r="F120" s="335"/>
      <c r="G120" s="336"/>
      <c r="H120" s="6">
        <v>1.9502825894028124E-3</v>
      </c>
    </row>
    <row r="121" spans="1:8" ht="24" customHeight="1">
      <c r="A121" s="59" t="s">
        <v>761</v>
      </c>
      <c r="B121" s="59" t="s">
        <v>172</v>
      </c>
      <c r="C121" s="60" t="s">
        <v>27</v>
      </c>
      <c r="D121" s="334" t="s">
        <v>643</v>
      </c>
      <c r="E121" s="335"/>
      <c r="F121" s="335"/>
      <c r="G121" s="336"/>
      <c r="H121" s="6">
        <v>1.4627724138474123E-3</v>
      </c>
    </row>
    <row r="122" spans="1:8" ht="24" customHeight="1">
      <c r="A122" s="59" t="s">
        <v>762</v>
      </c>
      <c r="B122" s="59" t="s">
        <v>174</v>
      </c>
      <c r="C122" s="60" t="s">
        <v>27</v>
      </c>
      <c r="D122" s="334" t="s">
        <v>643</v>
      </c>
      <c r="E122" s="335"/>
      <c r="F122" s="335"/>
      <c r="G122" s="336"/>
      <c r="H122" s="6">
        <v>1.9739203422778867E-3</v>
      </c>
    </row>
    <row r="123" spans="1:8" ht="24" customHeight="1">
      <c r="A123" s="59" t="s">
        <v>763</v>
      </c>
      <c r="B123" s="59" t="s">
        <v>176</v>
      </c>
      <c r="C123" s="60" t="s">
        <v>27</v>
      </c>
      <c r="D123" s="334" t="s">
        <v>643</v>
      </c>
      <c r="E123" s="335"/>
      <c r="F123" s="335"/>
      <c r="G123" s="336"/>
      <c r="H123" s="6">
        <v>3.3904519899836667E-4</v>
      </c>
    </row>
    <row r="124" spans="1:8" ht="24" customHeight="1">
      <c r="A124" s="59" t="s">
        <v>764</v>
      </c>
      <c r="B124" s="59" t="s">
        <v>178</v>
      </c>
      <c r="C124" s="60" t="s">
        <v>34</v>
      </c>
      <c r="D124" s="334" t="s">
        <v>643</v>
      </c>
      <c r="E124" s="335"/>
      <c r="F124" s="335"/>
      <c r="G124" s="336"/>
      <c r="H124" s="6">
        <v>2.4222313563002613E-4</v>
      </c>
    </row>
    <row r="125" spans="1:8" ht="24" customHeight="1">
      <c r="A125" s="59" t="s">
        <v>765</v>
      </c>
      <c r="B125" s="59" t="s">
        <v>180</v>
      </c>
      <c r="C125" s="60" t="s">
        <v>34</v>
      </c>
      <c r="D125" s="334" t="s">
        <v>643</v>
      </c>
      <c r="E125" s="335"/>
      <c r="F125" s="335"/>
      <c r="G125" s="336"/>
      <c r="H125" s="6">
        <v>2.4245830372287083E-4</v>
      </c>
    </row>
    <row r="126" spans="1:8" ht="24" customHeight="1">
      <c r="A126" s="59" t="s">
        <v>766</v>
      </c>
      <c r="B126" s="59" t="s">
        <v>155</v>
      </c>
      <c r="C126" s="60" t="s">
        <v>34</v>
      </c>
      <c r="D126" s="334" t="s">
        <v>643</v>
      </c>
      <c r="E126" s="335"/>
      <c r="F126" s="335"/>
      <c r="G126" s="336"/>
      <c r="H126" s="6">
        <v>1.1780577633845349E-4</v>
      </c>
    </row>
    <row r="127" spans="1:8" ht="24" customHeight="1">
      <c r="A127" s="59" t="s">
        <v>767</v>
      </c>
      <c r="B127" s="59" t="s">
        <v>153</v>
      </c>
      <c r="C127" s="60" t="s">
        <v>34</v>
      </c>
      <c r="D127" s="334" t="s">
        <v>643</v>
      </c>
      <c r="E127" s="335"/>
      <c r="F127" s="335"/>
      <c r="G127" s="336"/>
      <c r="H127" s="6">
        <v>3.0063888989264605E-4</v>
      </c>
    </row>
    <row r="128" spans="1:8" ht="24" customHeight="1">
      <c r="A128" s="59" t="s">
        <v>768</v>
      </c>
      <c r="B128" s="59" t="s">
        <v>157</v>
      </c>
      <c r="C128" s="60" t="s">
        <v>34</v>
      </c>
      <c r="D128" s="334" t="s">
        <v>643</v>
      </c>
      <c r="E128" s="335"/>
      <c r="F128" s="335"/>
      <c r="G128" s="336"/>
      <c r="H128" s="6">
        <v>2.4261284275531162E-4</v>
      </c>
    </row>
    <row r="129" spans="1:8" ht="24" customHeight="1">
      <c r="A129" s="59" t="s">
        <v>769</v>
      </c>
      <c r="B129" s="59" t="s">
        <v>135</v>
      </c>
      <c r="C129" s="60" t="s">
        <v>27</v>
      </c>
      <c r="D129" s="334" t="s">
        <v>643</v>
      </c>
      <c r="E129" s="335"/>
      <c r="F129" s="335"/>
      <c r="G129" s="336"/>
      <c r="H129" s="5">
        <v>5.4331831881367455E-2</v>
      </c>
    </row>
    <row r="130" spans="1:8" ht="24" customHeight="1">
      <c r="A130" s="59" t="s">
        <v>770</v>
      </c>
      <c r="B130" s="59" t="s">
        <v>139</v>
      </c>
      <c r="C130" s="60" t="s">
        <v>27</v>
      </c>
      <c r="D130" s="334" t="s">
        <v>643</v>
      </c>
      <c r="E130" s="335"/>
      <c r="F130" s="335"/>
      <c r="G130" s="336"/>
      <c r="H130" s="6">
        <v>4.0364923364698529E-3</v>
      </c>
    </row>
    <row r="131" spans="1:8" ht="24" customHeight="1">
      <c r="A131" s="59" t="s">
        <v>771</v>
      </c>
      <c r="B131" s="59" t="s">
        <v>151</v>
      </c>
      <c r="C131" s="60" t="s">
        <v>34</v>
      </c>
      <c r="D131" s="334" t="s">
        <v>643</v>
      </c>
      <c r="E131" s="335"/>
      <c r="F131" s="335"/>
      <c r="G131" s="336"/>
      <c r="H131" s="6">
        <v>1.1139025638388313E-2</v>
      </c>
    </row>
    <row r="132" spans="1:8" ht="24" customHeight="1">
      <c r="A132" s="4">
        <v>11</v>
      </c>
      <c r="B132" s="4" t="s">
        <v>181</v>
      </c>
      <c r="C132" s="4"/>
      <c r="D132" s="340"/>
      <c r="E132" s="341"/>
      <c r="F132" s="341"/>
      <c r="G132" s="342"/>
      <c r="H132" s="6">
        <v>6.2249666084824972E-3</v>
      </c>
    </row>
    <row r="133" spans="1:8" ht="24" customHeight="1">
      <c r="A133" s="59" t="s">
        <v>772</v>
      </c>
      <c r="B133" s="59" t="s">
        <v>183</v>
      </c>
      <c r="C133" s="60" t="s">
        <v>34</v>
      </c>
      <c r="D133" s="334" t="s">
        <v>643</v>
      </c>
      <c r="E133" s="335"/>
      <c r="F133" s="335"/>
      <c r="G133" s="336"/>
      <c r="H133" s="6">
        <v>3.3935562088092167E-3</v>
      </c>
    </row>
    <row r="134" spans="1:8" ht="24" customHeight="1">
      <c r="A134" s="59" t="s">
        <v>773</v>
      </c>
      <c r="B134" s="59" t="s">
        <v>185</v>
      </c>
      <c r="C134" s="60" t="s">
        <v>34</v>
      </c>
      <c r="D134" s="334" t="s">
        <v>643</v>
      </c>
      <c r="E134" s="335"/>
      <c r="F134" s="335"/>
      <c r="G134" s="336"/>
      <c r="H134" s="7">
        <v>3.0637699135805638E-4</v>
      </c>
    </row>
    <row r="135" spans="1:8" ht="60" customHeight="1">
      <c r="A135" s="59" t="s">
        <v>774</v>
      </c>
      <c r="B135" s="59" t="s">
        <v>187</v>
      </c>
      <c r="C135" s="60" t="s">
        <v>34</v>
      </c>
      <c r="D135" s="334" t="s">
        <v>643</v>
      </c>
      <c r="E135" s="335"/>
      <c r="F135" s="335"/>
      <c r="G135" s="336"/>
      <c r="H135" s="6">
        <v>5.8442630616087864E-4</v>
      </c>
    </row>
    <row r="136" spans="1:8" ht="24" customHeight="1">
      <c r="A136" s="59" t="s">
        <v>775</v>
      </c>
      <c r="B136" s="59" t="s">
        <v>189</v>
      </c>
      <c r="C136" s="60" t="s">
        <v>34</v>
      </c>
      <c r="D136" s="334" t="s">
        <v>643</v>
      </c>
      <c r="E136" s="335"/>
      <c r="F136" s="335"/>
      <c r="G136" s="336"/>
      <c r="H136" s="6">
        <v>9.6459232596523035E-5</v>
      </c>
    </row>
    <row r="137" spans="1:8" ht="24" customHeight="1">
      <c r="A137" s="59" t="s">
        <v>776</v>
      </c>
      <c r="B137" s="65" t="s">
        <v>191</v>
      </c>
      <c r="C137" s="66" t="s">
        <v>27</v>
      </c>
      <c r="D137" s="334" t="s">
        <v>643</v>
      </c>
      <c r="E137" s="335"/>
      <c r="F137" s="335"/>
      <c r="G137" s="336"/>
      <c r="H137" s="6">
        <v>1.4536814872868735E-3</v>
      </c>
    </row>
    <row r="138" spans="1:8" ht="24" customHeight="1">
      <c r="A138" s="59" t="s">
        <v>777</v>
      </c>
      <c r="B138" s="59" t="s">
        <v>193</v>
      </c>
      <c r="C138" s="60" t="s">
        <v>27</v>
      </c>
      <c r="D138" s="334" t="s">
        <v>643</v>
      </c>
      <c r="E138" s="335"/>
      <c r="F138" s="335"/>
      <c r="G138" s="336"/>
      <c r="H138" s="6">
        <v>1.7835148161340954E-4</v>
      </c>
    </row>
    <row r="139" spans="1:8" ht="24" customHeight="1">
      <c r="A139" s="59" t="s">
        <v>778</v>
      </c>
      <c r="B139" s="59" t="s">
        <v>195</v>
      </c>
      <c r="C139" s="60" t="s">
        <v>27</v>
      </c>
      <c r="D139" s="334" t="s">
        <v>643</v>
      </c>
      <c r="E139" s="335"/>
      <c r="F139" s="335"/>
      <c r="G139" s="336"/>
      <c r="H139" s="6">
        <v>9.662385026151431E-4</v>
      </c>
    </row>
    <row r="140" spans="1:8" ht="24" customHeight="1">
      <c r="A140" s="59" t="s">
        <v>779</v>
      </c>
      <c r="B140" s="59" t="s">
        <v>198</v>
      </c>
      <c r="C140" s="60" t="s">
        <v>27</v>
      </c>
      <c r="D140" s="334" t="s">
        <v>643</v>
      </c>
      <c r="E140" s="335"/>
      <c r="F140" s="335"/>
      <c r="G140" s="336"/>
      <c r="H140" s="6">
        <v>7.9735421651082385E-5</v>
      </c>
    </row>
    <row r="141" spans="1:8" ht="48" customHeight="1">
      <c r="A141" s="59" t="s">
        <v>780</v>
      </c>
      <c r="B141" s="59" t="s">
        <v>200</v>
      </c>
      <c r="C141" s="60" t="s">
        <v>34</v>
      </c>
      <c r="D141" s="334" t="s">
        <v>643</v>
      </c>
      <c r="E141" s="335"/>
      <c r="F141" s="335"/>
      <c r="G141" s="336"/>
      <c r="H141" s="6">
        <v>7.3750595260836157E-3</v>
      </c>
    </row>
    <row r="142" spans="1:8" ht="24" customHeight="1">
      <c r="A142" s="59" t="s">
        <v>781</v>
      </c>
      <c r="B142" s="59" t="s">
        <v>202</v>
      </c>
      <c r="C142" s="60" t="s">
        <v>34</v>
      </c>
      <c r="D142" s="334" t="s">
        <v>643</v>
      </c>
      <c r="E142" s="335"/>
      <c r="F142" s="335"/>
      <c r="G142" s="336"/>
      <c r="H142" s="6">
        <v>1.4468884889478454E-4</v>
      </c>
    </row>
    <row r="143" spans="1:8" ht="48" customHeight="1">
      <c r="A143" s="59" t="s">
        <v>782</v>
      </c>
      <c r="B143" s="59" t="s">
        <v>204</v>
      </c>
      <c r="C143" s="60" t="s">
        <v>27</v>
      </c>
      <c r="D143" s="334" t="s">
        <v>643</v>
      </c>
      <c r="E143" s="335"/>
      <c r="F143" s="335"/>
      <c r="G143" s="336"/>
      <c r="H143" s="6">
        <v>1.8352773290957209E-2</v>
      </c>
    </row>
    <row r="144" spans="1:8" ht="24" customHeight="1">
      <c r="A144" s="59" t="s">
        <v>783</v>
      </c>
      <c r="B144" s="59" t="s">
        <v>206</v>
      </c>
      <c r="C144" s="60" t="s">
        <v>27</v>
      </c>
      <c r="D144" s="334" t="s">
        <v>643</v>
      </c>
      <c r="E144" s="335"/>
      <c r="F144" s="335"/>
      <c r="G144" s="336"/>
      <c r="H144" s="5">
        <v>4.3363860794626001E-2</v>
      </c>
    </row>
    <row r="145" spans="1:8" ht="24" customHeight="1">
      <c r="A145" s="59" t="s">
        <v>784</v>
      </c>
      <c r="B145" s="59" t="s">
        <v>195</v>
      </c>
      <c r="C145" s="60" t="s">
        <v>27</v>
      </c>
      <c r="D145" s="334" t="s">
        <v>643</v>
      </c>
      <c r="E145" s="335"/>
      <c r="F145" s="335"/>
      <c r="G145" s="336"/>
      <c r="H145" s="6">
        <v>7.5065655236023629E-5</v>
      </c>
    </row>
    <row r="146" spans="1:8" ht="24" customHeight="1">
      <c r="A146" s="59" t="s">
        <v>785</v>
      </c>
      <c r="B146" s="59" t="s">
        <v>208</v>
      </c>
      <c r="C146" s="60" t="s">
        <v>34</v>
      </c>
      <c r="D146" s="334" t="s">
        <v>643</v>
      </c>
      <c r="E146" s="335"/>
      <c r="F146" s="335"/>
      <c r="G146" s="336"/>
      <c r="H146" s="6">
        <v>1.1367488081042742E-3</v>
      </c>
    </row>
    <row r="147" spans="1:8" ht="24" customHeight="1">
      <c r="A147" s="4">
        <v>12</v>
      </c>
      <c r="B147" s="4" t="s">
        <v>209</v>
      </c>
      <c r="C147" s="4"/>
      <c r="D147" s="340"/>
      <c r="E147" s="341"/>
      <c r="F147" s="341"/>
      <c r="G147" s="342"/>
      <c r="H147" s="6">
        <v>1.831690679725421E-4</v>
      </c>
    </row>
    <row r="148" spans="1:8" ht="24" customHeight="1">
      <c r="A148" s="59" t="s">
        <v>786</v>
      </c>
      <c r="B148" s="59" t="s">
        <v>211</v>
      </c>
      <c r="C148" s="60" t="s">
        <v>27</v>
      </c>
      <c r="D148" s="334" t="s">
        <v>643</v>
      </c>
      <c r="E148" s="335"/>
      <c r="F148" s="335"/>
      <c r="G148" s="336"/>
      <c r="H148" s="6">
        <v>1.6723810945440639E-4</v>
      </c>
    </row>
    <row r="149" spans="1:8" ht="24" customHeight="1">
      <c r="A149" s="59" t="s">
        <v>787</v>
      </c>
      <c r="B149" s="59" t="s">
        <v>213</v>
      </c>
      <c r="C149" s="60" t="s">
        <v>27</v>
      </c>
      <c r="D149" s="334" t="s">
        <v>643</v>
      </c>
      <c r="E149" s="335"/>
      <c r="F149" s="335"/>
      <c r="G149" s="336"/>
      <c r="H149" s="6">
        <v>2.3413335323616894E-4</v>
      </c>
    </row>
    <row r="150" spans="1:8" ht="24" customHeight="1">
      <c r="A150" s="59" t="s">
        <v>788</v>
      </c>
      <c r="B150" s="59" t="s">
        <v>215</v>
      </c>
      <c r="C150" s="60" t="s">
        <v>27</v>
      </c>
      <c r="D150" s="334" t="s">
        <v>643</v>
      </c>
      <c r="E150" s="335"/>
      <c r="F150" s="335"/>
      <c r="G150" s="336"/>
      <c r="H150" s="6">
        <v>1.1849649862258017E-2</v>
      </c>
    </row>
    <row r="151" spans="1:8" ht="24" customHeight="1">
      <c r="A151" s="59" t="s">
        <v>789</v>
      </c>
      <c r="B151" s="59" t="s">
        <v>217</v>
      </c>
      <c r="C151" s="60" t="s">
        <v>27</v>
      </c>
      <c r="D151" s="334" t="s">
        <v>643</v>
      </c>
      <c r="E151" s="335"/>
      <c r="F151" s="335"/>
      <c r="G151" s="336"/>
      <c r="H151" s="6">
        <v>5.1791673805138133E-3</v>
      </c>
    </row>
    <row r="152" spans="1:8" ht="24" customHeight="1">
      <c r="A152" s="59" t="s">
        <v>790</v>
      </c>
      <c r="B152" s="59" t="s">
        <v>217</v>
      </c>
      <c r="C152" s="60" t="s">
        <v>27</v>
      </c>
      <c r="D152" s="334" t="s">
        <v>643</v>
      </c>
      <c r="E152" s="335"/>
      <c r="F152" s="335"/>
      <c r="G152" s="336"/>
      <c r="H152" s="6">
        <v>4.1862608161700827E-3</v>
      </c>
    </row>
    <row r="153" spans="1:8" ht="24" customHeight="1">
      <c r="A153" s="59" t="s">
        <v>791</v>
      </c>
      <c r="B153" s="59" t="s">
        <v>219</v>
      </c>
      <c r="C153" s="60" t="s">
        <v>34</v>
      </c>
      <c r="D153" s="334" t="s">
        <v>643</v>
      </c>
      <c r="E153" s="335"/>
      <c r="F153" s="335"/>
      <c r="G153" s="336"/>
      <c r="H153" s="6">
        <v>3.2758377806195341E-3</v>
      </c>
    </row>
    <row r="154" spans="1:8" ht="24" customHeight="1">
      <c r="A154" s="59" t="s">
        <v>792</v>
      </c>
      <c r="B154" s="59" t="s">
        <v>221</v>
      </c>
      <c r="C154" s="60" t="s">
        <v>34</v>
      </c>
      <c r="D154" s="334" t="s">
        <v>643</v>
      </c>
      <c r="E154" s="335"/>
      <c r="F154" s="335"/>
      <c r="G154" s="336"/>
      <c r="H154" s="6">
        <v>4.9799732867859972E-3</v>
      </c>
    </row>
    <row r="155" spans="1:8" ht="24" customHeight="1">
      <c r="A155" s="59" t="s">
        <v>793</v>
      </c>
      <c r="B155" s="59" t="s">
        <v>223</v>
      </c>
      <c r="C155" s="60" t="s">
        <v>34</v>
      </c>
      <c r="D155" s="334" t="s">
        <v>643</v>
      </c>
      <c r="E155" s="335"/>
      <c r="F155" s="335"/>
      <c r="G155" s="336"/>
      <c r="H155" s="6">
        <v>1.2630542312269712E-4</v>
      </c>
    </row>
    <row r="156" spans="1:8" ht="24" customHeight="1">
      <c r="A156" s="59" t="s">
        <v>794</v>
      </c>
      <c r="B156" s="59" t="s">
        <v>225</v>
      </c>
      <c r="C156" s="60" t="s">
        <v>34</v>
      </c>
      <c r="D156" s="334" t="s">
        <v>643</v>
      </c>
      <c r="E156" s="335"/>
      <c r="F156" s="335"/>
      <c r="G156" s="336"/>
      <c r="H156" s="6">
        <v>3.714177667505294E-3</v>
      </c>
    </row>
    <row r="157" spans="1:8" ht="24" customHeight="1">
      <c r="A157" s="59" t="s">
        <v>795</v>
      </c>
      <c r="B157" s="59" t="s">
        <v>187</v>
      </c>
      <c r="C157" s="60" t="s">
        <v>34</v>
      </c>
      <c r="D157" s="334" t="s">
        <v>643</v>
      </c>
      <c r="E157" s="335"/>
      <c r="F157" s="335"/>
      <c r="G157" s="336"/>
      <c r="H157" s="6">
        <v>1.7425283770954503E-4</v>
      </c>
    </row>
    <row r="158" spans="1:8" ht="48" customHeight="1">
      <c r="A158" s="59" t="s">
        <v>796</v>
      </c>
      <c r="B158" s="59" t="s">
        <v>213</v>
      </c>
      <c r="C158" s="60" t="s">
        <v>27</v>
      </c>
      <c r="D158" s="334" t="s">
        <v>643</v>
      </c>
      <c r="E158" s="335"/>
      <c r="F158" s="335"/>
      <c r="G158" s="336"/>
      <c r="H158" s="6">
        <v>4.9167063507224102E-3</v>
      </c>
    </row>
    <row r="159" spans="1:8" ht="36" customHeight="1">
      <c r="A159" s="59" t="s">
        <v>797</v>
      </c>
      <c r="B159" s="59" t="s">
        <v>227</v>
      </c>
      <c r="C159" s="60" t="s">
        <v>27</v>
      </c>
      <c r="D159" s="334" t="s">
        <v>643</v>
      </c>
      <c r="E159" s="335"/>
      <c r="F159" s="335"/>
      <c r="G159" s="336"/>
      <c r="H159" s="6">
        <v>1.6190651283519903E-3</v>
      </c>
    </row>
    <row r="160" spans="1:8" ht="48" customHeight="1">
      <c r="A160" s="59" t="s">
        <v>798</v>
      </c>
      <c r="B160" s="59" t="s">
        <v>229</v>
      </c>
      <c r="C160" s="60" t="s">
        <v>27</v>
      </c>
      <c r="D160" s="334" t="s">
        <v>643</v>
      </c>
      <c r="E160" s="335"/>
      <c r="F160" s="335"/>
      <c r="G160" s="336"/>
      <c r="H160" s="6">
        <v>1.5461092668632018E-3</v>
      </c>
    </row>
    <row r="161" spans="1:8" ht="24" customHeight="1">
      <c r="A161" s="59" t="s">
        <v>799</v>
      </c>
      <c r="B161" s="59" t="s">
        <v>206</v>
      </c>
      <c r="C161" s="60" t="s">
        <v>27</v>
      </c>
      <c r="D161" s="334" t="s">
        <v>643</v>
      </c>
      <c r="E161" s="335"/>
      <c r="F161" s="335"/>
      <c r="G161" s="336"/>
      <c r="H161" s="5">
        <v>4.159975070569577E-2</v>
      </c>
    </row>
    <row r="162" spans="1:8" ht="24" customHeight="1">
      <c r="A162" s="59" t="s">
        <v>800</v>
      </c>
      <c r="B162" s="59" t="s">
        <v>231</v>
      </c>
      <c r="C162" s="60" t="s">
        <v>27</v>
      </c>
      <c r="D162" s="334" t="s">
        <v>643</v>
      </c>
      <c r="E162" s="335"/>
      <c r="F162" s="335"/>
      <c r="G162" s="336"/>
      <c r="H162" s="6">
        <v>1.2566710972783297E-3</v>
      </c>
    </row>
    <row r="163" spans="1:8" ht="36" customHeight="1">
      <c r="A163" s="59" t="s">
        <v>801</v>
      </c>
      <c r="B163" s="59" t="s">
        <v>233</v>
      </c>
      <c r="C163" s="60" t="s">
        <v>27</v>
      </c>
      <c r="D163" s="334" t="s">
        <v>643</v>
      </c>
      <c r="E163" s="335"/>
      <c r="F163" s="335"/>
      <c r="G163" s="336"/>
      <c r="H163" s="6">
        <v>2.5194498458822544E-3</v>
      </c>
    </row>
    <row r="164" spans="1:8" ht="60" customHeight="1">
      <c r="A164" s="4">
        <v>13</v>
      </c>
      <c r="B164" s="4" t="s">
        <v>234</v>
      </c>
      <c r="C164" s="4"/>
      <c r="D164" s="340"/>
      <c r="E164" s="341"/>
      <c r="F164" s="341"/>
      <c r="G164" s="342"/>
      <c r="H164" s="6">
        <v>6.3397017614372358E-3</v>
      </c>
    </row>
    <row r="165" spans="1:8" ht="24" customHeight="1">
      <c r="A165" s="59" t="s">
        <v>802</v>
      </c>
      <c r="B165" s="59" t="s">
        <v>236</v>
      </c>
      <c r="C165" s="60" t="s">
        <v>27</v>
      </c>
      <c r="D165" s="334" t="s">
        <v>643</v>
      </c>
      <c r="E165" s="335"/>
      <c r="F165" s="335"/>
      <c r="G165" s="336"/>
      <c r="H165" s="6">
        <v>9.4233870529375605E-4</v>
      </c>
    </row>
    <row r="166" spans="1:8" ht="24" customHeight="1">
      <c r="A166" s="59" t="s">
        <v>803</v>
      </c>
      <c r="B166" s="59" t="s">
        <v>238</v>
      </c>
      <c r="C166" s="60" t="s">
        <v>27</v>
      </c>
      <c r="D166" s="334" t="s">
        <v>643</v>
      </c>
      <c r="E166" s="335"/>
      <c r="F166" s="335"/>
      <c r="G166" s="336"/>
      <c r="H166" s="7">
        <v>2.2759568025508669E-4</v>
      </c>
    </row>
    <row r="167" spans="1:8" ht="24" customHeight="1">
      <c r="A167" s="59" t="s">
        <v>804</v>
      </c>
      <c r="B167" s="59" t="s">
        <v>240</v>
      </c>
      <c r="C167" s="60" t="s">
        <v>46</v>
      </c>
      <c r="D167" s="334" t="s">
        <v>643</v>
      </c>
      <c r="E167" s="335"/>
      <c r="F167" s="335"/>
      <c r="G167" s="336"/>
      <c r="H167" s="6">
        <v>2.7398964161148625E-3</v>
      </c>
    </row>
    <row r="168" spans="1:8" ht="24" customHeight="1">
      <c r="A168" s="59" t="s">
        <v>805</v>
      </c>
      <c r="B168" s="59" t="s">
        <v>242</v>
      </c>
      <c r="C168" s="60" t="s">
        <v>27</v>
      </c>
      <c r="D168" s="334" t="s">
        <v>643</v>
      </c>
      <c r="E168" s="335"/>
      <c r="F168" s="335"/>
      <c r="G168" s="336"/>
      <c r="H168" s="7">
        <v>3.8683135546440679E-4</v>
      </c>
    </row>
    <row r="169" spans="1:8" ht="60" customHeight="1">
      <c r="A169" s="59" t="s">
        <v>806</v>
      </c>
      <c r="B169" s="65" t="s">
        <v>244</v>
      </c>
      <c r="C169" s="66" t="s">
        <v>27</v>
      </c>
      <c r="D169" s="334" t="s">
        <v>643</v>
      </c>
      <c r="E169" s="335"/>
      <c r="F169" s="335"/>
      <c r="G169" s="336"/>
      <c r="H169" s="6">
        <v>1.504860783378244E-3</v>
      </c>
    </row>
    <row r="170" spans="1:8" ht="36" customHeight="1">
      <c r="A170" s="59" t="s">
        <v>807</v>
      </c>
      <c r="B170" s="59" t="s">
        <v>246</v>
      </c>
      <c r="C170" s="60" t="s">
        <v>46</v>
      </c>
      <c r="D170" s="334" t="s">
        <v>643</v>
      </c>
      <c r="E170" s="335"/>
      <c r="F170" s="335"/>
      <c r="G170" s="336"/>
      <c r="H170" s="6">
        <v>2.2443502108725412E-3</v>
      </c>
    </row>
    <row r="171" spans="1:8" ht="36" customHeight="1">
      <c r="A171" s="59" t="s">
        <v>808</v>
      </c>
      <c r="B171" s="65" t="s">
        <v>248</v>
      </c>
      <c r="C171" s="66" t="s">
        <v>27</v>
      </c>
      <c r="D171" s="334" t="s">
        <v>643</v>
      </c>
      <c r="E171" s="335"/>
      <c r="F171" s="335"/>
      <c r="G171" s="336"/>
      <c r="H171" s="6">
        <v>1.6215713483128779E-3</v>
      </c>
    </row>
    <row r="172" spans="1:8" ht="24" customHeight="1">
      <c r="A172" s="59" t="s">
        <v>809</v>
      </c>
      <c r="B172" s="59" t="s">
        <v>250</v>
      </c>
      <c r="C172" s="60" t="s">
        <v>27</v>
      </c>
      <c r="D172" s="334" t="s">
        <v>643</v>
      </c>
      <c r="E172" s="335"/>
      <c r="F172" s="335"/>
      <c r="G172" s="336"/>
      <c r="H172" s="6">
        <v>6.6942277400331492E-4</v>
      </c>
    </row>
    <row r="173" spans="1:8" ht="24" customHeight="1">
      <c r="A173" s="59" t="s">
        <v>810</v>
      </c>
      <c r="B173" s="59" t="s">
        <v>252</v>
      </c>
      <c r="C173" s="60" t="s">
        <v>27</v>
      </c>
      <c r="D173" s="334" t="s">
        <v>643</v>
      </c>
      <c r="E173" s="335"/>
      <c r="F173" s="335"/>
      <c r="G173" s="336"/>
      <c r="H173" s="6">
        <v>1.0384216689417276E-3</v>
      </c>
    </row>
    <row r="174" spans="1:8" ht="24" customHeight="1">
      <c r="A174" s="59" t="s">
        <v>811</v>
      </c>
      <c r="B174" s="59" t="s">
        <v>254</v>
      </c>
      <c r="C174" s="60" t="s">
        <v>27</v>
      </c>
      <c r="D174" s="334" t="s">
        <v>643</v>
      </c>
      <c r="E174" s="335"/>
      <c r="F174" s="335"/>
      <c r="G174" s="336"/>
      <c r="H174" s="6">
        <v>3.2856342114586071E-3</v>
      </c>
    </row>
    <row r="175" spans="1:8" ht="36" customHeight="1">
      <c r="A175" s="59" t="s">
        <v>812</v>
      </c>
      <c r="B175" s="59" t="s">
        <v>256</v>
      </c>
      <c r="C175" s="60" t="s">
        <v>27</v>
      </c>
      <c r="D175" s="334" t="s">
        <v>643</v>
      </c>
      <c r="E175" s="335"/>
      <c r="F175" s="335"/>
      <c r="G175" s="336"/>
      <c r="H175" s="6">
        <v>6.2468708365588882E-4</v>
      </c>
    </row>
    <row r="176" spans="1:8" ht="24" customHeight="1">
      <c r="A176" s="59" t="s">
        <v>813</v>
      </c>
      <c r="B176" s="59" t="s">
        <v>258</v>
      </c>
      <c r="C176" s="60" t="s">
        <v>46</v>
      </c>
      <c r="D176" s="334" t="s">
        <v>643</v>
      </c>
      <c r="E176" s="335"/>
      <c r="F176" s="335"/>
      <c r="G176" s="336"/>
      <c r="H176" s="6">
        <v>7.771969514098509E-5</v>
      </c>
    </row>
    <row r="177" spans="1:8" ht="24" customHeight="1">
      <c r="A177" s="59" t="s">
        <v>814</v>
      </c>
      <c r="B177" s="59" t="s">
        <v>260</v>
      </c>
      <c r="C177" s="60" t="s">
        <v>46</v>
      </c>
      <c r="D177" s="334" t="s">
        <v>643</v>
      </c>
      <c r="E177" s="335"/>
      <c r="F177" s="335"/>
      <c r="G177" s="336"/>
      <c r="H177" s="7">
        <v>6.8454072282904475E-4</v>
      </c>
    </row>
    <row r="178" spans="1:8" ht="24" customHeight="1">
      <c r="A178" s="59" t="s">
        <v>815</v>
      </c>
      <c r="B178" s="59" t="s">
        <v>262</v>
      </c>
      <c r="C178" s="60" t="s">
        <v>263</v>
      </c>
      <c r="D178" s="334" t="s">
        <v>643</v>
      </c>
      <c r="E178" s="335"/>
      <c r="F178" s="335"/>
      <c r="G178" s="336"/>
      <c r="H178" s="6">
        <v>7.7409273258430104E-4</v>
      </c>
    </row>
    <row r="179" spans="1:8" ht="24" customHeight="1">
      <c r="A179" s="59" t="s">
        <v>816</v>
      </c>
      <c r="B179" s="59" t="s">
        <v>265</v>
      </c>
      <c r="C179" s="60" t="s">
        <v>266</v>
      </c>
      <c r="D179" s="334" t="s">
        <v>643</v>
      </c>
      <c r="E179" s="335"/>
      <c r="F179" s="335"/>
      <c r="G179" s="336"/>
      <c r="H179" s="6">
        <v>1.1652108664268481E-3</v>
      </c>
    </row>
    <row r="180" spans="1:8" ht="24" customHeight="1">
      <c r="A180" s="59" t="s">
        <v>817</v>
      </c>
      <c r="B180" s="65" t="s">
        <v>269</v>
      </c>
      <c r="C180" s="66" t="s">
        <v>46</v>
      </c>
      <c r="D180" s="334" t="s">
        <v>643</v>
      </c>
      <c r="E180" s="335"/>
      <c r="F180" s="335"/>
      <c r="G180" s="336"/>
      <c r="H180" s="6">
        <v>1.4145831120793526E-3</v>
      </c>
    </row>
    <row r="181" spans="1:8" ht="48" customHeight="1">
      <c r="A181" s="59" t="s">
        <v>818</v>
      </c>
      <c r="B181" s="59" t="s">
        <v>272</v>
      </c>
      <c r="C181" s="60" t="s">
        <v>27</v>
      </c>
      <c r="D181" s="334" t="s">
        <v>643</v>
      </c>
      <c r="E181" s="335"/>
      <c r="F181" s="335"/>
      <c r="G181" s="336"/>
      <c r="H181" s="6">
        <v>1.1806378933174595E-3</v>
      </c>
    </row>
    <row r="182" spans="1:8" ht="24" customHeight="1">
      <c r="A182" s="59" t="s">
        <v>819</v>
      </c>
      <c r="B182" s="59" t="s">
        <v>274</v>
      </c>
      <c r="C182" s="60" t="s">
        <v>27</v>
      </c>
      <c r="D182" s="334" t="s">
        <v>643</v>
      </c>
      <c r="E182" s="335"/>
      <c r="F182" s="335"/>
      <c r="G182" s="336"/>
      <c r="H182" s="6">
        <v>2.2019796396302959E-4</v>
      </c>
    </row>
    <row r="183" spans="1:8" ht="24" customHeight="1">
      <c r="A183" s="59" t="s">
        <v>820</v>
      </c>
      <c r="B183" s="59" t="s">
        <v>141</v>
      </c>
      <c r="C183" s="60" t="s">
        <v>27</v>
      </c>
      <c r="D183" s="334" t="s">
        <v>643</v>
      </c>
      <c r="E183" s="335"/>
      <c r="F183" s="335"/>
      <c r="G183" s="336"/>
      <c r="H183" s="6">
        <v>7.3399321321009861E-4</v>
      </c>
    </row>
    <row r="184" spans="1:8" ht="48" customHeight="1">
      <c r="A184" s="59" t="s">
        <v>821</v>
      </c>
      <c r="B184" s="59" t="s">
        <v>276</v>
      </c>
      <c r="C184" s="60" t="s">
        <v>27</v>
      </c>
      <c r="D184" s="334" t="s">
        <v>643</v>
      </c>
      <c r="E184" s="335"/>
      <c r="F184" s="335"/>
      <c r="G184" s="336"/>
      <c r="H184" s="6">
        <v>2.0995672947406187E-3</v>
      </c>
    </row>
    <row r="185" spans="1:8" ht="36" customHeight="1">
      <c r="A185" s="59" t="s">
        <v>822</v>
      </c>
      <c r="B185" s="59" t="s">
        <v>278</v>
      </c>
      <c r="C185" s="60" t="s">
        <v>27</v>
      </c>
      <c r="D185" s="334" t="s">
        <v>643</v>
      </c>
      <c r="E185" s="335"/>
      <c r="F185" s="335"/>
      <c r="G185" s="336"/>
      <c r="H185" s="6">
        <v>4.4859388764262494E-3</v>
      </c>
    </row>
    <row r="186" spans="1:8" ht="36" customHeight="1">
      <c r="A186" s="59" t="s">
        <v>823</v>
      </c>
      <c r="B186" s="59" t="s">
        <v>278</v>
      </c>
      <c r="C186" s="60" t="s">
        <v>27</v>
      </c>
      <c r="D186" s="334" t="s">
        <v>643</v>
      </c>
      <c r="E186" s="335"/>
      <c r="F186" s="335"/>
      <c r="G186" s="336"/>
      <c r="H186" s="6">
        <v>1.2622680978880334E-3</v>
      </c>
    </row>
    <row r="187" spans="1:8" ht="48" customHeight="1">
      <c r="A187" s="59" t="s">
        <v>824</v>
      </c>
      <c r="B187" s="59" t="s">
        <v>280</v>
      </c>
      <c r="C187" s="60" t="s">
        <v>281</v>
      </c>
      <c r="D187" s="334" t="s">
        <v>643</v>
      </c>
      <c r="E187" s="335"/>
      <c r="F187" s="335"/>
      <c r="G187" s="336"/>
      <c r="H187" s="6">
        <v>2.0995672947406187E-3</v>
      </c>
    </row>
    <row r="188" spans="1:8" ht="24" customHeight="1">
      <c r="A188" s="59" t="s">
        <v>825</v>
      </c>
      <c r="B188" s="59" t="s">
        <v>283</v>
      </c>
      <c r="C188" s="60" t="s">
        <v>27</v>
      </c>
      <c r="D188" s="334" t="s">
        <v>643</v>
      </c>
      <c r="E188" s="335"/>
      <c r="F188" s="335"/>
      <c r="G188" s="336"/>
      <c r="H188" s="5">
        <v>4.9130444475624004E-3</v>
      </c>
    </row>
    <row r="189" spans="1:8" ht="24" customHeight="1">
      <c r="A189" s="59" t="s">
        <v>826</v>
      </c>
      <c r="B189" s="59" t="s">
        <v>285</v>
      </c>
      <c r="C189" s="60" t="s">
        <v>27</v>
      </c>
      <c r="D189" s="334" t="s">
        <v>643</v>
      </c>
      <c r="E189" s="335"/>
      <c r="F189" s="335"/>
      <c r="G189" s="336"/>
      <c r="H189" s="6">
        <v>2.9663028177289918E-3</v>
      </c>
    </row>
    <row r="190" spans="1:8" ht="24" customHeight="1">
      <c r="A190" s="59" t="s">
        <v>827</v>
      </c>
      <c r="B190" s="59" t="s">
        <v>280</v>
      </c>
      <c r="C190" s="60" t="s">
        <v>281</v>
      </c>
      <c r="D190" s="334" t="s">
        <v>643</v>
      </c>
      <c r="E190" s="335"/>
      <c r="F190" s="335"/>
      <c r="G190" s="336"/>
      <c r="H190" s="6">
        <v>6.4862047641911079E-4</v>
      </c>
    </row>
    <row r="191" spans="1:8" ht="36" customHeight="1">
      <c r="A191" s="4">
        <v>14</v>
      </c>
      <c r="B191" s="4" t="s">
        <v>286</v>
      </c>
      <c r="C191" s="4"/>
      <c r="D191" s="340"/>
      <c r="E191" s="341"/>
      <c r="F191" s="341"/>
      <c r="G191" s="342"/>
      <c r="H191" s="7">
        <v>8.9861087820137852E-5</v>
      </c>
    </row>
    <row r="192" spans="1:8" ht="24" customHeight="1">
      <c r="A192" s="59" t="s">
        <v>828</v>
      </c>
      <c r="B192" s="59" t="s">
        <v>288</v>
      </c>
      <c r="C192" s="60" t="s">
        <v>281</v>
      </c>
      <c r="D192" s="334" t="s">
        <v>643</v>
      </c>
      <c r="E192" s="335"/>
      <c r="F192" s="335"/>
      <c r="G192" s="336"/>
      <c r="H192" s="6">
        <v>1.3747254798863619E-4</v>
      </c>
    </row>
    <row r="193" spans="1:8" ht="48" customHeight="1">
      <c r="A193" s="59" t="s">
        <v>829</v>
      </c>
      <c r="B193" s="59" t="s">
        <v>290</v>
      </c>
      <c r="C193" s="60" t="s">
        <v>34</v>
      </c>
      <c r="D193" s="334" t="s">
        <v>643</v>
      </c>
      <c r="E193" s="335"/>
      <c r="F193" s="335"/>
      <c r="G193" s="336"/>
      <c r="H193" s="6">
        <v>3.1403675209642611E-4</v>
      </c>
    </row>
    <row r="194" spans="1:8" ht="36" customHeight="1">
      <c r="A194" s="59" t="s">
        <v>830</v>
      </c>
      <c r="B194" s="65" t="s">
        <v>292</v>
      </c>
      <c r="C194" s="66" t="s">
        <v>34</v>
      </c>
      <c r="D194" s="334" t="s">
        <v>643</v>
      </c>
      <c r="E194" s="335"/>
      <c r="F194" s="335"/>
      <c r="G194" s="336"/>
      <c r="H194" s="6">
        <v>5.3838711267025613E-4</v>
      </c>
    </row>
    <row r="195" spans="1:8" ht="24" customHeight="1">
      <c r="A195" s="59" t="s">
        <v>831</v>
      </c>
      <c r="B195" s="59" t="s">
        <v>294</v>
      </c>
      <c r="C195" s="60" t="s">
        <v>46</v>
      </c>
      <c r="D195" s="334" t="s">
        <v>643</v>
      </c>
      <c r="E195" s="335"/>
      <c r="F195" s="335"/>
      <c r="G195" s="336"/>
      <c r="H195" s="6">
        <v>9.9455946008201017E-5</v>
      </c>
    </row>
    <row r="196" spans="1:8" ht="24" customHeight="1">
      <c r="A196" s="59" t="s">
        <v>832</v>
      </c>
      <c r="B196" s="59" t="s">
        <v>296</v>
      </c>
      <c r="C196" s="60" t="s">
        <v>169</v>
      </c>
      <c r="D196" s="334" t="s">
        <v>643</v>
      </c>
      <c r="E196" s="335"/>
      <c r="F196" s="335"/>
      <c r="G196" s="336"/>
      <c r="H196" s="6">
        <v>1.1890770683064002E-4</v>
      </c>
    </row>
    <row r="197" spans="1:8" ht="24" customHeight="1">
      <c r="A197" s="59" t="s">
        <v>833</v>
      </c>
      <c r="B197" s="59" t="s">
        <v>298</v>
      </c>
      <c r="C197" s="60" t="s">
        <v>46</v>
      </c>
      <c r="D197" s="334" t="s">
        <v>643</v>
      </c>
      <c r="E197" s="335"/>
      <c r="F197" s="335"/>
      <c r="G197" s="336"/>
      <c r="H197" s="5">
        <v>5.5207396286470055E-2</v>
      </c>
    </row>
    <row r="198" spans="1:8" ht="24" customHeight="1">
      <c r="A198" s="59" t="s">
        <v>834</v>
      </c>
      <c r="B198" s="59" t="s">
        <v>300</v>
      </c>
      <c r="C198" s="60" t="s">
        <v>27</v>
      </c>
      <c r="D198" s="334" t="s">
        <v>643</v>
      </c>
      <c r="E198" s="335"/>
      <c r="F198" s="335"/>
      <c r="G198" s="336"/>
      <c r="H198" s="6">
        <v>1.7872237529126744E-3</v>
      </c>
    </row>
    <row r="199" spans="1:8" ht="24" customHeight="1">
      <c r="A199" s="59" t="s">
        <v>835</v>
      </c>
      <c r="B199" s="59" t="s">
        <v>302</v>
      </c>
      <c r="C199" s="60" t="s">
        <v>27</v>
      </c>
      <c r="D199" s="334" t="s">
        <v>643</v>
      </c>
      <c r="E199" s="335"/>
      <c r="F199" s="335"/>
      <c r="G199" s="336"/>
      <c r="H199" s="6">
        <v>1.5341828850117928E-3</v>
      </c>
    </row>
    <row r="200" spans="1:8" ht="24" customHeight="1">
      <c r="A200" s="4">
        <v>15</v>
      </c>
      <c r="B200" s="4" t="s">
        <v>303</v>
      </c>
      <c r="C200" s="4"/>
      <c r="D200" s="340"/>
      <c r="E200" s="341"/>
      <c r="F200" s="341"/>
      <c r="G200" s="342"/>
      <c r="H200" s="6">
        <v>5.4358499943096038E-3</v>
      </c>
    </row>
    <row r="201" spans="1:8" ht="36" customHeight="1">
      <c r="A201" s="59" t="s">
        <v>836</v>
      </c>
      <c r="B201" s="59" t="s">
        <v>649</v>
      </c>
      <c r="C201" s="60" t="s">
        <v>27</v>
      </c>
      <c r="D201" s="334" t="s">
        <v>643</v>
      </c>
      <c r="E201" s="335"/>
      <c r="F201" s="335"/>
      <c r="G201" s="336"/>
      <c r="H201" s="6">
        <v>1.1137560877124309E-4</v>
      </c>
    </row>
    <row r="202" spans="1:8" ht="24" customHeight="1">
      <c r="A202" s="59" t="s">
        <v>837</v>
      </c>
      <c r="B202" s="64" t="s">
        <v>650</v>
      </c>
      <c r="C202" s="77" t="s">
        <v>27</v>
      </c>
      <c r="D202" s="334" t="s">
        <v>643</v>
      </c>
      <c r="E202" s="335"/>
      <c r="F202" s="335"/>
      <c r="G202" s="336"/>
      <c r="H202" s="6">
        <v>2.1274219474748168E-2</v>
      </c>
    </row>
    <row r="203" spans="1:8" ht="24" customHeight="1">
      <c r="A203" s="59" t="s">
        <v>838</v>
      </c>
      <c r="B203" s="64" t="s">
        <v>651</v>
      </c>
      <c r="C203" s="77" t="s">
        <v>27</v>
      </c>
      <c r="D203" s="334" t="s">
        <v>643</v>
      </c>
      <c r="E203" s="335"/>
      <c r="F203" s="335"/>
      <c r="G203" s="336"/>
      <c r="H203" s="6">
        <v>6.1493096734701778E-4</v>
      </c>
    </row>
    <row r="204" spans="1:8" ht="24" customHeight="1">
      <c r="A204" s="59" t="s">
        <v>839</v>
      </c>
      <c r="B204" s="64" t="s">
        <v>652</v>
      </c>
      <c r="C204" s="77" t="s">
        <v>27</v>
      </c>
      <c r="D204" s="334" t="s">
        <v>643</v>
      </c>
      <c r="E204" s="335"/>
      <c r="F204" s="335"/>
      <c r="G204" s="336"/>
      <c r="H204" s="6">
        <v>8.0414049576148477E-5</v>
      </c>
    </row>
    <row r="205" spans="1:8" ht="24" customHeight="1">
      <c r="A205" s="59" t="s">
        <v>840</v>
      </c>
      <c r="B205" s="64" t="s">
        <v>653</v>
      </c>
      <c r="C205" s="77" t="s">
        <v>27</v>
      </c>
      <c r="D205" s="334" t="s">
        <v>643</v>
      </c>
      <c r="E205" s="335"/>
      <c r="F205" s="335"/>
      <c r="G205" s="336"/>
      <c r="H205" s="6">
        <v>9.2898115762017787E-5</v>
      </c>
    </row>
    <row r="206" spans="1:8" ht="24" customHeight="1">
      <c r="A206" s="59" t="s">
        <v>841</v>
      </c>
      <c r="B206" s="64" t="s">
        <v>654</v>
      </c>
      <c r="C206" s="77" t="s">
        <v>27</v>
      </c>
      <c r="D206" s="334" t="s">
        <v>643</v>
      </c>
      <c r="E206" s="335"/>
      <c r="F206" s="335"/>
      <c r="G206" s="336"/>
      <c r="H206" s="6">
        <v>1.8460023379471117E-3</v>
      </c>
    </row>
    <row r="207" spans="1:8" ht="24" customHeight="1">
      <c r="A207" s="59" t="s">
        <v>842</v>
      </c>
      <c r="B207" s="64" t="s">
        <v>655</v>
      </c>
      <c r="C207" s="77" t="s">
        <v>27</v>
      </c>
      <c r="D207" s="334" t="s">
        <v>643</v>
      </c>
      <c r="E207" s="335"/>
      <c r="F207" s="335"/>
      <c r="G207" s="336"/>
      <c r="H207" s="6">
        <v>6.6356372894729883E-4</v>
      </c>
    </row>
    <row r="208" spans="1:8" ht="24" customHeight="1">
      <c r="A208" s="59" t="s">
        <v>843</v>
      </c>
      <c r="B208" s="64" t="s">
        <v>656</v>
      </c>
      <c r="C208" s="77" t="s">
        <v>27</v>
      </c>
      <c r="D208" s="334" t="s">
        <v>643</v>
      </c>
      <c r="E208" s="335"/>
      <c r="F208" s="335"/>
      <c r="G208" s="336"/>
      <c r="H208" s="6">
        <v>8.0414049576148477E-5</v>
      </c>
    </row>
    <row r="209" spans="1:8" ht="24" customHeight="1">
      <c r="A209" s="59" t="s">
        <v>844</v>
      </c>
      <c r="B209" s="64" t="s">
        <v>657</v>
      </c>
      <c r="C209" s="77" t="s">
        <v>27</v>
      </c>
      <c r="D209" s="334" t="s">
        <v>643</v>
      </c>
      <c r="E209" s="335"/>
      <c r="F209" s="335"/>
      <c r="G209" s="336"/>
      <c r="H209" s="6">
        <v>2.2616451443291762E-4</v>
      </c>
    </row>
    <row r="210" spans="1:8" ht="24" customHeight="1">
      <c r="A210" s="59" t="s">
        <v>845</v>
      </c>
      <c r="B210" s="64" t="s">
        <v>658</v>
      </c>
      <c r="C210" s="77" t="s">
        <v>27</v>
      </c>
      <c r="D210" s="334" t="s">
        <v>643</v>
      </c>
      <c r="E210" s="335"/>
      <c r="F210" s="335"/>
      <c r="G210" s="336"/>
      <c r="H210" s="6">
        <v>2.2683642326961672E-5</v>
      </c>
    </row>
    <row r="211" spans="1:8" ht="24" customHeight="1">
      <c r="A211" s="59" t="s">
        <v>846</v>
      </c>
      <c r="B211" s="64" t="s">
        <v>659</v>
      </c>
      <c r="C211" s="77" t="s">
        <v>27</v>
      </c>
      <c r="D211" s="334" t="s">
        <v>643</v>
      </c>
      <c r="E211" s="335"/>
      <c r="F211" s="335"/>
      <c r="G211" s="336"/>
      <c r="H211" s="6">
        <v>6.4390367638548303E-4</v>
      </c>
    </row>
    <row r="212" spans="1:8" ht="24" customHeight="1">
      <c r="A212" s="59" t="s">
        <v>847</v>
      </c>
      <c r="B212" s="64" t="s">
        <v>660</v>
      </c>
      <c r="C212" s="77" t="s">
        <v>27</v>
      </c>
      <c r="D212" s="334" t="s">
        <v>643</v>
      </c>
      <c r="E212" s="335"/>
      <c r="F212" s="335"/>
      <c r="G212" s="336"/>
      <c r="H212" s="6">
        <v>2.7837183104443779E-5</v>
      </c>
    </row>
    <row r="213" spans="1:8" ht="24" customHeight="1">
      <c r="A213" s="59" t="s">
        <v>848</v>
      </c>
      <c r="B213" s="64" t="s">
        <v>661</v>
      </c>
      <c r="C213" s="77" t="s">
        <v>27</v>
      </c>
      <c r="D213" s="334" t="s">
        <v>643</v>
      </c>
      <c r="E213" s="335"/>
      <c r="F213" s="335"/>
      <c r="G213" s="336"/>
      <c r="H213" s="6">
        <v>1.750994428437859E-5</v>
      </c>
    </row>
    <row r="214" spans="1:8" ht="24" customHeight="1">
      <c r="A214" s="59" t="s">
        <v>849</v>
      </c>
      <c r="B214" s="59" t="s">
        <v>306</v>
      </c>
      <c r="C214" s="60" t="s">
        <v>27</v>
      </c>
      <c r="D214" s="334" t="s">
        <v>643</v>
      </c>
      <c r="E214" s="335"/>
      <c r="F214" s="335"/>
      <c r="G214" s="336"/>
      <c r="H214" s="6">
        <v>1.1089183440881973E-4</v>
      </c>
    </row>
    <row r="215" spans="1:8" ht="24" customHeight="1">
      <c r="A215" s="59" t="s">
        <v>850</v>
      </c>
      <c r="B215" s="75" t="s">
        <v>308</v>
      </c>
      <c r="C215" s="60" t="s">
        <v>23</v>
      </c>
      <c r="D215" s="334" t="s">
        <v>643</v>
      </c>
      <c r="E215" s="335"/>
      <c r="F215" s="335"/>
      <c r="G215" s="336"/>
      <c r="H215" s="6">
        <v>7.5388171477639207E-5</v>
      </c>
    </row>
    <row r="216" spans="1:8" ht="24" customHeight="1">
      <c r="A216" s="4">
        <v>16</v>
      </c>
      <c r="B216" s="4" t="s">
        <v>312</v>
      </c>
      <c r="C216" s="4"/>
      <c r="D216" s="340"/>
      <c r="E216" s="341"/>
      <c r="F216" s="341"/>
      <c r="G216" s="342"/>
      <c r="H216" s="6">
        <v>7.9667558858575777E-4</v>
      </c>
    </row>
    <row r="217" spans="1:8" ht="24" customHeight="1">
      <c r="A217" s="59" t="s">
        <v>851</v>
      </c>
      <c r="B217" s="59" t="s">
        <v>314</v>
      </c>
      <c r="C217" s="60" t="s">
        <v>27</v>
      </c>
      <c r="D217" s="334" t="s">
        <v>643</v>
      </c>
      <c r="E217" s="335"/>
      <c r="F217" s="335"/>
      <c r="G217" s="336"/>
      <c r="H217" s="6">
        <v>7.383606206486428E-4</v>
      </c>
    </row>
    <row r="218" spans="1:8" ht="36" customHeight="1">
      <c r="A218" s="59" t="s">
        <v>852</v>
      </c>
      <c r="B218" s="59" t="s">
        <v>316</v>
      </c>
      <c r="C218" s="60" t="s">
        <v>27</v>
      </c>
      <c r="D218" s="334" t="s">
        <v>643</v>
      </c>
      <c r="E218" s="335"/>
      <c r="F218" s="335"/>
      <c r="G218" s="336"/>
      <c r="H218" s="6">
        <v>2.1544756848756693E-4</v>
      </c>
    </row>
    <row r="219" spans="1:8" ht="24" customHeight="1">
      <c r="A219" s="59" t="s">
        <v>853</v>
      </c>
      <c r="B219" s="59" t="s">
        <v>316</v>
      </c>
      <c r="C219" s="60" t="s">
        <v>27</v>
      </c>
      <c r="D219" s="334" t="s">
        <v>643</v>
      </c>
      <c r="E219" s="335"/>
      <c r="F219" s="335"/>
      <c r="G219" s="336"/>
      <c r="H219" s="6">
        <v>6.8839076046333064E-4</v>
      </c>
    </row>
    <row r="220" spans="1:8" ht="24" customHeight="1">
      <c r="A220" s="59" t="s">
        <v>854</v>
      </c>
      <c r="B220" s="59" t="s">
        <v>316</v>
      </c>
      <c r="C220" s="60" t="s">
        <v>27</v>
      </c>
      <c r="D220" s="334" t="s">
        <v>643</v>
      </c>
      <c r="E220" s="335"/>
      <c r="F220" s="335"/>
      <c r="G220" s="336"/>
      <c r="H220" s="6">
        <v>9.8521992725189271E-5</v>
      </c>
    </row>
    <row r="221" spans="1:8" ht="24" customHeight="1">
      <c r="A221" s="59" t="s">
        <v>855</v>
      </c>
      <c r="B221" s="59" t="s">
        <v>316</v>
      </c>
      <c r="C221" s="60" t="s">
        <v>27</v>
      </c>
      <c r="D221" s="334" t="s">
        <v>643</v>
      </c>
      <c r="E221" s="335"/>
      <c r="F221" s="335"/>
      <c r="G221" s="336"/>
      <c r="H221" s="6">
        <v>2.2042641296750727E-4</v>
      </c>
    </row>
    <row r="222" spans="1:8" ht="36" customHeight="1">
      <c r="A222" s="59" t="s">
        <v>856</v>
      </c>
      <c r="B222" s="59" t="s">
        <v>316</v>
      </c>
      <c r="C222" s="60" t="s">
        <v>27</v>
      </c>
      <c r="D222" s="334" t="s">
        <v>643</v>
      </c>
      <c r="E222" s="335"/>
      <c r="F222" s="335"/>
      <c r="G222" s="336"/>
      <c r="H222" s="6">
        <v>1.3032612560150455E-3</v>
      </c>
    </row>
    <row r="223" spans="1:8" ht="24" customHeight="1">
      <c r="A223" s="59" t="s">
        <v>857</v>
      </c>
      <c r="B223" s="59" t="s">
        <v>316</v>
      </c>
      <c r="C223" s="60" t="s">
        <v>27</v>
      </c>
      <c r="D223" s="334" t="s">
        <v>643</v>
      </c>
      <c r="E223" s="335"/>
      <c r="F223" s="335"/>
      <c r="G223" s="336"/>
      <c r="H223" s="6">
        <v>2.7714223787327844E-4</v>
      </c>
    </row>
    <row r="224" spans="1:8" ht="24" customHeight="1">
      <c r="A224" s="59" t="s">
        <v>858</v>
      </c>
      <c r="B224" s="59" t="s">
        <v>318</v>
      </c>
      <c r="C224" s="60" t="s">
        <v>27</v>
      </c>
      <c r="D224" s="334" t="s">
        <v>643</v>
      </c>
      <c r="E224" s="335"/>
      <c r="F224" s="335"/>
      <c r="G224" s="336"/>
      <c r="H224" s="6">
        <v>9.7237974938257292E-4</v>
      </c>
    </row>
    <row r="225" spans="1:8" ht="24" customHeight="1">
      <c r="A225" s="59" t="s">
        <v>859</v>
      </c>
      <c r="B225" s="59" t="s">
        <v>320</v>
      </c>
      <c r="C225" s="60" t="s">
        <v>46</v>
      </c>
      <c r="D225" s="334" t="s">
        <v>643</v>
      </c>
      <c r="E225" s="335"/>
      <c r="F225" s="335"/>
      <c r="G225" s="336"/>
      <c r="H225" s="6">
        <v>1.5000230397540105E-3</v>
      </c>
    </row>
    <row r="226" spans="1:8" ht="24" customHeight="1">
      <c r="A226" s="59" t="s">
        <v>860</v>
      </c>
      <c r="B226" s="59" t="s">
        <v>322</v>
      </c>
      <c r="C226" s="60" t="s">
        <v>27</v>
      </c>
      <c r="D226" s="334" t="s">
        <v>643</v>
      </c>
      <c r="E226" s="335"/>
      <c r="F226" s="335"/>
      <c r="G226" s="336"/>
      <c r="H226" s="6">
        <v>3.9992013960330531E-5</v>
      </c>
    </row>
    <row r="227" spans="1:8" ht="36" customHeight="1">
      <c r="A227" s="59" t="s">
        <v>861</v>
      </c>
      <c r="B227" s="59" t="s">
        <v>324</v>
      </c>
      <c r="C227" s="60" t="s">
        <v>27</v>
      </c>
      <c r="D227" s="334" t="s">
        <v>643</v>
      </c>
      <c r="E227" s="335"/>
      <c r="F227" s="335"/>
      <c r="G227" s="336"/>
      <c r="H227" s="6">
        <v>2.3409975779433399E-4</v>
      </c>
    </row>
    <row r="228" spans="1:8" ht="36" customHeight="1">
      <c r="A228" s="59" t="s">
        <v>862</v>
      </c>
      <c r="B228" s="59" t="s">
        <v>324</v>
      </c>
      <c r="C228" s="60" t="s">
        <v>27</v>
      </c>
      <c r="D228" s="334" t="s">
        <v>643</v>
      </c>
      <c r="E228" s="335"/>
      <c r="F228" s="335"/>
      <c r="G228" s="336"/>
      <c r="H228" s="6">
        <v>4.6089586653374874E-4</v>
      </c>
    </row>
    <row r="229" spans="1:8" ht="24" customHeight="1">
      <c r="A229" s="59" t="s">
        <v>863</v>
      </c>
      <c r="B229" s="59" t="s">
        <v>326</v>
      </c>
      <c r="C229" s="60" t="s">
        <v>27</v>
      </c>
      <c r="D229" s="334" t="s">
        <v>643</v>
      </c>
      <c r="E229" s="335"/>
      <c r="F229" s="335"/>
      <c r="G229" s="336"/>
      <c r="H229" s="6">
        <v>1.9410035283679977E-3</v>
      </c>
    </row>
    <row r="230" spans="1:8" ht="24" customHeight="1">
      <c r="A230" s="59" t="s">
        <v>864</v>
      </c>
      <c r="B230" s="59" t="s">
        <v>326</v>
      </c>
      <c r="C230" s="60" t="s">
        <v>27</v>
      </c>
      <c r="D230" s="334" t="s">
        <v>643</v>
      </c>
      <c r="E230" s="335"/>
      <c r="F230" s="335"/>
      <c r="G230" s="336"/>
      <c r="H230" s="6">
        <v>4.9895950213275288E-5</v>
      </c>
    </row>
    <row r="231" spans="1:8" ht="72" customHeight="1">
      <c r="A231" s="59" t="s">
        <v>865</v>
      </c>
      <c r="B231" s="59" t="s">
        <v>326</v>
      </c>
      <c r="C231" s="60" t="s">
        <v>27</v>
      </c>
      <c r="D231" s="334" t="s">
        <v>643</v>
      </c>
      <c r="E231" s="335"/>
      <c r="F231" s="335"/>
      <c r="G231" s="336"/>
      <c r="H231" s="6">
        <v>3.0815351832228881E-3</v>
      </c>
    </row>
    <row r="232" spans="1:8" ht="24" customHeight="1">
      <c r="A232" s="59" t="s">
        <v>866</v>
      </c>
      <c r="B232" s="59" t="s">
        <v>326</v>
      </c>
      <c r="C232" s="60" t="s">
        <v>27</v>
      </c>
      <c r="D232" s="334" t="s">
        <v>643</v>
      </c>
      <c r="E232" s="335"/>
      <c r="F232" s="335"/>
      <c r="G232" s="336"/>
      <c r="H232" s="6">
        <v>7.4702824464206122E-4</v>
      </c>
    </row>
    <row r="233" spans="1:8" ht="24" customHeight="1">
      <c r="A233" s="59" t="s">
        <v>867</v>
      </c>
      <c r="B233" s="59" t="s">
        <v>311</v>
      </c>
      <c r="C233" s="60" t="s">
        <v>27</v>
      </c>
      <c r="D233" s="334" t="s">
        <v>643</v>
      </c>
      <c r="E233" s="335"/>
      <c r="F233" s="335"/>
      <c r="G233" s="336"/>
      <c r="H233" s="6">
        <v>4.3942837920121249E-4</v>
      </c>
    </row>
    <row r="234" spans="1:8" ht="24" customHeight="1">
      <c r="A234" s="59" t="s">
        <v>868</v>
      </c>
      <c r="B234" s="59" t="s">
        <v>328</v>
      </c>
      <c r="C234" s="60" t="s">
        <v>27</v>
      </c>
      <c r="D234" s="334" t="s">
        <v>643</v>
      </c>
      <c r="E234" s="335"/>
      <c r="F234" s="335"/>
      <c r="G234" s="336"/>
      <c r="H234" s="6">
        <v>4.3942837920121249E-4</v>
      </c>
    </row>
    <row r="235" spans="1:8" ht="24" customHeight="1">
      <c r="A235" s="59" t="s">
        <v>869</v>
      </c>
      <c r="B235" s="59" t="s">
        <v>328</v>
      </c>
      <c r="C235" s="60" t="s">
        <v>27</v>
      </c>
      <c r="D235" s="334" t="s">
        <v>643</v>
      </c>
      <c r="E235" s="335"/>
      <c r="F235" s="335"/>
      <c r="G235" s="336"/>
      <c r="H235" s="6">
        <v>7.4702824464206122E-4</v>
      </c>
    </row>
    <row r="236" spans="1:8" ht="24" customHeight="1">
      <c r="A236" s="59" t="s">
        <v>870</v>
      </c>
      <c r="B236" s="59" t="s">
        <v>328</v>
      </c>
      <c r="C236" s="60" t="s">
        <v>27</v>
      </c>
      <c r="D236" s="334" t="s">
        <v>643</v>
      </c>
      <c r="E236" s="335"/>
      <c r="F236" s="335"/>
      <c r="G236" s="336"/>
      <c r="H236" s="6">
        <v>7.4702824464206122E-4</v>
      </c>
    </row>
    <row r="237" spans="1:8" ht="24" customHeight="1">
      <c r="A237" s="59" t="s">
        <v>871</v>
      </c>
      <c r="B237" s="59" t="s">
        <v>330</v>
      </c>
      <c r="C237" s="60" t="s">
        <v>27</v>
      </c>
      <c r="D237" s="334" t="s">
        <v>643</v>
      </c>
      <c r="E237" s="335"/>
      <c r="F237" s="335"/>
      <c r="G237" s="336"/>
      <c r="H237" s="6">
        <v>3.1620029855059721E-4</v>
      </c>
    </row>
    <row r="238" spans="1:8" ht="24" customHeight="1">
      <c r="A238" s="59" t="s">
        <v>872</v>
      </c>
      <c r="B238" s="59" t="s">
        <v>332</v>
      </c>
      <c r="C238" s="60" t="s">
        <v>46</v>
      </c>
      <c r="D238" s="334" t="s">
        <v>643</v>
      </c>
      <c r="E238" s="335"/>
      <c r="F238" s="335"/>
      <c r="G238" s="336"/>
      <c r="H238" s="6">
        <v>3.1620029855059721E-4</v>
      </c>
    </row>
    <row r="239" spans="1:8" ht="24" customHeight="1">
      <c r="A239" s="59" t="s">
        <v>873</v>
      </c>
      <c r="B239" s="59" t="s">
        <v>334</v>
      </c>
      <c r="C239" s="60" t="s">
        <v>46</v>
      </c>
      <c r="D239" s="334" t="s">
        <v>643</v>
      </c>
      <c r="E239" s="335"/>
      <c r="F239" s="335"/>
      <c r="G239" s="336"/>
      <c r="H239" s="6">
        <v>3.1620029855059721E-4</v>
      </c>
    </row>
    <row r="240" spans="1:8" ht="24" customHeight="1">
      <c r="A240" s="59" t="s">
        <v>874</v>
      </c>
      <c r="B240" s="59" t="s">
        <v>336</v>
      </c>
      <c r="C240" s="60" t="s">
        <v>34</v>
      </c>
      <c r="D240" s="334" t="s">
        <v>643</v>
      </c>
      <c r="E240" s="335"/>
      <c r="F240" s="335"/>
      <c r="G240" s="336"/>
      <c r="H240" s="6">
        <v>3.1620029855059721E-4</v>
      </c>
    </row>
    <row r="241" spans="1:8" ht="24" customHeight="1">
      <c r="A241" s="59" t="s">
        <v>875</v>
      </c>
      <c r="B241" s="59" t="s">
        <v>338</v>
      </c>
      <c r="C241" s="60" t="s">
        <v>34</v>
      </c>
      <c r="D241" s="334" t="s">
        <v>643</v>
      </c>
      <c r="E241" s="335"/>
      <c r="F241" s="335"/>
      <c r="G241" s="336"/>
      <c r="H241" s="6">
        <v>5.3698954228992204E-4</v>
      </c>
    </row>
    <row r="242" spans="1:8" ht="24" customHeight="1">
      <c r="A242" s="59" t="s">
        <v>876</v>
      </c>
      <c r="B242" s="59" t="s">
        <v>338</v>
      </c>
      <c r="C242" s="60" t="s">
        <v>34</v>
      </c>
      <c r="D242" s="334" t="s">
        <v>643</v>
      </c>
      <c r="E242" s="335"/>
      <c r="F242" s="335"/>
      <c r="G242" s="336"/>
      <c r="H242" s="6">
        <v>5.3698954228992204E-4</v>
      </c>
    </row>
    <row r="243" spans="1:8" ht="24" customHeight="1">
      <c r="A243" s="59" t="s">
        <v>877</v>
      </c>
      <c r="B243" s="59" t="s">
        <v>340</v>
      </c>
      <c r="C243" s="60" t="s">
        <v>34</v>
      </c>
      <c r="D243" s="334" t="s">
        <v>643</v>
      </c>
      <c r="E243" s="335"/>
      <c r="F243" s="335"/>
      <c r="G243" s="336"/>
      <c r="H243" s="6">
        <v>5.3698954228992204E-4</v>
      </c>
    </row>
    <row r="244" spans="1:8" ht="24" customHeight="1">
      <c r="A244" s="59" t="s">
        <v>878</v>
      </c>
      <c r="B244" s="59" t="s">
        <v>342</v>
      </c>
      <c r="C244" s="60" t="s">
        <v>34</v>
      </c>
      <c r="D244" s="334" t="s">
        <v>643</v>
      </c>
      <c r="E244" s="335"/>
      <c r="F244" s="335"/>
      <c r="G244" s="336"/>
      <c r="H244" s="6">
        <v>5.3698954228992204E-4</v>
      </c>
    </row>
    <row r="245" spans="1:8" ht="24" customHeight="1">
      <c r="A245" s="59" t="s">
        <v>879</v>
      </c>
      <c r="B245" s="59" t="s">
        <v>344</v>
      </c>
      <c r="C245" s="60" t="s">
        <v>34</v>
      </c>
      <c r="D245" s="334" t="s">
        <v>643</v>
      </c>
      <c r="E245" s="335"/>
      <c r="F245" s="335"/>
      <c r="G245" s="336"/>
      <c r="H245" s="6">
        <v>5.3698954228992204E-4</v>
      </c>
    </row>
    <row r="246" spans="1:8" ht="24" customHeight="1">
      <c r="A246" s="59" t="s">
        <v>880</v>
      </c>
      <c r="B246" s="59" t="s">
        <v>346</v>
      </c>
      <c r="C246" s="60" t="s">
        <v>34</v>
      </c>
      <c r="D246" s="334" t="s">
        <v>643</v>
      </c>
      <c r="E246" s="335"/>
      <c r="F246" s="335"/>
      <c r="G246" s="336"/>
      <c r="H246" s="6">
        <v>6.9898676281807546E-5</v>
      </c>
    </row>
    <row r="247" spans="1:8" ht="24" customHeight="1">
      <c r="A247" s="59" t="s">
        <v>881</v>
      </c>
      <c r="B247" s="59" t="s">
        <v>348</v>
      </c>
      <c r="C247" s="60" t="s">
        <v>27</v>
      </c>
      <c r="D247" s="334" t="s">
        <v>643</v>
      </c>
      <c r="E247" s="335"/>
      <c r="F247" s="335"/>
      <c r="G247" s="336"/>
      <c r="H247" s="6">
        <v>7.6597607383697589E-5</v>
      </c>
    </row>
    <row r="248" spans="1:8" ht="24" customHeight="1">
      <c r="A248" s="59" t="s">
        <v>882</v>
      </c>
      <c r="B248" s="59" t="s">
        <v>350</v>
      </c>
      <c r="C248" s="60" t="s">
        <v>27</v>
      </c>
      <c r="D248" s="334" t="s">
        <v>643</v>
      </c>
      <c r="E248" s="335"/>
      <c r="F248" s="335"/>
      <c r="G248" s="336"/>
      <c r="H248" s="6">
        <v>2.1620682547303691E-4</v>
      </c>
    </row>
    <row r="249" spans="1:8" ht="24" customHeight="1">
      <c r="A249" s="59" t="s">
        <v>883</v>
      </c>
      <c r="B249" s="59" t="s">
        <v>352</v>
      </c>
      <c r="C249" s="60" t="s">
        <v>27</v>
      </c>
      <c r="D249" s="334" t="s">
        <v>643</v>
      </c>
      <c r="E249" s="335"/>
      <c r="F249" s="335"/>
      <c r="G249" s="336"/>
      <c r="H249" s="6">
        <v>5.7407891007571246E-5</v>
      </c>
    </row>
    <row r="250" spans="1:8" ht="24" customHeight="1">
      <c r="A250" s="59" t="s">
        <v>884</v>
      </c>
      <c r="B250" s="59" t="s">
        <v>354</v>
      </c>
      <c r="C250" s="60" t="s">
        <v>34</v>
      </c>
      <c r="D250" s="334" t="s">
        <v>643</v>
      </c>
      <c r="E250" s="335"/>
      <c r="F250" s="335"/>
      <c r="G250" s="336"/>
      <c r="H250" s="6">
        <v>9.6647367070798777E-5</v>
      </c>
    </row>
    <row r="251" spans="1:8" ht="24" customHeight="1">
      <c r="A251" s="59" t="s">
        <v>885</v>
      </c>
      <c r="B251" s="59" t="s">
        <v>356</v>
      </c>
      <c r="C251" s="60" t="s">
        <v>34</v>
      </c>
      <c r="D251" s="334" t="s">
        <v>643</v>
      </c>
      <c r="E251" s="335"/>
      <c r="F251" s="335"/>
      <c r="G251" s="336"/>
      <c r="H251" s="7">
        <v>2.3704943758744306E-5</v>
      </c>
    </row>
    <row r="252" spans="1:8" ht="24" customHeight="1">
      <c r="A252" s="59" t="s">
        <v>886</v>
      </c>
      <c r="B252" s="59" t="s">
        <v>358</v>
      </c>
      <c r="C252" s="60" t="s">
        <v>34</v>
      </c>
      <c r="D252" s="334" t="s">
        <v>643</v>
      </c>
      <c r="E252" s="335"/>
      <c r="F252" s="335"/>
      <c r="G252" s="336"/>
      <c r="H252" s="6">
        <v>7.1141707629700877E-5</v>
      </c>
    </row>
    <row r="253" spans="1:8" ht="36" customHeight="1">
      <c r="A253" s="59" t="s">
        <v>887</v>
      </c>
      <c r="B253" s="59" t="s">
        <v>360</v>
      </c>
      <c r="C253" s="60" t="s">
        <v>34</v>
      </c>
      <c r="D253" s="334" t="s">
        <v>643</v>
      </c>
      <c r="E253" s="335"/>
      <c r="F253" s="335"/>
      <c r="G253" s="336"/>
      <c r="H253" s="6">
        <v>8.2940426802137105E-5</v>
      </c>
    </row>
    <row r="254" spans="1:8" ht="24" customHeight="1">
      <c r="A254" s="59" t="s">
        <v>888</v>
      </c>
      <c r="B254" s="59" t="s">
        <v>362</v>
      </c>
      <c r="C254" s="60" t="s">
        <v>34</v>
      </c>
      <c r="D254" s="334" t="s">
        <v>643</v>
      </c>
      <c r="E254" s="335"/>
      <c r="F254" s="335"/>
      <c r="G254" s="336"/>
      <c r="H254" s="7">
        <v>4.6348271555504033E-5</v>
      </c>
    </row>
    <row r="255" spans="1:8" ht="36" customHeight="1">
      <c r="A255" s="59" t="s">
        <v>889</v>
      </c>
      <c r="B255" s="59" t="s">
        <v>364</v>
      </c>
      <c r="C255" s="60" t="s">
        <v>34</v>
      </c>
      <c r="D255" s="334" t="s">
        <v>643</v>
      </c>
      <c r="E255" s="335"/>
      <c r="F255" s="335"/>
      <c r="G255" s="336"/>
      <c r="H255" s="6">
        <v>1.3330671320110177E-4</v>
      </c>
    </row>
    <row r="256" spans="1:8" ht="24" customHeight="1">
      <c r="A256" s="59" t="s">
        <v>890</v>
      </c>
      <c r="B256" s="59" t="s">
        <v>366</v>
      </c>
      <c r="C256" s="60" t="s">
        <v>27</v>
      </c>
      <c r="D256" s="334" t="s">
        <v>643</v>
      </c>
      <c r="E256" s="335"/>
      <c r="F256" s="335"/>
      <c r="G256" s="336"/>
      <c r="H256" s="5">
        <v>0.14203252449977832</v>
      </c>
    </row>
    <row r="257" spans="1:8" ht="24" customHeight="1">
      <c r="A257" s="59" t="s">
        <v>891</v>
      </c>
      <c r="B257" s="59" t="s">
        <v>366</v>
      </c>
      <c r="C257" s="60" t="s">
        <v>27</v>
      </c>
      <c r="D257" s="334" t="s">
        <v>643</v>
      </c>
      <c r="E257" s="335"/>
      <c r="F257" s="335"/>
      <c r="G257" s="336"/>
      <c r="H257" s="6">
        <v>4.154009192008526E-4</v>
      </c>
    </row>
    <row r="258" spans="1:8" ht="48" customHeight="1">
      <c r="A258" s="59" t="s">
        <v>892</v>
      </c>
      <c r="B258" s="59" t="s">
        <v>368</v>
      </c>
      <c r="C258" s="60" t="s">
        <v>27</v>
      </c>
      <c r="D258" s="334" t="s">
        <v>643</v>
      </c>
      <c r="E258" s="335"/>
      <c r="F258" s="335"/>
      <c r="G258" s="336"/>
      <c r="H258" s="6">
        <v>4.9672204570654489E-4</v>
      </c>
    </row>
    <row r="259" spans="1:8" ht="48" customHeight="1">
      <c r="A259" s="59" t="s">
        <v>893</v>
      </c>
      <c r="B259" s="59" t="s">
        <v>370</v>
      </c>
      <c r="C259" s="60" t="s">
        <v>27</v>
      </c>
      <c r="D259" s="334" t="s">
        <v>643</v>
      </c>
      <c r="E259" s="335"/>
      <c r="F259" s="335"/>
      <c r="G259" s="336"/>
      <c r="H259" s="6">
        <v>4.9672204570654489E-4</v>
      </c>
    </row>
    <row r="260" spans="1:8" ht="48" customHeight="1">
      <c r="A260" s="59" t="s">
        <v>894</v>
      </c>
      <c r="B260" s="59" t="s">
        <v>372</v>
      </c>
      <c r="C260" s="60" t="s">
        <v>27</v>
      </c>
      <c r="D260" s="334" t="s">
        <v>643</v>
      </c>
      <c r="E260" s="335"/>
      <c r="F260" s="335"/>
      <c r="G260" s="336"/>
      <c r="H260" s="6">
        <v>4.9672204570654489E-4</v>
      </c>
    </row>
    <row r="261" spans="1:8" ht="48" customHeight="1">
      <c r="A261" s="59" t="s">
        <v>895</v>
      </c>
      <c r="B261" s="59" t="s">
        <v>372</v>
      </c>
      <c r="C261" s="60" t="s">
        <v>27</v>
      </c>
      <c r="D261" s="334" t="s">
        <v>643</v>
      </c>
      <c r="E261" s="335"/>
      <c r="F261" s="335"/>
      <c r="G261" s="336"/>
      <c r="H261" s="6">
        <v>4.9672204570654489E-4</v>
      </c>
    </row>
    <row r="262" spans="1:8" ht="48" customHeight="1">
      <c r="A262" s="59" t="s">
        <v>896</v>
      </c>
      <c r="B262" s="59" t="s">
        <v>372</v>
      </c>
      <c r="C262" s="60" t="s">
        <v>27</v>
      </c>
      <c r="D262" s="334" t="s">
        <v>643</v>
      </c>
      <c r="E262" s="335"/>
      <c r="F262" s="335"/>
      <c r="G262" s="336"/>
      <c r="H262" s="6">
        <v>4.9672204570654489E-4</v>
      </c>
    </row>
    <row r="263" spans="1:8" ht="48" customHeight="1">
      <c r="A263" s="59" t="s">
        <v>897</v>
      </c>
      <c r="B263" s="59" t="s">
        <v>374</v>
      </c>
      <c r="C263" s="60" t="s">
        <v>27</v>
      </c>
      <c r="D263" s="334" t="s">
        <v>643</v>
      </c>
      <c r="E263" s="335"/>
      <c r="F263" s="335"/>
      <c r="G263" s="336"/>
      <c r="H263" s="6">
        <v>4.9672204570654489E-4</v>
      </c>
    </row>
    <row r="264" spans="1:8" ht="48" customHeight="1">
      <c r="A264" s="59" t="s">
        <v>898</v>
      </c>
      <c r="B264" s="59" t="s">
        <v>376</v>
      </c>
      <c r="C264" s="60" t="s">
        <v>27</v>
      </c>
      <c r="D264" s="334" t="s">
        <v>643</v>
      </c>
      <c r="E264" s="335"/>
      <c r="F264" s="335"/>
      <c r="G264" s="336"/>
      <c r="H264" s="6">
        <v>5.6903959380046922E-4</v>
      </c>
    </row>
    <row r="265" spans="1:8" ht="60" customHeight="1">
      <c r="A265" s="59" t="s">
        <v>899</v>
      </c>
      <c r="B265" s="59" t="s">
        <v>378</v>
      </c>
      <c r="C265" s="60" t="s">
        <v>27</v>
      </c>
      <c r="D265" s="334" t="s">
        <v>643</v>
      </c>
      <c r="E265" s="335"/>
      <c r="F265" s="335"/>
      <c r="G265" s="336"/>
      <c r="H265" s="6">
        <v>3.1016151788076405E-2</v>
      </c>
    </row>
    <row r="266" spans="1:8" ht="24" customHeight="1">
      <c r="A266" s="59" t="s">
        <v>900</v>
      </c>
      <c r="B266" s="59" t="s">
        <v>380</v>
      </c>
      <c r="C266" s="60" t="s">
        <v>27</v>
      </c>
      <c r="D266" s="334" t="s">
        <v>643</v>
      </c>
      <c r="E266" s="335"/>
      <c r="F266" s="335"/>
      <c r="G266" s="336"/>
      <c r="H266" s="6">
        <v>8.0432863023576059E-4</v>
      </c>
    </row>
    <row r="267" spans="1:8" ht="24" customHeight="1">
      <c r="A267" s="59" t="s">
        <v>901</v>
      </c>
      <c r="B267" s="59" t="s">
        <v>382</v>
      </c>
      <c r="C267" s="60" t="s">
        <v>27</v>
      </c>
      <c r="D267" s="334" t="s">
        <v>643</v>
      </c>
      <c r="E267" s="335"/>
      <c r="F267" s="335"/>
      <c r="G267" s="336"/>
      <c r="H267" s="6">
        <v>1.5050757942059877E-4</v>
      </c>
    </row>
    <row r="268" spans="1:8" ht="24" customHeight="1">
      <c r="A268" s="59" t="s">
        <v>902</v>
      </c>
      <c r="B268" s="59" t="s">
        <v>382</v>
      </c>
      <c r="C268" s="60" t="s">
        <v>27</v>
      </c>
      <c r="D268" s="334" t="s">
        <v>643</v>
      </c>
      <c r="E268" s="335"/>
      <c r="F268" s="335"/>
      <c r="G268" s="336"/>
      <c r="H268" s="6">
        <v>2.2576136913089815E-4</v>
      </c>
    </row>
    <row r="269" spans="1:8" ht="24" customHeight="1">
      <c r="A269" s="59" t="s">
        <v>903</v>
      </c>
      <c r="B269" s="59" t="s">
        <v>384</v>
      </c>
      <c r="C269" s="60" t="s">
        <v>27</v>
      </c>
      <c r="D269" s="334" t="s">
        <v>643</v>
      </c>
      <c r="E269" s="335"/>
      <c r="F269" s="335"/>
      <c r="G269" s="336"/>
      <c r="H269" s="6">
        <v>6.8170526753817456E-4</v>
      </c>
    </row>
    <row r="270" spans="1:8" ht="24" customHeight="1">
      <c r="A270" s="59" t="s">
        <v>904</v>
      </c>
      <c r="B270" s="59" t="s">
        <v>386</v>
      </c>
      <c r="C270" s="60" t="s">
        <v>27</v>
      </c>
      <c r="D270" s="334" t="s">
        <v>643</v>
      </c>
      <c r="E270" s="335"/>
      <c r="F270" s="335"/>
      <c r="G270" s="336"/>
      <c r="H270" s="6">
        <v>9.7386466791167791E-5</v>
      </c>
    </row>
    <row r="271" spans="1:8" ht="24" customHeight="1">
      <c r="A271" s="59" t="s">
        <v>905</v>
      </c>
      <c r="B271" s="59" t="s">
        <v>388</v>
      </c>
      <c r="C271" s="60" t="s">
        <v>27</v>
      </c>
      <c r="D271" s="334" t="s">
        <v>643</v>
      </c>
      <c r="E271" s="335"/>
      <c r="F271" s="335"/>
      <c r="G271" s="336"/>
      <c r="H271" s="6">
        <v>4.8693233395583895E-5</v>
      </c>
    </row>
    <row r="272" spans="1:8" ht="24" customHeight="1">
      <c r="A272" s="4">
        <v>17</v>
      </c>
      <c r="B272" s="4" t="s">
        <v>389</v>
      </c>
      <c r="C272" s="4"/>
      <c r="D272" s="340"/>
      <c r="E272" s="341"/>
      <c r="F272" s="341"/>
      <c r="G272" s="342"/>
      <c r="H272" s="6">
        <v>9.7386466791167785E-4</v>
      </c>
    </row>
    <row r="273" spans="1:8" ht="24" customHeight="1">
      <c r="A273" s="59" t="s">
        <v>906</v>
      </c>
      <c r="B273" s="59" t="s">
        <v>391</v>
      </c>
      <c r="C273" s="60" t="s">
        <v>34</v>
      </c>
      <c r="D273" s="334" t="s">
        <v>643</v>
      </c>
      <c r="E273" s="335"/>
      <c r="F273" s="335"/>
      <c r="G273" s="336"/>
      <c r="H273" s="6">
        <v>2.0969602884542263E-4</v>
      </c>
    </row>
    <row r="274" spans="1:8" ht="24" customHeight="1">
      <c r="A274" s="4">
        <v>18</v>
      </c>
      <c r="B274" s="4" t="s">
        <v>392</v>
      </c>
      <c r="C274" s="4"/>
      <c r="D274" s="340"/>
      <c r="E274" s="341"/>
      <c r="F274" s="341"/>
      <c r="G274" s="342"/>
      <c r="H274" s="6">
        <v>9.3381890124441148E-5</v>
      </c>
    </row>
    <row r="275" spans="1:8" ht="24" customHeight="1">
      <c r="A275" s="59" t="s">
        <v>907</v>
      </c>
      <c r="B275" s="59" t="s">
        <v>394</v>
      </c>
      <c r="C275" s="60" t="s">
        <v>27</v>
      </c>
      <c r="D275" s="334" t="s">
        <v>643</v>
      </c>
      <c r="E275" s="335"/>
      <c r="F275" s="335"/>
      <c r="G275" s="336"/>
      <c r="H275" s="6">
        <v>9.3381890124441148E-5</v>
      </c>
    </row>
    <row r="276" spans="1:8" ht="24" customHeight="1">
      <c r="A276" s="59" t="s">
        <v>908</v>
      </c>
      <c r="B276" s="59" t="s">
        <v>396</v>
      </c>
      <c r="C276" s="60" t="s">
        <v>46</v>
      </c>
      <c r="D276" s="334" t="s">
        <v>643</v>
      </c>
      <c r="E276" s="335"/>
      <c r="F276" s="335"/>
      <c r="G276" s="336"/>
      <c r="H276" s="6">
        <v>2.8014567037332346E-4</v>
      </c>
    </row>
    <row r="277" spans="1:8" ht="36" customHeight="1">
      <c r="A277" s="59" t="s">
        <v>909</v>
      </c>
      <c r="B277" s="65" t="s">
        <v>398</v>
      </c>
      <c r="C277" s="66" t="s">
        <v>46</v>
      </c>
      <c r="D277" s="334" t="s">
        <v>643</v>
      </c>
      <c r="E277" s="335"/>
      <c r="F277" s="335"/>
      <c r="G277" s="336"/>
      <c r="H277" s="6">
        <v>2.6553837226348496E-4</v>
      </c>
    </row>
    <row r="278" spans="1:8" ht="36" customHeight="1">
      <c r="A278" s="59" t="s">
        <v>910</v>
      </c>
      <c r="B278" s="65" t="s">
        <v>400</v>
      </c>
      <c r="C278" s="66" t="s">
        <v>46</v>
      </c>
      <c r="D278" s="334" t="s">
        <v>643</v>
      </c>
      <c r="E278" s="335"/>
      <c r="F278" s="335"/>
      <c r="G278" s="336"/>
      <c r="H278" s="6">
        <v>2.1729531778848948E-3</v>
      </c>
    </row>
    <row r="279" spans="1:8" ht="24" customHeight="1">
      <c r="A279" s="59" t="s">
        <v>911</v>
      </c>
      <c r="B279" s="65" t="s">
        <v>402</v>
      </c>
      <c r="C279" s="66" t="s">
        <v>27</v>
      </c>
      <c r="D279" s="334" t="s">
        <v>643</v>
      </c>
      <c r="E279" s="335"/>
      <c r="F279" s="335"/>
      <c r="G279" s="336"/>
      <c r="H279" s="6">
        <v>7.1262651220306721E-5</v>
      </c>
    </row>
    <row r="280" spans="1:8" ht="24" customHeight="1">
      <c r="A280" s="59" t="s">
        <v>912</v>
      </c>
      <c r="B280" s="59" t="s">
        <v>404</v>
      </c>
      <c r="C280" s="60" t="s">
        <v>281</v>
      </c>
      <c r="D280" s="334" t="s">
        <v>643</v>
      </c>
      <c r="E280" s="335"/>
      <c r="F280" s="335"/>
      <c r="G280" s="336"/>
      <c r="H280" s="6">
        <v>3.1896856295779751E-3</v>
      </c>
    </row>
    <row r="281" spans="1:8" ht="24" customHeight="1">
      <c r="A281" s="59" t="s">
        <v>913</v>
      </c>
      <c r="B281" s="59" t="s">
        <v>406</v>
      </c>
      <c r="C281" s="60" t="s">
        <v>27</v>
      </c>
      <c r="D281" s="334" t="s">
        <v>643</v>
      </c>
      <c r="E281" s="335"/>
      <c r="F281" s="335"/>
      <c r="G281" s="336"/>
      <c r="H281" s="6">
        <v>9.3303948699384048E-3</v>
      </c>
    </row>
    <row r="282" spans="1:8" ht="24" customHeight="1">
      <c r="A282" s="59" t="s">
        <v>914</v>
      </c>
      <c r="B282" s="59" t="s">
        <v>408</v>
      </c>
      <c r="C282" s="60" t="s">
        <v>27</v>
      </c>
      <c r="D282" s="334" t="s">
        <v>643</v>
      </c>
      <c r="E282" s="335"/>
      <c r="F282" s="335"/>
      <c r="G282" s="336"/>
      <c r="H282" s="6">
        <v>7.421905010178277E-4</v>
      </c>
    </row>
    <row r="283" spans="1:8" ht="24" customHeight="1">
      <c r="A283" s="59" t="s">
        <v>915</v>
      </c>
      <c r="B283" s="59" t="s">
        <v>410</v>
      </c>
      <c r="C283" s="60" t="s">
        <v>34</v>
      </c>
      <c r="D283" s="334" t="s">
        <v>643</v>
      </c>
      <c r="E283" s="335"/>
      <c r="F283" s="335"/>
      <c r="G283" s="336"/>
      <c r="H283" s="6">
        <v>1.1512620389769748E-3</v>
      </c>
    </row>
    <row r="284" spans="1:8" ht="24" customHeight="1">
      <c r="A284" s="59" t="s">
        <v>916</v>
      </c>
      <c r="B284" s="59" t="s">
        <v>412</v>
      </c>
      <c r="C284" s="60" t="s">
        <v>34</v>
      </c>
      <c r="D284" s="334" t="s">
        <v>643</v>
      </c>
      <c r="E284" s="335"/>
      <c r="F284" s="335"/>
      <c r="G284" s="336"/>
      <c r="H284" s="6">
        <v>3.1163131846104333E-4</v>
      </c>
    </row>
    <row r="285" spans="1:8" ht="24" customHeight="1">
      <c r="A285" s="59" t="s">
        <v>917</v>
      </c>
      <c r="B285" s="59" t="s">
        <v>414</v>
      </c>
      <c r="C285" s="60" t="s">
        <v>34</v>
      </c>
      <c r="D285" s="334" t="s">
        <v>643</v>
      </c>
      <c r="E285" s="335"/>
      <c r="F285" s="335"/>
      <c r="G285" s="336"/>
      <c r="H285" s="6">
        <v>1.2164909488437234E-3</v>
      </c>
    </row>
    <row r="286" spans="1:8" ht="36" customHeight="1">
      <c r="A286" s="59" t="s">
        <v>918</v>
      </c>
      <c r="B286" s="59" t="s">
        <v>416</v>
      </c>
      <c r="C286" s="60" t="s">
        <v>27</v>
      </c>
      <c r="D286" s="334" t="s">
        <v>643</v>
      </c>
      <c r="E286" s="335"/>
      <c r="F286" s="335"/>
      <c r="G286" s="336"/>
      <c r="H286" s="6">
        <v>2.1798066480192255E-4</v>
      </c>
    </row>
    <row r="287" spans="1:8" ht="24" customHeight="1">
      <c r="A287" s="59" t="s">
        <v>919</v>
      </c>
      <c r="B287" s="59" t="s">
        <v>416</v>
      </c>
      <c r="C287" s="60" t="s">
        <v>27</v>
      </c>
      <c r="D287" s="334" t="s">
        <v>643</v>
      </c>
      <c r="E287" s="335"/>
      <c r="F287" s="335"/>
      <c r="G287" s="336"/>
      <c r="H287" s="6">
        <v>1.3803695141146344E-4</v>
      </c>
    </row>
    <row r="288" spans="1:8" ht="24" customHeight="1">
      <c r="A288" s="59" t="s">
        <v>920</v>
      </c>
      <c r="B288" s="59" t="s">
        <v>416</v>
      </c>
      <c r="C288" s="60" t="s">
        <v>27</v>
      </c>
      <c r="D288" s="334" t="s">
        <v>643</v>
      </c>
      <c r="E288" s="335"/>
      <c r="F288" s="335"/>
      <c r="G288" s="336"/>
      <c r="H288" s="6">
        <v>1.1255144923546651E-4</v>
      </c>
    </row>
    <row r="289" spans="1:8" ht="24" customHeight="1">
      <c r="A289" s="59" t="s">
        <v>921</v>
      </c>
      <c r="B289" s="59" t="s">
        <v>416</v>
      </c>
      <c r="C289" s="60" t="s">
        <v>27</v>
      </c>
      <c r="D289" s="334" t="s">
        <v>643</v>
      </c>
      <c r="E289" s="335"/>
      <c r="F289" s="335"/>
      <c r="G289" s="336"/>
      <c r="H289" s="6">
        <v>7.3476590837230258E-4</v>
      </c>
    </row>
    <row r="290" spans="1:8" ht="24" customHeight="1">
      <c r="A290" s="59" t="s">
        <v>922</v>
      </c>
      <c r="B290" s="65" t="s">
        <v>418</v>
      </c>
      <c r="C290" s="66" t="s">
        <v>27</v>
      </c>
      <c r="D290" s="334" t="s">
        <v>643</v>
      </c>
      <c r="E290" s="335"/>
      <c r="F290" s="335"/>
      <c r="G290" s="336"/>
      <c r="H290" s="6">
        <v>2.2027859302343349E-2</v>
      </c>
    </row>
    <row r="291" spans="1:8" ht="24" customHeight="1">
      <c r="A291" s="59" t="s">
        <v>923</v>
      </c>
      <c r="B291" s="59" t="s">
        <v>420</v>
      </c>
      <c r="C291" s="60" t="s">
        <v>27</v>
      </c>
      <c r="D291" s="334" t="s">
        <v>643</v>
      </c>
      <c r="E291" s="335"/>
      <c r="F291" s="335"/>
      <c r="G291" s="336"/>
      <c r="H291" s="6">
        <v>3.2170995101152987E-3</v>
      </c>
    </row>
    <row r="292" spans="1:8" ht="24" customHeight="1">
      <c r="A292" s="59" t="s">
        <v>924</v>
      </c>
      <c r="B292" s="59" t="s">
        <v>422</v>
      </c>
      <c r="C292" s="60" t="s">
        <v>27</v>
      </c>
      <c r="D292" s="334" t="s">
        <v>643</v>
      </c>
      <c r="E292" s="335"/>
      <c r="F292" s="335"/>
      <c r="G292" s="336"/>
      <c r="H292" s="6">
        <v>1.1223565208221793E-4</v>
      </c>
    </row>
    <row r="293" spans="1:8" ht="24" customHeight="1">
      <c r="A293" s="59" t="s">
        <v>925</v>
      </c>
      <c r="B293" s="59" t="s">
        <v>424</v>
      </c>
      <c r="C293" s="60" t="s">
        <v>27</v>
      </c>
      <c r="D293" s="334" t="s">
        <v>643</v>
      </c>
      <c r="E293" s="335"/>
      <c r="F293" s="335"/>
      <c r="G293" s="336"/>
      <c r="H293" s="6">
        <v>5.3517538843083443E-3</v>
      </c>
    </row>
    <row r="294" spans="1:8" ht="24" customHeight="1">
      <c r="A294" s="59" t="s">
        <v>926</v>
      </c>
      <c r="B294" s="59" t="s">
        <v>426</v>
      </c>
      <c r="C294" s="60" t="s">
        <v>27</v>
      </c>
      <c r="D294" s="334" t="s">
        <v>643</v>
      </c>
      <c r="E294" s="335"/>
      <c r="F294" s="335"/>
      <c r="G294" s="336"/>
      <c r="H294" s="6">
        <v>4.3007540819436094E-3</v>
      </c>
    </row>
    <row r="295" spans="1:8" ht="24" customHeight="1">
      <c r="A295" s="59" t="s">
        <v>927</v>
      </c>
      <c r="B295" s="59" t="s">
        <v>352</v>
      </c>
      <c r="C295" s="60" t="s">
        <v>27</v>
      </c>
      <c r="D295" s="334" t="s">
        <v>643</v>
      </c>
      <c r="E295" s="335"/>
      <c r="F295" s="335"/>
      <c r="G295" s="336"/>
      <c r="H295" s="6">
        <v>3.9508239597907174E-3</v>
      </c>
    </row>
    <row r="296" spans="1:8" ht="24" customHeight="1">
      <c r="A296" s="59" t="s">
        <v>928</v>
      </c>
      <c r="B296" s="59" t="s">
        <v>428</v>
      </c>
      <c r="C296" s="60" t="s">
        <v>34</v>
      </c>
      <c r="D296" s="334" t="s">
        <v>643</v>
      </c>
      <c r="E296" s="335"/>
      <c r="F296" s="335"/>
      <c r="G296" s="336"/>
      <c r="H296" s="6">
        <v>8.9493352113812433E-3</v>
      </c>
    </row>
    <row r="297" spans="1:8" ht="24" customHeight="1">
      <c r="A297" s="59" t="s">
        <v>929</v>
      </c>
      <c r="B297" s="59" t="s">
        <v>430</v>
      </c>
      <c r="C297" s="60" t="s">
        <v>34</v>
      </c>
      <c r="D297" s="334" t="s">
        <v>643</v>
      </c>
      <c r="E297" s="335"/>
      <c r="F297" s="335"/>
      <c r="G297" s="336"/>
      <c r="H297" s="6">
        <v>8.7941444273688515E-4</v>
      </c>
    </row>
    <row r="298" spans="1:8" ht="24" customHeight="1">
      <c r="A298" s="59" t="s">
        <v>930</v>
      </c>
      <c r="B298" s="59" t="s">
        <v>432</v>
      </c>
      <c r="C298" s="60" t="s">
        <v>46</v>
      </c>
      <c r="D298" s="334" t="s">
        <v>643</v>
      </c>
      <c r="E298" s="335"/>
      <c r="F298" s="335"/>
      <c r="G298" s="336"/>
      <c r="H298" s="6">
        <v>6.5610554085993879E-4</v>
      </c>
    </row>
    <row r="299" spans="1:8" ht="24" customHeight="1">
      <c r="A299" s="59" t="s">
        <v>931</v>
      </c>
      <c r="B299" s="59" t="s">
        <v>434</v>
      </c>
      <c r="C299" s="60" t="s">
        <v>46</v>
      </c>
      <c r="D299" s="334" t="s">
        <v>643</v>
      </c>
      <c r="E299" s="335"/>
      <c r="F299" s="335"/>
      <c r="G299" s="336"/>
      <c r="H299" s="6">
        <v>5.2953135420256198E-5</v>
      </c>
    </row>
    <row r="300" spans="1:8" ht="24" customHeight="1">
      <c r="A300" s="59" t="s">
        <v>932</v>
      </c>
      <c r="B300" s="59" t="s">
        <v>436</v>
      </c>
      <c r="C300" s="60" t="s">
        <v>46</v>
      </c>
      <c r="D300" s="334" t="s">
        <v>643</v>
      </c>
      <c r="E300" s="335"/>
      <c r="F300" s="335"/>
      <c r="G300" s="336"/>
      <c r="H300" s="6">
        <v>5.5096524609326333E-5</v>
      </c>
    </row>
    <row r="301" spans="1:8" ht="24" customHeight="1">
      <c r="A301" s="59" t="s">
        <v>933</v>
      </c>
      <c r="B301" s="59" t="s">
        <v>438</v>
      </c>
      <c r="C301" s="60" t="s">
        <v>27</v>
      </c>
      <c r="D301" s="334" t="s">
        <v>643</v>
      </c>
      <c r="E301" s="335"/>
      <c r="F301" s="335"/>
      <c r="G301" s="336"/>
      <c r="H301" s="6">
        <v>7.7135134453056866E-4</v>
      </c>
    </row>
    <row r="302" spans="1:8" ht="24" customHeight="1">
      <c r="A302" s="59" t="s">
        <v>934</v>
      </c>
      <c r="B302" s="59" t="s">
        <v>440</v>
      </c>
      <c r="C302" s="60" t="s">
        <v>46</v>
      </c>
      <c r="D302" s="334" t="s">
        <v>643</v>
      </c>
      <c r="E302" s="335"/>
      <c r="F302" s="335"/>
      <c r="G302" s="336"/>
      <c r="H302" s="6">
        <v>2.7548262304663166E-5</v>
      </c>
    </row>
    <row r="303" spans="1:8" ht="36" customHeight="1">
      <c r="A303" s="4">
        <v>19</v>
      </c>
      <c r="B303" s="4" t="s">
        <v>441</v>
      </c>
      <c r="C303" s="4"/>
      <c r="D303" s="340"/>
      <c r="E303" s="341"/>
      <c r="F303" s="341"/>
      <c r="G303" s="342"/>
      <c r="H303" s="6">
        <v>2.0741583901720057E-2</v>
      </c>
    </row>
    <row r="304" spans="1:8" ht="36" customHeight="1">
      <c r="A304" s="59" t="s">
        <v>935</v>
      </c>
      <c r="B304" s="59" t="s">
        <v>443</v>
      </c>
      <c r="C304" s="60" t="s">
        <v>27</v>
      </c>
      <c r="D304" s="334" t="s">
        <v>643</v>
      </c>
      <c r="E304" s="335"/>
      <c r="F304" s="335"/>
      <c r="G304" s="336"/>
      <c r="H304" s="6">
        <v>2.9463269680139277E-3</v>
      </c>
    </row>
    <row r="305" spans="1:8" ht="24" customHeight="1">
      <c r="A305" s="75" t="s">
        <v>936</v>
      </c>
      <c r="B305" s="75" t="s">
        <v>523</v>
      </c>
      <c r="C305" s="83" t="s">
        <v>46</v>
      </c>
      <c r="D305" s="334" t="s">
        <v>643</v>
      </c>
      <c r="E305" s="335"/>
      <c r="F305" s="335"/>
      <c r="G305" s="336"/>
      <c r="H305" s="6">
        <v>5.907691255793181E-4</v>
      </c>
    </row>
    <row r="306" spans="1:8" ht="24" customHeight="1">
      <c r="A306" s="59" t="s">
        <v>937</v>
      </c>
      <c r="B306" s="59" t="s">
        <v>445</v>
      </c>
      <c r="C306" s="60" t="s">
        <v>34</v>
      </c>
      <c r="D306" s="334" t="s">
        <v>643</v>
      </c>
      <c r="E306" s="335"/>
      <c r="F306" s="335"/>
      <c r="G306" s="336"/>
      <c r="H306" s="6">
        <v>3.3182217900385136E-4</v>
      </c>
    </row>
    <row r="307" spans="1:8" ht="24" customHeight="1">
      <c r="A307" s="59" t="s">
        <v>938</v>
      </c>
      <c r="B307" s="59" t="s">
        <v>447</v>
      </c>
      <c r="C307" s="60" t="s">
        <v>46</v>
      </c>
      <c r="D307" s="334" t="s">
        <v>643</v>
      </c>
      <c r="E307" s="335"/>
      <c r="F307" s="335"/>
      <c r="G307" s="336"/>
      <c r="H307" s="6">
        <v>2.3767028135255304E-3</v>
      </c>
    </row>
    <row r="308" spans="1:8" ht="24" customHeight="1">
      <c r="A308" s="59" t="s">
        <v>939</v>
      </c>
      <c r="B308" s="59" t="s">
        <v>449</v>
      </c>
      <c r="C308" s="60" t="s">
        <v>46</v>
      </c>
      <c r="D308" s="334" t="s">
        <v>643</v>
      </c>
      <c r="E308" s="335"/>
      <c r="F308" s="335"/>
      <c r="G308" s="336"/>
      <c r="H308" s="6">
        <v>7.9223427117517677E-4</v>
      </c>
    </row>
    <row r="309" spans="1:8" ht="24" customHeight="1">
      <c r="A309" s="59" t="s">
        <v>940</v>
      </c>
      <c r="B309" s="59" t="s">
        <v>451</v>
      </c>
      <c r="C309" s="60" t="s">
        <v>34</v>
      </c>
      <c r="D309" s="334" t="s">
        <v>643</v>
      </c>
      <c r="E309" s="335"/>
      <c r="F309" s="335"/>
      <c r="G309" s="336"/>
      <c r="H309" s="6">
        <v>2.5547586552507923E-3</v>
      </c>
    </row>
    <row r="310" spans="1:8" ht="24" customHeight="1">
      <c r="A310" s="59" t="s">
        <v>941</v>
      </c>
      <c r="B310" s="59" t="s">
        <v>453</v>
      </c>
      <c r="C310" s="60" t="s">
        <v>34</v>
      </c>
      <c r="D310" s="334" t="s">
        <v>643</v>
      </c>
      <c r="E310" s="335"/>
      <c r="F310" s="335"/>
      <c r="G310" s="336"/>
      <c r="H310" s="6">
        <v>1.7853961608768529E-3</v>
      </c>
    </row>
    <row r="311" spans="1:8" ht="24" customHeight="1">
      <c r="A311" s="59" t="s">
        <v>942</v>
      </c>
      <c r="B311" s="59" t="s">
        <v>455</v>
      </c>
      <c r="C311" s="60" t="s">
        <v>27</v>
      </c>
      <c r="D311" s="334" t="s">
        <v>643</v>
      </c>
      <c r="E311" s="335"/>
      <c r="F311" s="335"/>
      <c r="G311" s="336"/>
      <c r="H311" s="6">
        <v>1.2660778209921172E-3</v>
      </c>
    </row>
    <row r="312" spans="1:8" ht="24" customHeight="1">
      <c r="A312" s="59" t="s">
        <v>943</v>
      </c>
      <c r="B312" s="59" t="s">
        <v>457</v>
      </c>
      <c r="C312" s="60" t="s">
        <v>46</v>
      </c>
      <c r="D312" s="334" t="s">
        <v>643</v>
      </c>
      <c r="E312" s="335"/>
      <c r="F312" s="335"/>
      <c r="G312" s="336"/>
      <c r="H312" s="5">
        <v>9.4598045118866522E-4</v>
      </c>
    </row>
    <row r="313" spans="1:8" ht="36" customHeight="1">
      <c r="A313" s="4">
        <v>20</v>
      </c>
      <c r="B313" s="4" t="s">
        <v>458</v>
      </c>
      <c r="C313" s="4"/>
      <c r="D313" s="340"/>
      <c r="E313" s="341"/>
      <c r="F313" s="341"/>
      <c r="G313" s="342"/>
      <c r="H313" s="6">
        <v>9.4598045118866522E-4</v>
      </c>
    </row>
    <row r="314" spans="1:8" ht="24" customHeight="1">
      <c r="A314" s="59" t="s">
        <v>944</v>
      </c>
      <c r="B314" s="59" t="s">
        <v>460</v>
      </c>
      <c r="C314" s="60" t="s">
        <v>34</v>
      </c>
      <c r="D314" s="334" t="s">
        <v>643</v>
      </c>
      <c r="E314" s="335"/>
      <c r="F314" s="335"/>
      <c r="G314" s="336"/>
      <c r="H314" s="5">
        <v>2.1613076539272257E-2</v>
      </c>
    </row>
    <row r="315" spans="1:8" ht="24" customHeight="1">
      <c r="A315" s="59" t="s">
        <v>945</v>
      </c>
      <c r="B315" s="65" t="s">
        <v>461</v>
      </c>
      <c r="C315" s="66" t="s">
        <v>34</v>
      </c>
      <c r="D315" s="334" t="s">
        <v>643</v>
      </c>
      <c r="E315" s="335"/>
      <c r="F315" s="335"/>
      <c r="G315" s="336"/>
      <c r="H315" s="6">
        <v>7.3522952546962496E-4</v>
      </c>
    </row>
    <row r="316" spans="1:8" ht="24" customHeight="1">
      <c r="A316" s="59" t="s">
        <v>946</v>
      </c>
      <c r="B316" s="65" t="s">
        <v>462</v>
      </c>
      <c r="C316" s="66" t="s">
        <v>27</v>
      </c>
      <c r="D316" s="334" t="s">
        <v>643</v>
      </c>
      <c r="E316" s="335"/>
      <c r="F316" s="335"/>
      <c r="G316" s="336"/>
      <c r="H316" s="6">
        <v>8.8990293967775816E-4</v>
      </c>
    </row>
    <row r="317" spans="1:8" ht="24" customHeight="1">
      <c r="A317" s="59" t="s">
        <v>947</v>
      </c>
      <c r="B317" s="59" t="s">
        <v>464</v>
      </c>
      <c r="C317" s="60" t="s">
        <v>27</v>
      </c>
      <c r="D317" s="334" t="s">
        <v>643</v>
      </c>
      <c r="E317" s="335"/>
      <c r="F317" s="335"/>
      <c r="G317" s="336"/>
      <c r="H317" s="7">
        <v>9.0485963038268013E-5</v>
      </c>
    </row>
    <row r="318" spans="1:8" ht="24" customHeight="1">
      <c r="A318" s="59" t="s">
        <v>948</v>
      </c>
      <c r="B318" s="59" t="s">
        <v>466</v>
      </c>
      <c r="C318" s="60" t="s">
        <v>27</v>
      </c>
      <c r="D318" s="334" t="s">
        <v>643</v>
      </c>
      <c r="E318" s="335"/>
      <c r="F318" s="335"/>
      <c r="G318" s="336"/>
      <c r="H318" s="7">
        <v>6.3643205012138912E-5</v>
      </c>
    </row>
    <row r="319" spans="1:8" ht="24" customHeight="1">
      <c r="A319" s="59" t="s">
        <v>949</v>
      </c>
      <c r="B319" s="59" t="s">
        <v>468</v>
      </c>
      <c r="C319" s="60" t="s">
        <v>27</v>
      </c>
      <c r="D319" s="334" t="s">
        <v>643</v>
      </c>
      <c r="E319" s="335"/>
      <c r="F319" s="335"/>
      <c r="G319" s="336"/>
      <c r="H319" s="7">
        <v>9.406723713787423E-5</v>
      </c>
    </row>
    <row r="320" spans="1:8" ht="24" customHeight="1">
      <c r="A320" s="59" t="s">
        <v>950</v>
      </c>
      <c r="B320" s="59" t="s">
        <v>470</v>
      </c>
      <c r="C320" s="60" t="s">
        <v>27</v>
      </c>
      <c r="D320" s="334" t="s">
        <v>643</v>
      </c>
      <c r="E320" s="335"/>
      <c r="F320" s="335"/>
      <c r="G320" s="336"/>
      <c r="H320" s="6">
        <v>4.320642583509903E-4</v>
      </c>
    </row>
    <row r="321" spans="1:8" ht="24" customHeight="1">
      <c r="A321" s="59" t="s">
        <v>951</v>
      </c>
      <c r="B321" s="59" t="s">
        <v>472</v>
      </c>
      <c r="C321" s="60" t="s">
        <v>34</v>
      </c>
      <c r="D321" s="334" t="s">
        <v>643</v>
      </c>
      <c r="E321" s="335"/>
      <c r="F321" s="335"/>
      <c r="G321" s="336"/>
      <c r="H321" s="6">
        <v>5.2597023736805678E-5</v>
      </c>
    </row>
    <row r="322" spans="1:8" ht="24" customHeight="1">
      <c r="A322" s="59" t="s">
        <v>952</v>
      </c>
      <c r="B322" s="59" t="s">
        <v>474</v>
      </c>
      <c r="C322" s="60" t="s">
        <v>34</v>
      </c>
      <c r="D322" s="334" t="s">
        <v>643</v>
      </c>
      <c r="E322" s="335"/>
      <c r="F322" s="335"/>
      <c r="G322" s="336"/>
      <c r="H322" s="6">
        <v>3.6995300548652535E-5</v>
      </c>
    </row>
    <row r="323" spans="1:8" ht="24" customHeight="1">
      <c r="A323" s="59" t="s">
        <v>953</v>
      </c>
      <c r="B323" s="59" t="s">
        <v>476</v>
      </c>
      <c r="C323" s="60" t="s">
        <v>34</v>
      </c>
      <c r="D323" s="334" t="s">
        <v>643</v>
      </c>
      <c r="E323" s="335"/>
      <c r="F323" s="335"/>
      <c r="G323" s="336"/>
      <c r="H323" s="6">
        <v>1.0804294094121555E-2</v>
      </c>
    </row>
    <row r="324" spans="1:8" ht="24" customHeight="1">
      <c r="A324" s="59" t="s">
        <v>954</v>
      </c>
      <c r="B324" s="59" t="s">
        <v>478</v>
      </c>
      <c r="C324" s="60" t="s">
        <v>27</v>
      </c>
      <c r="D324" s="334" t="s">
        <v>643</v>
      </c>
      <c r="E324" s="335"/>
      <c r="F324" s="335"/>
      <c r="G324" s="336"/>
      <c r="H324" s="6">
        <v>1.1328382986746853E-4</v>
      </c>
    </row>
    <row r="325" spans="1:8" ht="24" customHeight="1">
      <c r="A325" s="59" t="s">
        <v>955</v>
      </c>
      <c r="B325" s="59" t="s">
        <v>480</v>
      </c>
      <c r="C325" s="60" t="s">
        <v>27</v>
      </c>
      <c r="D325" s="334" t="s">
        <v>643</v>
      </c>
      <c r="E325" s="335"/>
      <c r="F325" s="335"/>
      <c r="G325" s="336"/>
      <c r="H325" s="6">
        <v>7.1101393099498936E-4</v>
      </c>
    </row>
    <row r="326" spans="1:8" ht="24" customHeight="1">
      <c r="A326" s="4">
        <v>21</v>
      </c>
      <c r="B326" s="4" t="s">
        <v>481</v>
      </c>
      <c r="C326" s="4"/>
      <c r="D326" s="340"/>
      <c r="E326" s="341"/>
      <c r="F326" s="341"/>
      <c r="G326" s="342"/>
      <c r="H326" s="6">
        <v>3.5251025208581668E-4</v>
      </c>
    </row>
    <row r="327" spans="1:8" ht="24" customHeight="1">
      <c r="A327" s="59" t="s">
        <v>956</v>
      </c>
      <c r="B327" s="59" t="s">
        <v>483</v>
      </c>
      <c r="C327" s="60" t="s">
        <v>27</v>
      </c>
      <c r="D327" s="334" t="s">
        <v>643</v>
      </c>
      <c r="E327" s="335"/>
      <c r="F327" s="335"/>
      <c r="G327" s="336"/>
      <c r="H327" s="6">
        <v>2.2031890755363543E-4</v>
      </c>
    </row>
    <row r="328" spans="1:8" ht="24" customHeight="1">
      <c r="A328" s="59" t="s">
        <v>957</v>
      </c>
      <c r="B328" s="59" t="s">
        <v>485</v>
      </c>
      <c r="C328" s="60" t="s">
        <v>40</v>
      </c>
      <c r="D328" s="334" t="s">
        <v>643</v>
      </c>
      <c r="E328" s="335"/>
      <c r="F328" s="335"/>
      <c r="G328" s="336"/>
      <c r="H328" s="6">
        <v>3.5251025208581668E-4</v>
      </c>
    </row>
    <row r="329" spans="1:8" ht="24" customHeight="1">
      <c r="A329" s="59" t="s">
        <v>958</v>
      </c>
      <c r="B329" s="59" t="s">
        <v>485</v>
      </c>
      <c r="C329" s="60" t="s">
        <v>40</v>
      </c>
      <c r="D329" s="334" t="s">
        <v>643</v>
      </c>
      <c r="E329" s="335"/>
      <c r="F329" s="335"/>
      <c r="G329" s="336"/>
      <c r="H329" s="6">
        <v>3.5251025208581668E-4</v>
      </c>
    </row>
    <row r="330" spans="1:8" ht="24" customHeight="1">
      <c r="A330" s="59" t="s">
        <v>959</v>
      </c>
      <c r="B330" s="59" t="s">
        <v>487</v>
      </c>
      <c r="C330" s="60" t="s">
        <v>40</v>
      </c>
      <c r="D330" s="334" t="s">
        <v>643</v>
      </c>
      <c r="E330" s="335"/>
      <c r="F330" s="335"/>
      <c r="G330" s="336"/>
      <c r="H330" s="7">
        <v>1.3733816622129638E-5</v>
      </c>
    </row>
    <row r="331" spans="1:8" ht="24" customHeight="1">
      <c r="A331" s="59" t="s">
        <v>960</v>
      </c>
      <c r="B331" s="59" t="s">
        <v>489</v>
      </c>
      <c r="C331" s="60" t="s">
        <v>34</v>
      </c>
      <c r="D331" s="334" t="s">
        <v>643</v>
      </c>
      <c r="E331" s="335"/>
      <c r="F331" s="335"/>
      <c r="G331" s="336"/>
      <c r="H331" s="6">
        <v>1.3993173433095492E-3</v>
      </c>
    </row>
    <row r="332" spans="1:8" ht="24" customHeight="1">
      <c r="A332" s="59" t="s">
        <v>961</v>
      </c>
      <c r="B332" s="59" t="s">
        <v>489</v>
      </c>
      <c r="C332" s="60" t="s">
        <v>34</v>
      </c>
      <c r="D332" s="334" t="s">
        <v>643</v>
      </c>
      <c r="E332" s="335"/>
      <c r="F332" s="335"/>
      <c r="G332" s="336"/>
      <c r="H332" s="6">
        <v>1.8786571074106881E-4</v>
      </c>
    </row>
    <row r="333" spans="1:8" ht="24" customHeight="1">
      <c r="A333" s="59" t="s">
        <v>962</v>
      </c>
      <c r="B333" s="59" t="s">
        <v>491</v>
      </c>
      <c r="C333" s="60" t="s">
        <v>27</v>
      </c>
      <c r="D333" s="334" t="s">
        <v>643</v>
      </c>
      <c r="E333" s="335"/>
      <c r="F333" s="335"/>
      <c r="G333" s="336"/>
      <c r="H333" s="6">
        <v>5.9149478712295311E-4</v>
      </c>
    </row>
    <row r="334" spans="1:8" ht="36" customHeight="1">
      <c r="A334" s="59" t="s">
        <v>963</v>
      </c>
      <c r="B334" s="65" t="s">
        <v>493</v>
      </c>
      <c r="C334" s="66" t="s">
        <v>27</v>
      </c>
      <c r="D334" s="334" t="s">
        <v>643</v>
      </c>
      <c r="E334" s="335"/>
      <c r="F334" s="335"/>
      <c r="G334" s="336"/>
      <c r="H334" s="6">
        <v>1.0683350503515717E-4</v>
      </c>
    </row>
    <row r="335" spans="1:8" ht="24" customHeight="1">
      <c r="A335" s="59" t="s">
        <v>964</v>
      </c>
      <c r="B335" s="65" t="s">
        <v>495</v>
      </c>
      <c r="C335" s="66" t="s">
        <v>46</v>
      </c>
      <c r="D335" s="334" t="s">
        <v>643</v>
      </c>
      <c r="E335" s="335"/>
      <c r="F335" s="335"/>
      <c r="G335" s="336"/>
      <c r="H335" s="6">
        <v>1.4695318167446051E-4</v>
      </c>
    </row>
    <row r="336" spans="1:8" ht="36" customHeight="1">
      <c r="A336" s="59" t="s">
        <v>965</v>
      </c>
      <c r="B336" s="59" t="s">
        <v>497</v>
      </c>
      <c r="C336" s="60" t="s">
        <v>46</v>
      </c>
      <c r="D336" s="334" t="s">
        <v>643</v>
      </c>
      <c r="E336" s="335"/>
      <c r="F336" s="335"/>
      <c r="G336" s="336"/>
      <c r="H336" s="6">
        <v>3.442860879246197E-4</v>
      </c>
    </row>
    <row r="337" spans="1:8" ht="24" customHeight="1">
      <c r="A337" s="59" t="s">
        <v>966</v>
      </c>
      <c r="B337" s="59" t="s">
        <v>499</v>
      </c>
      <c r="C337" s="60" t="s">
        <v>27</v>
      </c>
      <c r="D337" s="334" t="s">
        <v>643</v>
      </c>
      <c r="E337" s="335"/>
      <c r="F337" s="335"/>
      <c r="G337" s="336"/>
      <c r="H337" s="6">
        <v>3.2820126228287989E-3</v>
      </c>
    </row>
    <row r="338" spans="1:8" ht="24" customHeight="1">
      <c r="A338" s="59" t="s">
        <v>967</v>
      </c>
      <c r="B338" s="59" t="s">
        <v>501</v>
      </c>
      <c r="C338" s="60" t="s">
        <v>34</v>
      </c>
      <c r="D338" s="334" t="s">
        <v>643</v>
      </c>
      <c r="E338" s="335"/>
      <c r="F338" s="335"/>
      <c r="G338" s="336"/>
      <c r="H338" s="6">
        <v>4.5972002606952536E-5</v>
      </c>
    </row>
    <row r="339" spans="1:8" ht="24" customHeight="1">
      <c r="A339" s="59" t="s">
        <v>968</v>
      </c>
      <c r="B339" s="59" t="s">
        <v>503</v>
      </c>
      <c r="C339" s="60" t="s">
        <v>34</v>
      </c>
      <c r="D339" s="334" t="s">
        <v>643</v>
      </c>
      <c r="E339" s="335"/>
      <c r="F339" s="335"/>
      <c r="G339" s="336"/>
      <c r="H339" s="6">
        <v>1.0260719845231981E-4</v>
      </c>
    </row>
    <row r="340" spans="1:8" ht="24" customHeight="1">
      <c r="A340" s="59" t="s">
        <v>969</v>
      </c>
      <c r="B340" s="59" t="s">
        <v>505</v>
      </c>
      <c r="C340" s="60" t="s">
        <v>506</v>
      </c>
      <c r="D340" s="334" t="s">
        <v>643</v>
      </c>
      <c r="E340" s="335"/>
      <c r="F340" s="335"/>
      <c r="G340" s="336"/>
      <c r="H340" s="6">
        <v>4.3479220822798864E-5</v>
      </c>
    </row>
    <row r="341" spans="1:8" ht="24" customHeight="1">
      <c r="A341" s="59" t="s">
        <v>970</v>
      </c>
      <c r="B341" s="59" t="s">
        <v>508</v>
      </c>
      <c r="C341" s="60" t="s">
        <v>27</v>
      </c>
      <c r="D341" s="334" t="s">
        <v>643</v>
      </c>
      <c r="E341" s="335"/>
      <c r="F341" s="335"/>
      <c r="G341" s="336"/>
      <c r="H341" s="6">
        <v>3.4415170615727989E-5</v>
      </c>
    </row>
    <row r="342" spans="1:8" ht="24" customHeight="1">
      <c r="A342" s="4">
        <v>22</v>
      </c>
      <c r="B342" s="4" t="s">
        <v>509</v>
      </c>
      <c r="C342" s="4"/>
      <c r="D342" s="340"/>
      <c r="E342" s="341"/>
      <c r="F342" s="341"/>
      <c r="G342" s="342"/>
      <c r="H342" s="6">
        <v>1.2678919748512048E-5</v>
      </c>
    </row>
    <row r="343" spans="1:8" ht="24" customHeight="1">
      <c r="A343" s="59" t="s">
        <v>971</v>
      </c>
      <c r="B343" s="59" t="s">
        <v>511</v>
      </c>
      <c r="C343" s="60" t="s">
        <v>40</v>
      </c>
      <c r="D343" s="334" t="s">
        <v>643</v>
      </c>
      <c r="E343" s="335"/>
      <c r="F343" s="335"/>
      <c r="G343" s="336"/>
      <c r="H343" s="5">
        <v>2.1473534512066587E-3</v>
      </c>
    </row>
    <row r="344" spans="1:8">
      <c r="A344" s="71"/>
      <c r="B344" s="71"/>
      <c r="C344" s="71"/>
      <c r="D344" s="71"/>
      <c r="E344" s="71"/>
      <c r="F344" s="71"/>
      <c r="G344" s="71"/>
      <c r="H344" s="71"/>
    </row>
    <row r="345" spans="1:8">
      <c r="A345" s="70"/>
      <c r="B345" s="9"/>
      <c r="C345" s="70"/>
      <c r="D345" s="327"/>
      <c r="E345" s="328"/>
      <c r="F345" s="329"/>
      <c r="G345" s="328"/>
      <c r="H345" s="328"/>
    </row>
    <row r="346" spans="1:8">
      <c r="A346" s="70"/>
      <c r="B346" s="9"/>
      <c r="C346" s="70"/>
      <c r="D346" s="327"/>
      <c r="E346" s="328"/>
      <c r="F346" s="329"/>
      <c r="G346" s="328"/>
      <c r="H346" s="328"/>
    </row>
    <row r="347" spans="1:8">
      <c r="A347" s="70"/>
      <c r="B347" s="9"/>
      <c r="C347" s="70"/>
      <c r="D347" s="327"/>
      <c r="E347" s="328"/>
      <c r="F347" s="329"/>
      <c r="G347" s="328"/>
      <c r="H347" s="328"/>
    </row>
    <row r="348" spans="1:8" ht="60" customHeight="1">
      <c r="A348" s="8"/>
      <c r="B348" s="8"/>
      <c r="C348" s="8"/>
      <c r="D348" s="8"/>
      <c r="E348" s="8"/>
      <c r="F348" s="8"/>
      <c r="G348" s="8"/>
      <c r="H348" s="8"/>
    </row>
    <row r="349" spans="1:8" ht="69.95" customHeight="1">
      <c r="A349" s="330" t="s">
        <v>515</v>
      </c>
      <c r="B349" s="331"/>
      <c r="C349" s="331"/>
      <c r="D349" s="331"/>
      <c r="E349" s="331"/>
      <c r="F349" s="331"/>
      <c r="G349" s="331"/>
      <c r="H349" s="331"/>
    </row>
    <row r="351" spans="1:8">
      <c r="B351" s="12">
        <v>1449939.23</v>
      </c>
    </row>
    <row r="352" spans="1:8">
      <c r="B352" s="12">
        <v>965931.76</v>
      </c>
    </row>
    <row r="353" spans="2:2">
      <c r="B353" s="12">
        <f>B351-B352</f>
        <v>484007.47</v>
      </c>
    </row>
    <row r="354" spans="2:2">
      <c r="B354" s="12">
        <f>F347</f>
        <v>0</v>
      </c>
    </row>
    <row r="355" spans="2:2">
      <c r="B355" s="12">
        <f>B354-B353</f>
        <v>-484007.47</v>
      </c>
    </row>
  </sheetData>
  <mergeCells count="354">
    <mergeCell ref="D339:G339"/>
    <mergeCell ref="D340:G340"/>
    <mergeCell ref="D341:G341"/>
    <mergeCell ref="D342:G342"/>
    <mergeCell ref="D343:G343"/>
    <mergeCell ref="D321:G321"/>
    <mergeCell ref="D322:G322"/>
    <mergeCell ref="D323:G323"/>
    <mergeCell ref="D324:G324"/>
    <mergeCell ref="D325:G325"/>
    <mergeCell ref="D326:G326"/>
    <mergeCell ref="D336:G336"/>
    <mergeCell ref="D337:G337"/>
    <mergeCell ref="D338:G338"/>
    <mergeCell ref="D315:G315"/>
    <mergeCell ref="D316:G316"/>
    <mergeCell ref="D317:G317"/>
    <mergeCell ref="D318:G318"/>
    <mergeCell ref="D319:G319"/>
    <mergeCell ref="D320:G320"/>
    <mergeCell ref="D333:G333"/>
    <mergeCell ref="D334:G334"/>
    <mergeCell ref="D335:G335"/>
    <mergeCell ref="D327:G327"/>
    <mergeCell ref="D328:G328"/>
    <mergeCell ref="D329:G329"/>
    <mergeCell ref="D330:G330"/>
    <mergeCell ref="D331:G331"/>
    <mergeCell ref="D332:G332"/>
    <mergeCell ref="D307:G307"/>
    <mergeCell ref="D308:G308"/>
    <mergeCell ref="D309:G309"/>
    <mergeCell ref="D310:G310"/>
    <mergeCell ref="D311:G311"/>
    <mergeCell ref="D313:G313"/>
    <mergeCell ref="D312:G312"/>
    <mergeCell ref="D314:G314"/>
    <mergeCell ref="D301:G301"/>
    <mergeCell ref="D302:G302"/>
    <mergeCell ref="D303:G303"/>
    <mergeCell ref="D304:G304"/>
    <mergeCell ref="D305:G305"/>
    <mergeCell ref="D306:G306"/>
    <mergeCell ref="D295:G295"/>
    <mergeCell ref="D296:G296"/>
    <mergeCell ref="D297:G297"/>
    <mergeCell ref="D298:G298"/>
    <mergeCell ref="D299:G299"/>
    <mergeCell ref="D300:G300"/>
    <mergeCell ref="D289:G289"/>
    <mergeCell ref="D290:G290"/>
    <mergeCell ref="D291:G291"/>
    <mergeCell ref="D292:G292"/>
    <mergeCell ref="D293:G293"/>
    <mergeCell ref="D294:G294"/>
    <mergeCell ref="D283:G283"/>
    <mergeCell ref="D284:G284"/>
    <mergeCell ref="D285:G285"/>
    <mergeCell ref="D286:G286"/>
    <mergeCell ref="D287:G287"/>
    <mergeCell ref="D288:G288"/>
    <mergeCell ref="D277:G277"/>
    <mergeCell ref="D278:G278"/>
    <mergeCell ref="D279:G279"/>
    <mergeCell ref="D280:G280"/>
    <mergeCell ref="D281:G281"/>
    <mergeCell ref="D282:G282"/>
    <mergeCell ref="D271:G271"/>
    <mergeCell ref="D272:G272"/>
    <mergeCell ref="D273:G273"/>
    <mergeCell ref="D274:G274"/>
    <mergeCell ref="D275:G275"/>
    <mergeCell ref="D276:G276"/>
    <mergeCell ref="D265:G265"/>
    <mergeCell ref="D266:G266"/>
    <mergeCell ref="D267:G267"/>
    <mergeCell ref="D268:G268"/>
    <mergeCell ref="D269:G269"/>
    <mergeCell ref="D270:G270"/>
    <mergeCell ref="D259:G259"/>
    <mergeCell ref="D260:G260"/>
    <mergeCell ref="D261:G261"/>
    <mergeCell ref="D262:G262"/>
    <mergeCell ref="D263:G263"/>
    <mergeCell ref="D264:G264"/>
    <mergeCell ref="D253:G253"/>
    <mergeCell ref="D254:G254"/>
    <mergeCell ref="D255:G255"/>
    <mergeCell ref="D256:G256"/>
    <mergeCell ref="D257:G257"/>
    <mergeCell ref="D258:G258"/>
    <mergeCell ref="D247:G247"/>
    <mergeCell ref="D248:G248"/>
    <mergeCell ref="D249:G249"/>
    <mergeCell ref="D250:G250"/>
    <mergeCell ref="D251:G251"/>
    <mergeCell ref="D252:G252"/>
    <mergeCell ref="D241:G241"/>
    <mergeCell ref="D242:G242"/>
    <mergeCell ref="D243:G243"/>
    <mergeCell ref="D244:G244"/>
    <mergeCell ref="D245:G245"/>
    <mergeCell ref="D246:G246"/>
    <mergeCell ref="D235:G235"/>
    <mergeCell ref="D236:G236"/>
    <mergeCell ref="D237:G237"/>
    <mergeCell ref="D238:G238"/>
    <mergeCell ref="D239:G239"/>
    <mergeCell ref="D240:G240"/>
    <mergeCell ref="D229:G229"/>
    <mergeCell ref="D230:G230"/>
    <mergeCell ref="D231:G231"/>
    <mergeCell ref="D232:G232"/>
    <mergeCell ref="D233:G233"/>
    <mergeCell ref="D234:G234"/>
    <mergeCell ref="D223:G223"/>
    <mergeCell ref="D224:G224"/>
    <mergeCell ref="D225:G225"/>
    <mergeCell ref="D226:G226"/>
    <mergeCell ref="D227:G227"/>
    <mergeCell ref="D228:G228"/>
    <mergeCell ref="D217:G217"/>
    <mergeCell ref="D218:G218"/>
    <mergeCell ref="D219:G219"/>
    <mergeCell ref="D220:G220"/>
    <mergeCell ref="D221:G221"/>
    <mergeCell ref="D222:G222"/>
    <mergeCell ref="D211:G211"/>
    <mergeCell ref="D212:G212"/>
    <mergeCell ref="D213:G213"/>
    <mergeCell ref="D214:G214"/>
    <mergeCell ref="D215:G215"/>
    <mergeCell ref="D216:G216"/>
    <mergeCell ref="D205:G205"/>
    <mergeCell ref="D206:G206"/>
    <mergeCell ref="D207:G207"/>
    <mergeCell ref="D208:G208"/>
    <mergeCell ref="D209:G209"/>
    <mergeCell ref="D210:G210"/>
    <mergeCell ref="D199:G199"/>
    <mergeCell ref="D200:G200"/>
    <mergeCell ref="D201:G201"/>
    <mergeCell ref="D202:G202"/>
    <mergeCell ref="D203:G203"/>
    <mergeCell ref="D204:G204"/>
    <mergeCell ref="D193:G193"/>
    <mergeCell ref="D194:G194"/>
    <mergeCell ref="D195:G195"/>
    <mergeCell ref="D196:G196"/>
    <mergeCell ref="D197:G197"/>
    <mergeCell ref="D198:G198"/>
    <mergeCell ref="D187:G187"/>
    <mergeCell ref="D188:G188"/>
    <mergeCell ref="D189:G189"/>
    <mergeCell ref="D190:G190"/>
    <mergeCell ref="D191:G191"/>
    <mergeCell ref="D192:G192"/>
    <mergeCell ref="D181:G181"/>
    <mergeCell ref="D182:G182"/>
    <mergeCell ref="D183:G183"/>
    <mergeCell ref="D184:G184"/>
    <mergeCell ref="D185:G185"/>
    <mergeCell ref="D186:G186"/>
    <mergeCell ref="D175:G175"/>
    <mergeCell ref="D176:G176"/>
    <mergeCell ref="D177:G177"/>
    <mergeCell ref="D178:G178"/>
    <mergeCell ref="D179:G179"/>
    <mergeCell ref="D180:G180"/>
    <mergeCell ref="D169:G169"/>
    <mergeCell ref="D170:G170"/>
    <mergeCell ref="D171:G171"/>
    <mergeCell ref="D172:G172"/>
    <mergeCell ref="D173:G173"/>
    <mergeCell ref="D174:G174"/>
    <mergeCell ref="D163:G163"/>
    <mergeCell ref="D164:G164"/>
    <mergeCell ref="D165:G165"/>
    <mergeCell ref="D166:G166"/>
    <mergeCell ref="D167:G167"/>
    <mergeCell ref="D168:G168"/>
    <mergeCell ref="D157:G157"/>
    <mergeCell ref="D158:G158"/>
    <mergeCell ref="D159:G159"/>
    <mergeCell ref="D160:G160"/>
    <mergeCell ref="D161:G161"/>
    <mergeCell ref="D162:G162"/>
    <mergeCell ref="D151:G151"/>
    <mergeCell ref="D152:G152"/>
    <mergeCell ref="D153:G153"/>
    <mergeCell ref="D154:G154"/>
    <mergeCell ref="D155:G155"/>
    <mergeCell ref="D156:G156"/>
    <mergeCell ref="D145:G145"/>
    <mergeCell ref="D146:G146"/>
    <mergeCell ref="D147:G147"/>
    <mergeCell ref="D148:G148"/>
    <mergeCell ref="D149:G149"/>
    <mergeCell ref="D150:G150"/>
    <mergeCell ref="D139:G139"/>
    <mergeCell ref="D140:G140"/>
    <mergeCell ref="D141:G141"/>
    <mergeCell ref="D142:G142"/>
    <mergeCell ref="D143:G143"/>
    <mergeCell ref="D144:G144"/>
    <mergeCell ref="D133:G133"/>
    <mergeCell ref="D134:G134"/>
    <mergeCell ref="D135:G135"/>
    <mergeCell ref="D136:G136"/>
    <mergeCell ref="D137:G137"/>
    <mergeCell ref="D138:G138"/>
    <mergeCell ref="D127:G127"/>
    <mergeCell ref="D128:G128"/>
    <mergeCell ref="D129:G129"/>
    <mergeCell ref="D130:G130"/>
    <mergeCell ref="D131:G131"/>
    <mergeCell ref="D132:G132"/>
    <mergeCell ref="D121:G121"/>
    <mergeCell ref="D122:G122"/>
    <mergeCell ref="D123:G123"/>
    <mergeCell ref="D124:G124"/>
    <mergeCell ref="D125:G125"/>
    <mergeCell ref="D126:G126"/>
    <mergeCell ref="D115:G115"/>
    <mergeCell ref="D116:G116"/>
    <mergeCell ref="D117:G117"/>
    <mergeCell ref="D118:G118"/>
    <mergeCell ref="D119:G119"/>
    <mergeCell ref="D120:G120"/>
    <mergeCell ref="D109:G109"/>
    <mergeCell ref="D110:G110"/>
    <mergeCell ref="D111:G111"/>
    <mergeCell ref="D112:G112"/>
    <mergeCell ref="D113:G113"/>
    <mergeCell ref="D114:G114"/>
    <mergeCell ref="D103:G103"/>
    <mergeCell ref="D104:G104"/>
    <mergeCell ref="D105:G105"/>
    <mergeCell ref="D106:G106"/>
    <mergeCell ref="D107:G107"/>
    <mergeCell ref="D108:G108"/>
    <mergeCell ref="D96:G96"/>
    <mergeCell ref="D97:G97"/>
    <mergeCell ref="D99:G99"/>
    <mergeCell ref="D100:G100"/>
    <mergeCell ref="D101:G101"/>
    <mergeCell ref="D102:G102"/>
    <mergeCell ref="D98:G98"/>
    <mergeCell ref="D89:G89"/>
    <mergeCell ref="D91:G91"/>
    <mergeCell ref="D92:G92"/>
    <mergeCell ref="D93:G93"/>
    <mergeCell ref="D94:G94"/>
    <mergeCell ref="D95:G95"/>
    <mergeCell ref="D83:G83"/>
    <mergeCell ref="D84:G84"/>
    <mergeCell ref="D85:G85"/>
    <mergeCell ref="D86:G86"/>
    <mergeCell ref="D87:G87"/>
    <mergeCell ref="D88:G88"/>
    <mergeCell ref="D90:G90"/>
    <mergeCell ref="D77:G77"/>
    <mergeCell ref="D78:G78"/>
    <mergeCell ref="D79:G79"/>
    <mergeCell ref="D80:G80"/>
    <mergeCell ref="D81:G81"/>
    <mergeCell ref="D82:G82"/>
    <mergeCell ref="D71:G71"/>
    <mergeCell ref="D72:G72"/>
    <mergeCell ref="D73:G73"/>
    <mergeCell ref="D74:G74"/>
    <mergeCell ref="D75:G75"/>
    <mergeCell ref="D76:G76"/>
    <mergeCell ref="D65:G65"/>
    <mergeCell ref="D66:G66"/>
    <mergeCell ref="D67:G67"/>
    <mergeCell ref="D68:G68"/>
    <mergeCell ref="D69:G69"/>
    <mergeCell ref="D70:G70"/>
    <mergeCell ref="D59:G59"/>
    <mergeCell ref="D60:G60"/>
    <mergeCell ref="D61:G61"/>
    <mergeCell ref="D62:G62"/>
    <mergeCell ref="D63:G63"/>
    <mergeCell ref="D64:G64"/>
    <mergeCell ref="D53:G53"/>
    <mergeCell ref="D54:G54"/>
    <mergeCell ref="D55:G55"/>
    <mergeCell ref="D58:G58"/>
    <mergeCell ref="D57:G57"/>
    <mergeCell ref="D47:G47"/>
    <mergeCell ref="D48:G48"/>
    <mergeCell ref="D49:G49"/>
    <mergeCell ref="D50:G50"/>
    <mergeCell ref="D51:G51"/>
    <mergeCell ref="D52:G52"/>
    <mergeCell ref="D56:G56"/>
    <mergeCell ref="D41:G41"/>
    <mergeCell ref="D42:G42"/>
    <mergeCell ref="D43:G43"/>
    <mergeCell ref="D44:G44"/>
    <mergeCell ref="D45:G45"/>
    <mergeCell ref="D46:G46"/>
    <mergeCell ref="D35:G35"/>
    <mergeCell ref="D36:G36"/>
    <mergeCell ref="D37:G37"/>
    <mergeCell ref="D38:G38"/>
    <mergeCell ref="D39:G39"/>
    <mergeCell ref="D40:G40"/>
    <mergeCell ref="D29:G29"/>
    <mergeCell ref="D30:G30"/>
    <mergeCell ref="D31:G31"/>
    <mergeCell ref="D32:G32"/>
    <mergeCell ref="D33:G33"/>
    <mergeCell ref="D34:G34"/>
    <mergeCell ref="D8:G8"/>
    <mergeCell ref="D9:G9"/>
    <mergeCell ref="D10:G10"/>
    <mergeCell ref="D23:G23"/>
    <mergeCell ref="D24:G24"/>
    <mergeCell ref="D25:G25"/>
    <mergeCell ref="D26:G26"/>
    <mergeCell ref="D27:G27"/>
    <mergeCell ref="D28:G28"/>
    <mergeCell ref="D17:G17"/>
    <mergeCell ref="D18:G18"/>
    <mergeCell ref="D19:G19"/>
    <mergeCell ref="D20:G20"/>
    <mergeCell ref="D21:G21"/>
    <mergeCell ref="D22:G22"/>
    <mergeCell ref="D347:E347"/>
    <mergeCell ref="F347:H347"/>
    <mergeCell ref="A349:H349"/>
    <mergeCell ref="D345:E345"/>
    <mergeCell ref="F345:H345"/>
    <mergeCell ref="D346:E346"/>
    <mergeCell ref="F346:H346"/>
    <mergeCell ref="C1:D1"/>
    <mergeCell ref="E1:F1"/>
    <mergeCell ref="G1:H1"/>
    <mergeCell ref="C2:D2"/>
    <mergeCell ref="E2:F2"/>
    <mergeCell ref="G2:H2"/>
    <mergeCell ref="A3:H3"/>
    <mergeCell ref="D11:G11"/>
    <mergeCell ref="D12:G12"/>
    <mergeCell ref="D13:G13"/>
    <mergeCell ref="D14:G14"/>
    <mergeCell ref="D15:G15"/>
    <mergeCell ref="D16:G16"/>
    <mergeCell ref="D4:G4"/>
    <mergeCell ref="D5:G5"/>
    <mergeCell ref="D6:G6"/>
    <mergeCell ref="D7:G7"/>
  </mergeCells>
  <pageMargins left="0.511811024" right="0.511811024" top="0.78740157499999996" bottom="0.78740157499999996" header="0.31496062000000002" footer="0.31496062000000002"/>
  <pageSetup paperSize="9" scale="82" orientation="landscape" horizontalDpi="360" verticalDpi="36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ORÇAMENTO</vt:lpstr>
      <vt:lpstr>CRONOGRAMA</vt:lpstr>
      <vt:lpstr>B.D.I</vt:lpstr>
      <vt:lpstr>E.S.</vt:lpstr>
      <vt:lpstr>memorial</vt:lpstr>
      <vt:lpstr>E.S.!Area_de_impressao</vt:lpstr>
      <vt:lpstr>memorial!Area_de_impressao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COMPACTO</cp:lastModifiedBy>
  <cp:revision>0</cp:revision>
  <cp:lastPrinted>2022-04-04T17:09:20Z</cp:lastPrinted>
  <dcterms:created xsi:type="dcterms:W3CDTF">2022-03-14T17:39:59Z</dcterms:created>
  <dcterms:modified xsi:type="dcterms:W3CDTF">2022-08-25T19:43:55Z</dcterms:modified>
</cp:coreProperties>
</file>