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-120" windowWidth="20730" windowHeight="11040"/>
  </bookViews>
  <sheets>
    <sheet name="BM04" sheetId="11" r:id="rId1"/>
    <sheet name="MEM" sheetId="15" r:id="rId2"/>
  </sheets>
  <externalReferences>
    <externalReference r:id="rId3"/>
  </externalReferences>
  <definedNames>
    <definedName name="JR_PAGE_ANCHOR_0_1">[1]orcamento!#REF!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1" l="1"/>
  <c r="G25" i="11"/>
  <c r="L14" i="15"/>
  <c r="K150" i="15" l="1"/>
  <c r="L150" i="15" s="1"/>
  <c r="A161" i="15"/>
  <c r="B161" i="15"/>
  <c r="B159" i="15"/>
  <c r="A159" i="15"/>
  <c r="K163" i="15"/>
  <c r="L163" i="15" s="1"/>
  <c r="K162" i="15"/>
  <c r="L162" i="15" s="1"/>
  <c r="K157" i="15"/>
  <c r="L157" i="15" s="1"/>
  <c r="B152" i="15"/>
  <c r="K156" i="15"/>
  <c r="L156" i="15" s="1"/>
  <c r="K155" i="15"/>
  <c r="L155" i="15" s="1"/>
  <c r="B137" i="15"/>
  <c r="L161" i="15" l="1"/>
  <c r="L152" i="15"/>
  <c r="L154" i="15" s="1"/>
  <c r="G151" i="11" s="1"/>
  <c r="H151" i="11" s="1"/>
  <c r="B130" i="15" l="1"/>
  <c r="E138" i="15"/>
  <c r="K138" i="15" s="1"/>
  <c r="L138" i="15" s="1"/>
  <c r="L137" i="15" s="1"/>
  <c r="K134" i="15"/>
  <c r="L134" i="15" s="1"/>
  <c r="K133" i="15"/>
  <c r="L133" i="15" s="1"/>
  <c r="K132" i="15"/>
  <c r="L132" i="15" s="1"/>
  <c r="K131" i="15"/>
  <c r="L131" i="15" s="1"/>
  <c r="L130" i="15" l="1"/>
  <c r="K143" i="15" l="1"/>
  <c r="K112" i="15"/>
  <c r="L112" i="15" s="1"/>
  <c r="K111" i="15"/>
  <c r="L111" i="15" s="1"/>
  <c r="K110" i="15"/>
  <c r="L110" i="15" s="1"/>
  <c r="K109" i="15"/>
  <c r="L109" i="15" s="1"/>
  <c r="K108" i="15"/>
  <c r="L108" i="15" s="1"/>
  <c r="K107" i="15"/>
  <c r="L107" i="15" s="1"/>
  <c r="K106" i="15"/>
  <c r="L106" i="15" s="1"/>
  <c r="K104" i="15"/>
  <c r="L104" i="15" s="1"/>
  <c r="K103" i="15"/>
  <c r="L103" i="15" s="1"/>
  <c r="K102" i="15"/>
  <c r="L102" i="15" s="1"/>
  <c r="K101" i="15"/>
  <c r="L101" i="15" s="1"/>
  <c r="K100" i="15"/>
  <c r="L100" i="15" s="1"/>
  <c r="K91" i="15"/>
  <c r="L91" i="15" s="1"/>
  <c r="K90" i="15"/>
  <c r="L90" i="15" s="1"/>
  <c r="K92" i="15"/>
  <c r="L92" i="15" s="1"/>
  <c r="L95" i="15" l="1"/>
  <c r="L50" i="15" l="1"/>
  <c r="K69" i="15"/>
  <c r="L69" i="15" s="1"/>
  <c r="K68" i="15"/>
  <c r="L68" i="15" s="1"/>
  <c r="K67" i="15"/>
  <c r="L67" i="15" s="1"/>
  <c r="K66" i="15"/>
  <c r="L66" i="15" s="1"/>
  <c r="K65" i="15"/>
  <c r="L65" i="15" s="1"/>
  <c r="K64" i="15"/>
  <c r="L64" i="15" s="1"/>
  <c r="K63" i="15"/>
  <c r="L63" i="15" s="1"/>
  <c r="K62" i="15"/>
  <c r="L62" i="15" s="1"/>
  <c r="K61" i="15"/>
  <c r="L61" i="15" s="1"/>
  <c r="K60" i="15"/>
  <c r="L60" i="15" s="1"/>
  <c r="K89" i="15"/>
  <c r="L89" i="15" s="1"/>
  <c r="K88" i="15"/>
  <c r="L88" i="15" s="1"/>
  <c r="K87" i="15"/>
  <c r="L87" i="15" s="1"/>
  <c r="K86" i="15"/>
  <c r="L86" i="15" s="1"/>
  <c r="K84" i="15"/>
  <c r="L84" i="15" s="1"/>
  <c r="K83" i="15"/>
  <c r="L83" i="15" s="1"/>
  <c r="K82" i="15"/>
  <c r="L82" i="15" s="1"/>
  <c r="K81" i="15"/>
  <c r="L81" i="15" s="1"/>
  <c r="K80" i="15"/>
  <c r="L80" i="15" s="1"/>
  <c r="L75" i="15" l="1"/>
  <c r="L57" i="15"/>
  <c r="L59" i="15" s="1"/>
  <c r="G84" i="11" s="1"/>
  <c r="K124" i="15" l="1"/>
  <c r="L124" i="15" s="1"/>
  <c r="K125" i="15"/>
  <c r="L125" i="15" s="1"/>
  <c r="K123" i="15"/>
  <c r="L123" i="15" s="1"/>
  <c r="K122" i="15"/>
  <c r="L122" i="15" s="1"/>
  <c r="B95" i="15"/>
  <c r="B75" i="15"/>
  <c r="B57" i="15"/>
  <c r="B55" i="15"/>
  <c r="K121" i="15"/>
  <c r="L121" i="15" s="1"/>
  <c r="K120" i="15"/>
  <c r="L120" i="15" s="1"/>
  <c r="K119" i="15"/>
  <c r="L119" i="15" s="1"/>
  <c r="K118" i="15"/>
  <c r="L118" i="15" s="1"/>
  <c r="K117" i="15"/>
  <c r="L117" i="15" s="1"/>
  <c r="K116" i="15"/>
  <c r="L116" i="15" s="1"/>
  <c r="L115" i="15" l="1"/>
  <c r="L98" i="15"/>
  <c r="G86" i="11" s="1"/>
  <c r="H86" i="11" s="1"/>
  <c r="L78" i="15"/>
  <c r="G85" i="11" s="1"/>
  <c r="H85" i="11" s="1"/>
  <c r="E38" i="15" l="1"/>
  <c r="K38" i="15"/>
  <c r="L38" i="15" s="1"/>
  <c r="H73" i="11"/>
  <c r="B23" i="15"/>
  <c r="B168" i="15" l="1"/>
  <c r="A168" i="15"/>
  <c r="B166" i="15"/>
  <c r="A166" i="15"/>
  <c r="E174" i="15"/>
  <c r="K174" i="15" s="1"/>
  <c r="L174" i="15" s="1"/>
  <c r="E173" i="15"/>
  <c r="K173" i="15" s="1"/>
  <c r="L173" i="15" s="1"/>
  <c r="E172" i="15"/>
  <c r="K172" i="15" s="1"/>
  <c r="L172" i="15" s="1"/>
  <c r="E171" i="15"/>
  <c r="K171" i="15" s="1"/>
  <c r="L171" i="15" s="1"/>
  <c r="E170" i="15"/>
  <c r="K170" i="15" s="1"/>
  <c r="L170" i="15" s="1"/>
  <c r="E169" i="15"/>
  <c r="K169" i="15" s="1"/>
  <c r="L169" i="15" s="1"/>
  <c r="L143" i="15"/>
  <c r="K148" i="15"/>
  <c r="L148" i="15" s="1"/>
  <c r="L145" i="15" s="1"/>
  <c r="L147" i="15" s="1"/>
  <c r="G148" i="11" s="1"/>
  <c r="H148" i="11" s="1"/>
  <c r="B145" i="15"/>
  <c r="K149" i="15"/>
  <c r="L149" i="15" s="1"/>
  <c r="B141" i="15"/>
  <c r="B128" i="15"/>
  <c r="L168" i="15" l="1"/>
  <c r="L141" i="15"/>
  <c r="K15" i="15" l="1"/>
  <c r="K47" i="15" l="1"/>
  <c r="L47" i="15" s="1"/>
  <c r="K46" i="15"/>
  <c r="L46" i="15" s="1"/>
  <c r="K42" i="15"/>
  <c r="L42" i="15" s="1"/>
  <c r="K41" i="15"/>
  <c r="L41" i="15" s="1"/>
  <c r="K30" i="15"/>
  <c r="L30" i="15" s="1"/>
  <c r="K29" i="15"/>
  <c r="L29" i="15" s="1"/>
  <c r="E37" i="15"/>
  <c r="K37" i="15" s="1"/>
  <c r="L37" i="15" s="1"/>
  <c r="E36" i="15"/>
  <c r="K36" i="15" s="1"/>
  <c r="L36" i="15" s="1"/>
  <c r="E35" i="15"/>
  <c r="K35" i="15" s="1"/>
  <c r="L35" i="15" s="1"/>
  <c r="L40" i="15" l="1"/>
  <c r="L45" i="15"/>
  <c r="L32" i="15"/>
  <c r="L34" i="15" s="1"/>
  <c r="G76" i="11" s="1"/>
  <c r="H76" i="11" s="1"/>
  <c r="L25" i="15"/>
  <c r="L27" i="15" s="1"/>
  <c r="L53" i="15"/>
  <c r="L52" i="15" s="1"/>
  <c r="L49" i="15"/>
  <c r="G82" i="11" s="1"/>
  <c r="H253" i="11"/>
  <c r="H166" i="11"/>
  <c r="H241" i="11"/>
  <c r="H240" i="11"/>
  <c r="K18" i="15"/>
  <c r="L18" i="15" s="1"/>
  <c r="K17" i="15"/>
  <c r="L17" i="15" s="1"/>
  <c r="L15" i="15"/>
  <c r="L12" i="15" l="1"/>
  <c r="J25" i="11" s="1"/>
  <c r="H234" i="11"/>
  <c r="H235" i="11"/>
  <c r="H236" i="11"/>
  <c r="H233" i="11"/>
  <c r="H132" i="11"/>
  <c r="H126" i="11"/>
  <c r="H103" i="11"/>
  <c r="H84" i="11"/>
  <c r="H70" i="11"/>
  <c r="H69" i="11"/>
  <c r="H65" i="11"/>
  <c r="H20" i="11"/>
  <c r="H19" i="11"/>
  <c r="K25" i="11" l="1"/>
  <c r="L25" i="11" s="1"/>
  <c r="H27" i="11"/>
  <c r="K27" i="11" s="1"/>
  <c r="L27" i="11" s="1"/>
  <c r="H29" i="11"/>
  <c r="K31" i="11"/>
  <c r="L31" i="11" s="1"/>
  <c r="H33" i="11"/>
  <c r="H34" i="11"/>
  <c r="H36" i="11"/>
  <c r="H37" i="11"/>
  <c r="H38" i="11"/>
  <c r="H39" i="11"/>
  <c r="K39" i="11" s="1"/>
  <c r="L39" i="11" s="1"/>
  <c r="H40" i="11"/>
  <c r="H41" i="11"/>
  <c r="H42" i="11"/>
  <c r="H43" i="11"/>
  <c r="K43" i="11" s="1"/>
  <c r="L43" i="11" s="1"/>
  <c r="H44" i="11"/>
  <c r="H45" i="11"/>
  <c r="H46" i="11"/>
  <c r="H47" i="11"/>
  <c r="H48" i="11"/>
  <c r="H49" i="11"/>
  <c r="H50" i="11"/>
  <c r="H51" i="11"/>
  <c r="K51" i="11" s="1"/>
  <c r="L51" i="11" s="1"/>
  <c r="H52" i="11"/>
  <c r="H53" i="11"/>
  <c r="H54" i="11"/>
  <c r="H55" i="11"/>
  <c r="K55" i="11" s="1"/>
  <c r="L55" i="11" s="1"/>
  <c r="H56" i="11"/>
  <c r="H57" i="11"/>
  <c r="H58" i="11"/>
  <c r="H59" i="11"/>
  <c r="K59" i="11" s="1"/>
  <c r="L59" i="11" s="1"/>
  <c r="H60" i="11"/>
  <c r="H61" i="11"/>
  <c r="H62" i="11"/>
  <c r="H63" i="11"/>
  <c r="K63" i="11" s="1"/>
  <c r="L63" i="11" s="1"/>
  <c r="H64" i="11"/>
  <c r="H66" i="11"/>
  <c r="K66" i="11" s="1"/>
  <c r="L66" i="11" s="1"/>
  <c r="H67" i="11"/>
  <c r="K67" i="11" s="1"/>
  <c r="L67" i="11" s="1"/>
  <c r="H72" i="11"/>
  <c r="K73" i="11"/>
  <c r="L73" i="11" s="1"/>
  <c r="H74" i="11"/>
  <c r="H75" i="11"/>
  <c r="K75" i="11" s="1"/>
  <c r="L75" i="11" s="1"/>
  <c r="K77" i="11"/>
  <c r="L77" i="11" s="1"/>
  <c r="K78" i="11"/>
  <c r="L78" i="11" s="1"/>
  <c r="H81" i="11"/>
  <c r="K81" i="11" s="1"/>
  <c r="L81" i="11" s="1"/>
  <c r="H82" i="11"/>
  <c r="K85" i="11"/>
  <c r="L85" i="11" s="1"/>
  <c r="H87" i="11"/>
  <c r="K87" i="11" s="1"/>
  <c r="L87" i="11" s="1"/>
  <c r="H88" i="11"/>
  <c r="H89" i="11"/>
  <c r="H91" i="11"/>
  <c r="K91" i="11" s="1"/>
  <c r="L91" i="11" s="1"/>
  <c r="H92" i="11"/>
  <c r="H93" i="11"/>
  <c r="H94" i="11"/>
  <c r="H95" i="11"/>
  <c r="K95" i="11" s="1"/>
  <c r="L95" i="11" s="1"/>
  <c r="K96" i="11"/>
  <c r="L96" i="11" s="1"/>
  <c r="H97" i="11"/>
  <c r="H98" i="11"/>
  <c r="H99" i="11"/>
  <c r="K99" i="11" s="1"/>
  <c r="L99" i="11" s="1"/>
  <c r="H100" i="11"/>
  <c r="H101" i="11"/>
  <c r="H102" i="11"/>
  <c r="H104" i="11"/>
  <c r="H105" i="11"/>
  <c r="H107" i="11"/>
  <c r="H108" i="11"/>
  <c r="H109" i="11"/>
  <c r="H110" i="11"/>
  <c r="H111" i="11"/>
  <c r="H112" i="11"/>
  <c r="H113" i="11"/>
  <c r="H115" i="11"/>
  <c r="H116" i="11"/>
  <c r="H117" i="11"/>
  <c r="H118" i="11"/>
  <c r="H119" i="11"/>
  <c r="H123" i="11"/>
  <c r="K124" i="11"/>
  <c r="L124" i="11" s="1"/>
  <c r="K127" i="11"/>
  <c r="L127" i="11" s="1"/>
  <c r="K128" i="11"/>
  <c r="L128" i="11" s="1"/>
  <c r="H130" i="11"/>
  <c r="K130" i="11" s="1"/>
  <c r="L130" i="11" s="1"/>
  <c r="H131" i="11"/>
  <c r="K131" i="11" s="1"/>
  <c r="L131" i="11" s="1"/>
  <c r="K132" i="11"/>
  <c r="L132" i="11" s="1"/>
  <c r="H133" i="11"/>
  <c r="H134" i="11"/>
  <c r="H135" i="11"/>
  <c r="K135" i="11" s="1"/>
  <c r="L135" i="11" s="1"/>
  <c r="H136" i="11"/>
  <c r="H137" i="11"/>
  <c r="H138" i="11"/>
  <c r="K138" i="11" s="1"/>
  <c r="L138" i="11" s="1"/>
  <c r="H139" i="11"/>
  <c r="K139" i="11" s="1"/>
  <c r="L139" i="11" s="1"/>
  <c r="H140" i="11"/>
  <c r="K140" i="11" s="1"/>
  <c r="L140" i="11" s="1"/>
  <c r="H141" i="11"/>
  <c r="H142" i="11"/>
  <c r="K142" i="11" s="1"/>
  <c r="L142" i="11" s="1"/>
  <c r="H143" i="11"/>
  <c r="K143" i="11" s="1"/>
  <c r="L143" i="11" s="1"/>
  <c r="H144" i="11"/>
  <c r="K144" i="11" s="1"/>
  <c r="L144" i="11" s="1"/>
  <c r="K146" i="11"/>
  <c r="L146" i="11" s="1"/>
  <c r="H150" i="11"/>
  <c r="K151" i="11"/>
  <c r="L151" i="11" s="1"/>
  <c r="H153" i="11"/>
  <c r="H154" i="11"/>
  <c r="H155" i="11"/>
  <c r="K155" i="11" s="1"/>
  <c r="L155" i="11" s="1"/>
  <c r="H156" i="11"/>
  <c r="H157" i="11"/>
  <c r="H158" i="11"/>
  <c r="K158" i="11" s="1"/>
  <c r="L158" i="11" s="1"/>
  <c r="H159" i="11"/>
  <c r="K159" i="11" s="1"/>
  <c r="L159" i="11" s="1"/>
  <c r="H161" i="11"/>
  <c r="H162" i="11"/>
  <c r="H163" i="11"/>
  <c r="K163" i="11" s="1"/>
  <c r="L163" i="11" s="1"/>
  <c r="H164" i="11"/>
  <c r="H165" i="11"/>
  <c r="H167" i="11"/>
  <c r="K167" i="11" s="1"/>
  <c r="L167" i="11" s="1"/>
  <c r="H168" i="11"/>
  <c r="K168" i="11" s="1"/>
  <c r="L168" i="11" s="1"/>
  <c r="H169" i="11"/>
  <c r="H170" i="11"/>
  <c r="H171" i="11"/>
  <c r="K171" i="11" s="1"/>
  <c r="L171" i="11" s="1"/>
  <c r="H172" i="11"/>
  <c r="K172" i="11" s="1"/>
  <c r="L172" i="11" s="1"/>
  <c r="H173" i="11"/>
  <c r="K173" i="11" s="1"/>
  <c r="L173" i="11" s="1"/>
  <c r="H174" i="11"/>
  <c r="H175" i="11"/>
  <c r="H176" i="11"/>
  <c r="H178" i="11"/>
  <c r="H179" i="11"/>
  <c r="K179" i="11" s="1"/>
  <c r="L179" i="11" s="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K191" i="11" s="1"/>
  <c r="L191" i="11" s="1"/>
  <c r="H192" i="11"/>
  <c r="H193" i="11"/>
  <c r="H194" i="11"/>
  <c r="H195" i="11"/>
  <c r="K195" i="11" s="1"/>
  <c r="L195" i="11" s="1"/>
  <c r="H196" i="11"/>
  <c r="H197" i="11"/>
  <c r="H198" i="11"/>
  <c r="H199" i="11"/>
  <c r="K199" i="11" s="1"/>
  <c r="L199" i="11" s="1"/>
  <c r="H200" i="11"/>
  <c r="H201" i="11"/>
  <c r="H202" i="11"/>
  <c r="H203" i="11"/>
  <c r="K203" i="11" s="1"/>
  <c r="L203" i="11" s="1"/>
  <c r="H205" i="11"/>
  <c r="H206" i="11"/>
  <c r="H207" i="11"/>
  <c r="K207" i="11" s="1"/>
  <c r="L207" i="11" s="1"/>
  <c r="H208" i="11"/>
  <c r="H209" i="11"/>
  <c r="H210" i="11"/>
  <c r="H211" i="11"/>
  <c r="K211" i="11" s="1"/>
  <c r="L211" i="11" s="1"/>
  <c r="H212" i="11"/>
  <c r="H214" i="11"/>
  <c r="H215" i="11"/>
  <c r="K215" i="11" s="1"/>
  <c r="L215" i="11" s="1"/>
  <c r="H216" i="11"/>
  <c r="H217" i="11"/>
  <c r="H218" i="11"/>
  <c r="H219" i="11"/>
  <c r="K219" i="11" s="1"/>
  <c r="L219" i="11" s="1"/>
  <c r="H220" i="11"/>
  <c r="H221" i="11"/>
  <c r="H222" i="11"/>
  <c r="H223" i="11"/>
  <c r="K223" i="11" s="1"/>
  <c r="L223" i="11" s="1"/>
  <c r="H224" i="11"/>
  <c r="H225" i="11"/>
  <c r="H226" i="11"/>
  <c r="H227" i="11"/>
  <c r="K227" i="11" s="1"/>
  <c r="L227" i="11" s="1"/>
  <c r="H228" i="11"/>
  <c r="H230" i="11"/>
  <c r="H231" i="11"/>
  <c r="K231" i="11" s="1"/>
  <c r="L231" i="11" s="1"/>
  <c r="H232" i="11"/>
  <c r="K232" i="11" s="1"/>
  <c r="L232" i="11" s="1"/>
  <c r="H237" i="11"/>
  <c r="H238" i="11"/>
  <c r="H239" i="11"/>
  <c r="K240" i="11"/>
  <c r="L240" i="11" s="1"/>
  <c r="H242" i="11"/>
  <c r="H243" i="11"/>
  <c r="K243" i="11" s="1"/>
  <c r="L243" i="11" s="1"/>
  <c r="H244" i="11"/>
  <c r="K244" i="11" s="1"/>
  <c r="L244" i="11" s="1"/>
  <c r="H245" i="11"/>
  <c r="K245" i="11" s="1"/>
  <c r="L245" i="11" s="1"/>
  <c r="H246" i="11"/>
  <c r="H247" i="11"/>
  <c r="K247" i="11" s="1"/>
  <c r="L247" i="11" s="1"/>
  <c r="H248" i="11"/>
  <c r="K248" i="11" s="1"/>
  <c r="L248" i="11" s="1"/>
  <c r="H249" i="11"/>
  <c r="H250" i="11"/>
  <c r="H251" i="11"/>
  <c r="H252" i="11"/>
  <c r="H254" i="11"/>
  <c r="K255" i="11"/>
  <c r="L255" i="11" s="1"/>
  <c r="H256" i="11"/>
  <c r="H257" i="11"/>
  <c r="H258" i="11"/>
  <c r="H259" i="11"/>
  <c r="K259" i="11" s="1"/>
  <c r="L259" i="11" s="1"/>
  <c r="H260" i="11"/>
  <c r="H261" i="11"/>
  <c r="H262" i="11"/>
  <c r="K263" i="11"/>
  <c r="L263" i="11" s="1"/>
  <c r="H264" i="11"/>
  <c r="H265" i="11"/>
  <c r="H266" i="11"/>
  <c r="H267" i="11"/>
  <c r="H268" i="11"/>
  <c r="H269" i="11"/>
  <c r="K269" i="11" s="1"/>
  <c r="L269" i="11" s="1"/>
  <c r="H270" i="11"/>
  <c r="H271" i="11"/>
  <c r="H272" i="11"/>
  <c r="H273" i="11"/>
  <c r="H274" i="11"/>
  <c r="H275" i="11"/>
  <c r="K275" i="11" s="1"/>
  <c r="L275" i="11" s="1"/>
  <c r="H276" i="11"/>
  <c r="H277" i="11"/>
  <c r="H278" i="11"/>
  <c r="H279" i="11"/>
  <c r="K279" i="11" s="1"/>
  <c r="L279" i="11" s="1"/>
  <c r="H280" i="11"/>
  <c r="H281" i="11"/>
  <c r="H282" i="11"/>
  <c r="H283" i="11"/>
  <c r="H284" i="11"/>
  <c r="H286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K299" i="11" s="1"/>
  <c r="L299" i="11" s="1"/>
  <c r="H300" i="11"/>
  <c r="H301" i="11"/>
  <c r="H302" i="11"/>
  <c r="H303" i="11"/>
  <c r="K303" i="11" s="1"/>
  <c r="L303" i="11" s="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K315" i="11" s="1"/>
  <c r="L315" i="11" s="1"/>
  <c r="H317" i="11"/>
  <c r="H318" i="11"/>
  <c r="H319" i="11"/>
  <c r="K319" i="11" s="1"/>
  <c r="L319" i="11" s="1"/>
  <c r="H320" i="11"/>
  <c r="H321" i="11"/>
  <c r="H322" i="11"/>
  <c r="H323" i="11"/>
  <c r="H324" i="11"/>
  <c r="H325" i="11"/>
  <c r="H327" i="11"/>
  <c r="H328" i="11"/>
  <c r="H329" i="11"/>
  <c r="H330" i="11"/>
  <c r="H331" i="11"/>
  <c r="K331" i="11" s="1"/>
  <c r="L331" i="11" s="1"/>
  <c r="H332" i="11"/>
  <c r="H333" i="11"/>
  <c r="H334" i="11"/>
  <c r="H335" i="11"/>
  <c r="H336" i="11"/>
  <c r="H337" i="11"/>
  <c r="H338" i="11"/>
  <c r="H340" i="11"/>
  <c r="H341" i="11"/>
  <c r="H342" i="11"/>
  <c r="H343" i="11"/>
  <c r="K343" i="11" s="1"/>
  <c r="L343" i="11" s="1"/>
  <c r="H344" i="11"/>
  <c r="H345" i="11"/>
  <c r="H346" i="11"/>
  <c r="H347" i="11"/>
  <c r="H348" i="11"/>
  <c r="H349" i="11"/>
  <c r="H350" i="11"/>
  <c r="H351" i="11"/>
  <c r="K351" i="11" s="1"/>
  <c r="L351" i="11" s="1"/>
  <c r="H352" i="11"/>
  <c r="H353" i="11"/>
  <c r="H354" i="11"/>
  <c r="H356" i="11"/>
  <c r="K356" i="11" s="1"/>
  <c r="L356" i="11" s="1"/>
  <c r="K20" i="11"/>
  <c r="L20" i="11" s="1"/>
  <c r="K21" i="11"/>
  <c r="L21" i="11" s="1"/>
  <c r="K22" i="11"/>
  <c r="L22" i="11" s="1"/>
  <c r="K29" i="11"/>
  <c r="L29" i="11" s="1"/>
  <c r="K33" i="11"/>
  <c r="L33" i="11" s="1"/>
  <c r="K34" i="11"/>
  <c r="L34" i="11" s="1"/>
  <c r="K36" i="11"/>
  <c r="L36" i="11" s="1"/>
  <c r="K37" i="11"/>
  <c r="L37" i="11" s="1"/>
  <c r="K38" i="11"/>
  <c r="L38" i="11" s="1"/>
  <c r="K40" i="11"/>
  <c r="L40" i="11" s="1"/>
  <c r="K41" i="11"/>
  <c r="L41" i="11" s="1"/>
  <c r="K42" i="11"/>
  <c r="L42" i="11" s="1"/>
  <c r="K44" i="11"/>
  <c r="L44" i="11" s="1"/>
  <c r="K45" i="11"/>
  <c r="L45" i="11" s="1"/>
  <c r="K46" i="11"/>
  <c r="L46" i="11" s="1"/>
  <c r="K47" i="11"/>
  <c r="L47" i="11" s="1"/>
  <c r="K48" i="11"/>
  <c r="L48" i="11" s="1"/>
  <c r="K49" i="11"/>
  <c r="L49" i="11" s="1"/>
  <c r="K50" i="11"/>
  <c r="L50" i="11" s="1"/>
  <c r="K52" i="11"/>
  <c r="L52" i="11" s="1"/>
  <c r="K53" i="11"/>
  <c r="L53" i="11" s="1"/>
  <c r="K54" i="11"/>
  <c r="L54" i="11" s="1"/>
  <c r="K56" i="11"/>
  <c r="L56" i="11" s="1"/>
  <c r="K57" i="11"/>
  <c r="L57" i="11" s="1"/>
  <c r="K58" i="11"/>
  <c r="L58" i="11" s="1"/>
  <c r="K60" i="11"/>
  <c r="L60" i="11" s="1"/>
  <c r="K61" i="11"/>
  <c r="L61" i="11" s="1"/>
  <c r="K62" i="11"/>
  <c r="L62" i="11" s="1"/>
  <c r="K64" i="11"/>
  <c r="L64" i="11" s="1"/>
  <c r="K65" i="11"/>
  <c r="L65" i="11" s="1"/>
  <c r="K68" i="11"/>
  <c r="L68" i="11" s="1"/>
  <c r="K69" i="11"/>
  <c r="L69" i="11" s="1"/>
  <c r="K70" i="11"/>
  <c r="L70" i="11" s="1"/>
  <c r="K72" i="11"/>
  <c r="L72" i="11" s="1"/>
  <c r="K74" i="11"/>
  <c r="L74" i="11" s="1"/>
  <c r="K76" i="11"/>
  <c r="L76" i="11" s="1"/>
  <c r="K79" i="11"/>
  <c r="L79" i="11" s="1"/>
  <c r="K82" i="11"/>
  <c r="L82" i="11" s="1"/>
  <c r="K84" i="11"/>
  <c r="L84" i="11" s="1"/>
  <c r="K86" i="11"/>
  <c r="L86" i="11" s="1"/>
  <c r="K88" i="11"/>
  <c r="L88" i="11" s="1"/>
  <c r="K89" i="11"/>
  <c r="L89" i="11" s="1"/>
  <c r="K92" i="11"/>
  <c r="L92" i="11" s="1"/>
  <c r="K93" i="11"/>
  <c r="L93" i="11" s="1"/>
  <c r="K94" i="11"/>
  <c r="L94" i="11" s="1"/>
  <c r="K97" i="11"/>
  <c r="L97" i="11" s="1"/>
  <c r="K98" i="11"/>
  <c r="L98" i="11" s="1"/>
  <c r="K100" i="11"/>
  <c r="L100" i="11" s="1"/>
  <c r="K101" i="11"/>
  <c r="L101" i="11" s="1"/>
  <c r="K102" i="11"/>
  <c r="L102" i="11" s="1"/>
  <c r="K104" i="11"/>
  <c r="L104" i="11" s="1"/>
  <c r="K105" i="11"/>
  <c r="L105" i="11" s="1"/>
  <c r="K109" i="11"/>
  <c r="L109" i="11" s="1"/>
  <c r="K110" i="11"/>
  <c r="L110" i="11" s="1"/>
  <c r="K111" i="11"/>
  <c r="L111" i="11" s="1"/>
  <c r="K112" i="11"/>
  <c r="L112" i="11" s="1"/>
  <c r="K113" i="11"/>
  <c r="L113" i="11"/>
  <c r="K117" i="11"/>
  <c r="L117" i="11" s="1"/>
  <c r="K118" i="11"/>
  <c r="L118" i="11" s="1"/>
  <c r="K125" i="11"/>
  <c r="L125" i="11" s="1"/>
  <c r="K126" i="11"/>
  <c r="L126" i="11" s="1"/>
  <c r="K129" i="11"/>
  <c r="L129" i="11"/>
  <c r="K133" i="11"/>
  <c r="L133" i="11" s="1"/>
  <c r="K134" i="11"/>
  <c r="L134" i="11" s="1"/>
  <c r="K136" i="11"/>
  <c r="L136" i="11" s="1"/>
  <c r="K137" i="11"/>
  <c r="L137" i="11" s="1"/>
  <c r="K141" i="11"/>
  <c r="L141" i="11" s="1"/>
  <c r="K148" i="11"/>
  <c r="L148" i="11" s="1"/>
  <c r="K149" i="11"/>
  <c r="L149" i="11" s="1"/>
  <c r="K150" i="11"/>
  <c r="L150" i="11" s="1"/>
  <c r="K152" i="11"/>
  <c r="L152" i="11" s="1"/>
  <c r="K153" i="11"/>
  <c r="L153" i="11" s="1"/>
  <c r="K154" i="11"/>
  <c r="L154" i="11" s="1"/>
  <c r="K156" i="11"/>
  <c r="L156" i="11" s="1"/>
  <c r="K157" i="11"/>
  <c r="L157" i="11" s="1"/>
  <c r="K161" i="11"/>
  <c r="L161" i="11" s="1"/>
  <c r="K162" i="11"/>
  <c r="L162" i="11" s="1"/>
  <c r="K164" i="11"/>
  <c r="L164" i="11" s="1"/>
  <c r="K165" i="11"/>
  <c r="L165" i="11" s="1"/>
  <c r="K169" i="11"/>
  <c r="L169" i="11" s="1"/>
  <c r="K170" i="11"/>
  <c r="L170" i="11" s="1"/>
  <c r="K174" i="11"/>
  <c r="L174" i="11" s="1"/>
  <c r="K175" i="11"/>
  <c r="L175" i="11" s="1"/>
  <c r="K176" i="11"/>
  <c r="L176" i="11" s="1"/>
  <c r="K178" i="11"/>
  <c r="L178" i="11" s="1"/>
  <c r="K180" i="11"/>
  <c r="L180" i="11" s="1"/>
  <c r="K181" i="11"/>
  <c r="L181" i="11" s="1"/>
  <c r="K182" i="11"/>
  <c r="L182" i="11" s="1"/>
  <c r="K183" i="11"/>
  <c r="L183" i="11" s="1"/>
  <c r="K184" i="11"/>
  <c r="L184" i="11" s="1"/>
  <c r="K185" i="11"/>
  <c r="L185" i="11" s="1"/>
  <c r="K186" i="11"/>
  <c r="L186" i="11" s="1"/>
  <c r="K187" i="11"/>
  <c r="L187" i="11" s="1"/>
  <c r="K188" i="11"/>
  <c r="L188" i="11" s="1"/>
  <c r="K189" i="11"/>
  <c r="L189" i="11" s="1"/>
  <c r="K190" i="11"/>
  <c r="L190" i="11" s="1"/>
  <c r="K192" i="11"/>
  <c r="L192" i="11" s="1"/>
  <c r="K193" i="11"/>
  <c r="L193" i="11" s="1"/>
  <c r="K194" i="11"/>
  <c r="L194" i="11" s="1"/>
  <c r="K196" i="11"/>
  <c r="L196" i="11" s="1"/>
  <c r="K197" i="11"/>
  <c r="L197" i="11" s="1"/>
  <c r="K198" i="11"/>
  <c r="L198" i="11" s="1"/>
  <c r="K200" i="11"/>
  <c r="L200" i="11"/>
  <c r="K201" i="11"/>
  <c r="L201" i="11" s="1"/>
  <c r="K202" i="11"/>
  <c r="L202" i="11" s="1"/>
  <c r="K205" i="11"/>
  <c r="L205" i="11" s="1"/>
  <c r="K206" i="11"/>
  <c r="L206" i="11" s="1"/>
  <c r="K208" i="11"/>
  <c r="L208" i="11"/>
  <c r="K209" i="11"/>
  <c r="L209" i="11" s="1"/>
  <c r="K210" i="11"/>
  <c r="L210" i="11" s="1"/>
  <c r="K212" i="11"/>
  <c r="L212" i="11" s="1"/>
  <c r="K213" i="11"/>
  <c r="L213" i="11" s="1"/>
  <c r="K214" i="11"/>
  <c r="L214" i="11" s="1"/>
  <c r="K216" i="11"/>
  <c r="L216" i="11" s="1"/>
  <c r="K217" i="11"/>
  <c r="L217" i="11" s="1"/>
  <c r="K218" i="11"/>
  <c r="L218" i="11"/>
  <c r="K220" i="11"/>
  <c r="L220" i="11" s="1"/>
  <c r="K221" i="11"/>
  <c r="L221" i="11" s="1"/>
  <c r="K222" i="11"/>
  <c r="L222" i="11" s="1"/>
  <c r="K224" i="11"/>
  <c r="L224" i="11" s="1"/>
  <c r="K225" i="11"/>
  <c r="L225" i="11" s="1"/>
  <c r="K226" i="11"/>
  <c r="L226" i="11" s="1"/>
  <c r="K228" i="11"/>
  <c r="L228" i="11" s="1"/>
  <c r="K230" i="11"/>
  <c r="L230" i="11" s="1"/>
  <c r="K233" i="11"/>
  <c r="L233" i="11" s="1"/>
  <c r="K234" i="11"/>
  <c r="L234" i="11" s="1"/>
  <c r="K235" i="11"/>
  <c r="L235" i="11" s="1"/>
  <c r="K236" i="11"/>
  <c r="L236" i="11" s="1"/>
  <c r="K237" i="11"/>
  <c r="L237" i="11" s="1"/>
  <c r="K238" i="11"/>
  <c r="L238" i="11" s="1"/>
  <c r="K239" i="11"/>
  <c r="L239" i="11" s="1"/>
  <c r="K241" i="11"/>
  <c r="L241" i="11" s="1"/>
  <c r="K242" i="11"/>
  <c r="L242" i="11" s="1"/>
  <c r="K246" i="11"/>
  <c r="L246" i="11" s="1"/>
  <c r="K249" i="11"/>
  <c r="L249" i="11" s="1"/>
  <c r="K250" i="11"/>
  <c r="L250" i="11" s="1"/>
  <c r="K251" i="11"/>
  <c r="L251" i="11" s="1"/>
  <c r="K252" i="11"/>
  <c r="L252" i="11" s="1"/>
  <c r="K253" i="11"/>
  <c r="L253" i="11" s="1"/>
  <c r="K254" i="11"/>
  <c r="L254" i="11" s="1"/>
  <c r="K256" i="11"/>
  <c r="L256" i="11" s="1"/>
  <c r="K257" i="11"/>
  <c r="L257" i="11" s="1"/>
  <c r="K258" i="11"/>
  <c r="L258" i="11" s="1"/>
  <c r="K260" i="11"/>
  <c r="L260" i="11" s="1"/>
  <c r="K261" i="11"/>
  <c r="L261" i="11" s="1"/>
  <c r="K262" i="11"/>
  <c r="L262" i="11" s="1"/>
  <c r="K264" i="11"/>
  <c r="L264" i="11" s="1"/>
  <c r="K265" i="11"/>
  <c r="L265" i="11" s="1"/>
  <c r="K266" i="11"/>
  <c r="L266" i="11" s="1"/>
  <c r="K267" i="11"/>
  <c r="L267" i="11" s="1"/>
  <c r="K268" i="11"/>
  <c r="L268" i="11" s="1"/>
  <c r="K270" i="11"/>
  <c r="L270" i="11" s="1"/>
  <c r="K271" i="11"/>
  <c r="L271" i="11" s="1"/>
  <c r="K272" i="11"/>
  <c r="L272" i="11" s="1"/>
  <c r="K273" i="11"/>
  <c r="L273" i="11" s="1"/>
  <c r="K274" i="11"/>
  <c r="L274" i="11" s="1"/>
  <c r="K276" i="11"/>
  <c r="L276" i="11" s="1"/>
  <c r="K277" i="11"/>
  <c r="L277" i="11" s="1"/>
  <c r="K278" i="11"/>
  <c r="L278" i="11" s="1"/>
  <c r="K280" i="11"/>
  <c r="L280" i="11"/>
  <c r="K281" i="11"/>
  <c r="L281" i="11" s="1"/>
  <c r="K282" i="11"/>
  <c r="L282" i="11"/>
  <c r="K283" i="11"/>
  <c r="L283" i="11" s="1"/>
  <c r="K284" i="11"/>
  <c r="L284" i="11" s="1"/>
  <c r="K286" i="11"/>
  <c r="L286" i="11" s="1"/>
  <c r="K288" i="11"/>
  <c r="L288" i="11"/>
  <c r="K289" i="11"/>
  <c r="L289" i="11" s="1"/>
  <c r="K290" i="11"/>
  <c r="L290" i="11"/>
  <c r="K291" i="11"/>
  <c r="L291" i="11" s="1"/>
  <c r="K292" i="11"/>
  <c r="L292" i="11" s="1"/>
  <c r="K293" i="11"/>
  <c r="L293" i="11" s="1"/>
  <c r="K294" i="11"/>
  <c r="L294" i="11" s="1"/>
  <c r="K295" i="11"/>
  <c r="L295" i="11" s="1"/>
  <c r="K296" i="11"/>
  <c r="L296" i="11" s="1"/>
  <c r="K297" i="11"/>
  <c r="L297" i="11" s="1"/>
  <c r="K298" i="11"/>
  <c r="L298" i="11" s="1"/>
  <c r="K300" i="11"/>
  <c r="L300" i="11" s="1"/>
  <c r="K301" i="11"/>
  <c r="L301" i="11" s="1"/>
  <c r="K302" i="11"/>
  <c r="L302" i="11" s="1"/>
  <c r="K304" i="11"/>
  <c r="L304" i="11"/>
  <c r="K305" i="11"/>
  <c r="L305" i="11" s="1"/>
  <c r="K306" i="11"/>
  <c r="L306" i="11"/>
  <c r="K307" i="11"/>
  <c r="L307" i="11" s="1"/>
  <c r="K308" i="11"/>
  <c r="L308" i="11" s="1"/>
  <c r="K309" i="11"/>
  <c r="L309" i="11" s="1"/>
  <c r="K310" i="11"/>
  <c r="L310" i="11" s="1"/>
  <c r="K311" i="11"/>
  <c r="L311" i="11" s="1"/>
  <c r="K312" i="11"/>
  <c r="L312" i="11" s="1"/>
  <c r="K313" i="11"/>
  <c r="L313" i="11" s="1"/>
  <c r="K314" i="11"/>
  <c r="L314" i="11" s="1"/>
  <c r="K317" i="11"/>
  <c r="L317" i="11"/>
  <c r="K318" i="11"/>
  <c r="L318" i="11" s="1"/>
  <c r="K320" i="11"/>
  <c r="L320" i="11" s="1"/>
  <c r="K321" i="11"/>
  <c r="L321" i="11" s="1"/>
  <c r="K322" i="11"/>
  <c r="L322" i="11" s="1"/>
  <c r="K323" i="11"/>
  <c r="L323" i="11" s="1"/>
  <c r="K324" i="11"/>
  <c r="L324" i="11" s="1"/>
  <c r="K325" i="11"/>
  <c r="L325" i="11"/>
  <c r="K327" i="11"/>
  <c r="L327" i="11" s="1"/>
  <c r="K328" i="11"/>
  <c r="L328" i="11" s="1"/>
  <c r="K329" i="11"/>
  <c r="L329" i="11" s="1"/>
  <c r="K330" i="11"/>
  <c r="L330" i="11" s="1"/>
  <c r="K332" i="11"/>
  <c r="L332" i="11" s="1"/>
  <c r="K333" i="11"/>
  <c r="L333" i="11" s="1"/>
  <c r="K334" i="11"/>
  <c r="L334" i="11" s="1"/>
  <c r="K335" i="11"/>
  <c r="L335" i="11" s="1"/>
  <c r="K336" i="11"/>
  <c r="L336" i="11" s="1"/>
  <c r="K337" i="11"/>
  <c r="L337" i="11" s="1"/>
  <c r="K338" i="11"/>
  <c r="L338" i="11" s="1"/>
  <c r="K340" i="11"/>
  <c r="L340" i="11" s="1"/>
  <c r="K341" i="11"/>
  <c r="L341" i="11" s="1"/>
  <c r="K342" i="11"/>
  <c r="L342" i="11" s="1"/>
  <c r="K344" i="11"/>
  <c r="L344" i="11" s="1"/>
  <c r="K345" i="11"/>
  <c r="L345" i="11" s="1"/>
  <c r="K346" i="11"/>
  <c r="L346" i="11" s="1"/>
  <c r="K347" i="11"/>
  <c r="L347" i="11" s="1"/>
  <c r="K348" i="11"/>
  <c r="L348" i="11" s="1"/>
  <c r="K349" i="11"/>
  <c r="L349" i="11" s="1"/>
  <c r="K350" i="11"/>
  <c r="L350" i="11" s="1"/>
  <c r="K352" i="11"/>
  <c r="L352" i="11" s="1"/>
  <c r="K353" i="11"/>
  <c r="L353" i="11" s="1"/>
  <c r="K354" i="11"/>
  <c r="L354" i="11" s="1"/>
  <c r="K19" i="11"/>
  <c r="J20" i="11" l="1"/>
  <c r="J21" i="11"/>
  <c r="J22" i="11"/>
  <c r="J27" i="11"/>
  <c r="J29" i="11"/>
  <c r="J31" i="11"/>
  <c r="J33" i="11"/>
  <c r="J34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2" i="11"/>
  <c r="J73" i="11"/>
  <c r="J74" i="11"/>
  <c r="J75" i="11"/>
  <c r="J76" i="11"/>
  <c r="J77" i="11"/>
  <c r="J78" i="11"/>
  <c r="J79" i="11"/>
  <c r="J81" i="11"/>
  <c r="J82" i="11"/>
  <c r="J84" i="11"/>
  <c r="J85" i="11"/>
  <c r="J86" i="11"/>
  <c r="J87" i="11"/>
  <c r="J88" i="11"/>
  <c r="J89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7" i="11"/>
  <c r="J108" i="11"/>
  <c r="J109" i="11"/>
  <c r="J110" i="11"/>
  <c r="J111" i="11"/>
  <c r="J112" i="11"/>
  <c r="J113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5" i="11"/>
  <c r="J206" i="11"/>
  <c r="J207" i="11"/>
  <c r="J208" i="11"/>
  <c r="J209" i="11"/>
  <c r="J210" i="11"/>
  <c r="J211" i="11"/>
  <c r="J212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6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7" i="11"/>
  <c r="J318" i="11"/>
  <c r="J319" i="11"/>
  <c r="J320" i="11"/>
  <c r="J321" i="11"/>
  <c r="J322" i="11"/>
  <c r="J323" i="11"/>
  <c r="J324" i="11"/>
  <c r="J325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6" i="11"/>
  <c r="J19" i="11"/>
  <c r="F91" i="11"/>
  <c r="F84" i="11"/>
  <c r="F79" i="11"/>
  <c r="F78" i="11"/>
  <c r="F77" i="11"/>
  <c r="F25" i="11"/>
  <c r="I32" i="11" l="1"/>
  <c r="I31" i="11"/>
  <c r="I21" i="11"/>
  <c r="I19" i="11"/>
  <c r="I20" i="11"/>
  <c r="I22" i="11"/>
  <c r="I27" i="11"/>
  <c r="I29" i="11"/>
  <c r="I33" i="11"/>
  <c r="I34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2" i="11"/>
  <c r="I73" i="11"/>
  <c r="I74" i="11"/>
  <c r="I75" i="11"/>
  <c r="I76" i="11"/>
  <c r="I81" i="11"/>
  <c r="I82" i="11"/>
  <c r="I85" i="11"/>
  <c r="I86" i="11"/>
  <c r="I87" i="11"/>
  <c r="I88" i="11"/>
  <c r="I89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7" i="11"/>
  <c r="I108" i="11"/>
  <c r="I109" i="11"/>
  <c r="I110" i="11"/>
  <c r="I111" i="11"/>
  <c r="I112" i="11"/>
  <c r="I113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5" i="11"/>
  <c r="I206" i="11"/>
  <c r="I207" i="11"/>
  <c r="I208" i="11"/>
  <c r="I209" i="11"/>
  <c r="I210" i="11"/>
  <c r="I211" i="11"/>
  <c r="I212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6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7" i="11"/>
  <c r="I318" i="11"/>
  <c r="I319" i="11"/>
  <c r="I320" i="11"/>
  <c r="I321" i="11"/>
  <c r="I322" i="11"/>
  <c r="I323" i="11"/>
  <c r="I324" i="11"/>
  <c r="I325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6" i="11"/>
  <c r="I91" i="11"/>
  <c r="I84" i="11"/>
  <c r="I79" i="11"/>
  <c r="I78" i="11"/>
  <c r="I77" i="11"/>
  <c r="I25" i="11"/>
  <c r="K32" i="11" l="1"/>
  <c r="L32" i="11" s="1"/>
  <c r="J32" i="11"/>
  <c r="J358" i="11" s="1"/>
  <c r="K147" i="11"/>
  <c r="L147" i="11" s="1"/>
  <c r="K166" i="11"/>
  <c r="L166" i="11" s="1"/>
  <c r="K120" i="11"/>
  <c r="L120" i="11" s="1"/>
  <c r="K121" i="11"/>
  <c r="L121" i="11" s="1"/>
  <c r="K122" i="11"/>
  <c r="L122" i="11" s="1"/>
  <c r="K123" i="11"/>
  <c r="L123" i="11" s="1"/>
  <c r="K119" i="11"/>
  <c r="L119" i="11" s="1"/>
  <c r="K108" i="11"/>
  <c r="L108" i="11" s="1"/>
  <c r="K115" i="11"/>
  <c r="L115" i="11" s="1"/>
  <c r="K116" i="11"/>
  <c r="L116" i="11" s="1"/>
  <c r="K107" i="11"/>
  <c r="L107" i="11" s="1"/>
  <c r="D223" i="11"/>
  <c r="D224" i="11"/>
  <c r="D225" i="11"/>
  <c r="D226" i="11"/>
  <c r="D227" i="11"/>
  <c r="D228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103" i="11"/>
  <c r="L103" i="11" s="1"/>
  <c r="D99" i="11"/>
  <c r="D100" i="11"/>
  <c r="D101" i="11"/>
  <c r="D102" i="11"/>
  <c r="D103" i="11"/>
  <c r="D104" i="11"/>
  <c r="D98" i="11"/>
  <c r="D89" i="11"/>
  <c r="D90" i="11"/>
  <c r="D91" i="11"/>
  <c r="D92" i="11"/>
  <c r="D93" i="11"/>
  <c r="D94" i="11"/>
  <c r="D95" i="11"/>
  <c r="D96" i="11"/>
  <c r="D88" i="11"/>
  <c r="D77" i="11"/>
  <c r="D78" i="11"/>
  <c r="D79" i="11"/>
  <c r="D80" i="11"/>
  <c r="D81" i="11"/>
  <c r="D82" i="11"/>
  <c r="D83" i="11"/>
  <c r="D84" i="11"/>
  <c r="D85" i="11"/>
  <c r="D86" i="11"/>
  <c r="D76" i="11"/>
  <c r="D64" i="11"/>
  <c r="D65" i="11"/>
  <c r="D66" i="11"/>
  <c r="D67" i="11"/>
  <c r="D68" i="11"/>
  <c r="D69" i="11"/>
  <c r="D70" i="11"/>
  <c r="D71" i="11"/>
  <c r="D72" i="11"/>
  <c r="D73" i="11"/>
  <c r="D63" i="11"/>
  <c r="D61" i="11"/>
  <c r="D60" i="11"/>
  <c r="D54" i="11"/>
  <c r="D55" i="11"/>
  <c r="D56" i="11"/>
  <c r="D57" i="11"/>
  <c r="D58" i="11"/>
  <c r="D53" i="11"/>
  <c r="D51" i="11"/>
  <c r="D44" i="11"/>
  <c r="D45" i="11"/>
  <c r="D46" i="11"/>
  <c r="D47" i="11"/>
  <c r="D48" i="11"/>
  <c r="D49" i="11"/>
  <c r="D43" i="11"/>
  <c r="D32" i="11"/>
  <c r="D33" i="11"/>
  <c r="D34" i="11"/>
  <c r="D35" i="11"/>
  <c r="D36" i="11"/>
  <c r="D37" i="11"/>
  <c r="D38" i="11"/>
  <c r="D39" i="11"/>
  <c r="D40" i="11"/>
  <c r="D31" i="11"/>
  <c r="D20" i="11"/>
  <c r="D21" i="11"/>
  <c r="D22" i="11"/>
  <c r="D23" i="11"/>
  <c r="D24" i="11"/>
  <c r="D25" i="11"/>
  <c r="D26" i="11"/>
  <c r="D27" i="11"/>
  <c r="D28" i="11"/>
  <c r="D29" i="11"/>
  <c r="D19" i="11"/>
  <c r="L19" i="11" l="1"/>
  <c r="I13" i="11" l="1"/>
  <c r="L358" i="11"/>
</calcChain>
</file>

<file path=xl/sharedStrings.xml><?xml version="1.0" encoding="utf-8"?>
<sst xmlns="http://schemas.openxmlformats.org/spreadsheetml/2006/main" count="1177" uniqueCount="719">
  <si>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</si>
  <si>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</si>
  <si>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</si>
  <si>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</si>
  <si>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</si>
  <si>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</si>
  <si>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</si>
  <si>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</si>
  <si>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</si>
  <si>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</si>
  <si>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</si>
  <si>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</si>
  <si>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</si>
  <si>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</si>
  <si>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</si>
  <si>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</si>
  <si>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</si>
  <si>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</si>
  <si>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</si>
  <si>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</si>
  <si>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</si>
  <si>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</si>
  <si>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</si>
  <si>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</si>
  <si>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</si>
  <si>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</si>
  <si>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</si>
  <si>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</si>
  <si>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</si>
  <si>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</si>
  <si>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</si>
  <si>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</si>
  <si>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</si>
  <si>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</si>
  <si>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</si>
  <si>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</si>
  <si>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</si>
  <si>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</si>
  <si>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</si>
  <si>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</si>
  <si>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</si>
  <si>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</si>
  <si>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</si>
  <si>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</si>
  <si>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</si>
  <si>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</si>
  <si>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</si>
  <si>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</si>
  <si>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</si>
  <si>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</si>
  <si>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</si>
  <si>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</si>
  <si>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</si>
  <si>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</si>
  <si>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</si>
  <si>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</si>
  <si>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</si>
  <si>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</si>
  <si>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</si>
  <si>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</si>
  <si>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</si>
  <si>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</si>
  <si>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</si>
  <si>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</si>
  <si>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</si>
  <si>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</si>
  <si>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</si>
  <si>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</si>
  <si>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</si>
  <si>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</si>
  <si>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</si>
  <si>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</si>
  <si>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</si>
  <si>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</si>
  <si>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</si>
  <si>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</si>
  <si>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</si>
  <si>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</si>
  <si>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</si>
  <si>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</si>
  <si>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</si>
  <si>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</si>
  <si>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</si>
  <si>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</si>
  <si>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</si>
  <si>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</si>
  <si>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</si>
  <si>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</si>
  <si>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</si>
  <si>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</si>
  <si>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</si>
  <si>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</si>
  <si>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</si>
  <si>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</si>
  <si>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</si>
  <si>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</si>
  <si>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</si>
  <si>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</si>
  <si>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</si>
  <si>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</si>
  <si>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</si>
  <si>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</si>
  <si>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</si>
  <si>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</si>
  <si>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</si>
  <si>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</si>
  <si>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</si>
  <si>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</si>
  <si>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</si>
  <si>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</si>
  <si>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</si>
  <si>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</si>
  <si>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</si>
  <si>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</si>
  <si>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</si>
  <si>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</si>
  <si>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</si>
  <si>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</si>
  <si>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</si>
  <si>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</si>
  <si>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</si>
  <si>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</si>
  <si>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</si>
  <si>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</si>
  <si>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</si>
  <si>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</si>
  <si>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</si>
  <si>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</si>
  <si>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</si>
  <si>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</si>
  <si>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</si>
  <si>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</si>
  <si>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</si>
  <si>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</si>
  <si>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</si>
  <si>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</si>
  <si>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</si>
  <si>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</si>
  <si>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</si>
  <si>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</si>
  <si>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</si>
  <si>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</si>
  <si>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</si>
  <si>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</si>
  <si>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</si>
  <si>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</si>
  <si>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</si>
  <si>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</si>
  <si>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</si>
  <si>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</si>
  <si>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</si>
  <si>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</si>
  <si>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</si>
  <si>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</si>
  <si>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</si>
  <si>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</si>
  <si>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</si>
  <si>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</si>
  <si>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</si>
  <si>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</si>
  <si>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</si>
  <si>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</si>
  <si>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</si>
  <si>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</si>
  <si>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</si>
  <si>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</si>
  <si>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</si>
  <si>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</si>
  <si>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</si>
  <si>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</si>
  <si>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</si>
  <si>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</si>
  <si>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</si>
  <si>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</si>
  <si>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</si>
  <si>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</si>
  <si>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</si>
  <si>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</si>
  <si>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</si>
  <si>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</si>
  <si>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</si>
  <si>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</si>
  <si>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</si>
  <si>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</si>
  <si>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</si>
  <si>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</si>
  <si>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</si>
  <si>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</si>
  <si>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</si>
  <si>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</si>
  <si>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</si>
  <si>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</si>
  <si>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</si>
  <si>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</si>
  <si>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</si>
  <si>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</si>
  <si>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</si>
  <si>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</si>
  <si>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</si>
  <si>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</si>
  <si>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</si>
  <si>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</si>
  <si>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</si>
  <si>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</si>
  <si>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</si>
  <si>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</si>
  <si>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</si>
  <si>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</si>
  <si>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</si>
  <si>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</si>
  <si>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</si>
  <si>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</si>
  <si>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</si>
  <si>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</si>
  <si>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</si>
  <si>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</si>
  <si>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</si>
  <si>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</si>
  <si>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</si>
  <si>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</si>
  <si>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</si>
  <si>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</si>
  <si>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</si>
  <si>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</si>
  <si>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</si>
  <si>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</si>
  <si>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</si>
  <si>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</si>
  <si>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</si>
  <si>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</si>
  <si>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</si>
  <si>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</si>
  <si>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</si>
  <si>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</si>
  <si>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</si>
  <si>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</si>
  <si>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</si>
  <si>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</si>
  <si>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</si>
  <si>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</si>
  <si>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</si>
  <si>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</si>
  <si>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</si>
  <si>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</si>
  <si>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</si>
  <si>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</si>
  <si>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</si>
  <si>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</si>
  <si>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</si>
  <si>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</si>
  <si>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</si>
  <si>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</si>
  <si>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</si>
  <si>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</si>
  <si>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</si>
  <si>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</si>
  <si>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</si>
  <si>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</si>
  <si>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</si>
  <si>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</si>
  <si>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</si>
  <si>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</si>
  <si>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</si>
  <si>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</si>
  <si>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</si>
  <si>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</si>
  <si>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</si>
  <si>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</si>
  <si>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</si>
  <si>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</si>
  <si>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</si>
  <si>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</si>
  <si>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</si>
  <si>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</si>
  <si>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</si>
  <si>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</si>
  <si>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</si>
  <si>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</si>
  <si>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</si>
  <si>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</si>
  <si>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</si>
  <si>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</si>
  <si>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</si>
  <si>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</si>
  <si>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</si>
  <si>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</si>
  <si>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</si>
  <si>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</si>
  <si>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</si>
  <si>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</si>
  <si>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</si>
  <si>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</si>
  <si>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</si>
  <si>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</si>
  <si>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</si>
  <si>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</si>
  <si>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</si>
  <si>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</si>
  <si>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</si>
  <si>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</si>
  <si>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</si>
  <si>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</si>
  <si>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</si>
  <si>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</si>
  <si>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</si>
  <si>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</si>
  <si>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</si>
  <si>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</si>
  <si>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</si>
  <si>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</si>
  <si>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</si>
  <si>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</si>
  <si>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</si>
  <si>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</si>
  <si>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</si>
  <si>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</si>
  <si>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</si>
  <si>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</si>
  <si>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</si>
  <si>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</si>
  <si>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</si>
  <si>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</si>
  <si>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</si>
  <si>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</si>
  <si>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</si>
  <si>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</si>
  <si>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</si>
  <si>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</si>
  <si>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</si>
  <si>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</si>
  <si>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</si>
  <si>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</si>
  <si>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</si>
  <si>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</si>
  <si>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</si>
  <si>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</si>
  <si>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</si>
  <si>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</si>
  <si>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</si>
  <si>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</si>
  <si>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</si>
  <si>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</si>
  <si>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</si>
  <si>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</si>
  <si>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</si>
  <si>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</si>
  <si>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</si>
  <si>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</si>
  <si>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</si>
  <si>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</si>
  <si>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</si>
  <si>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</si>
  <si>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</si>
  <si>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</si>
  <si>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</si>
  <si>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</si>
  <si>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</si>
  <si>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</si>
  <si>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</si>
  <si>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</si>
  <si>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</si>
  <si>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</si>
  <si>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</si>
  <si>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</si>
  <si>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</si>
  <si>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</si>
  <si>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</si>
  <si>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</si>
  <si>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</si>
  <si>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</si>
  <si>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</si>
  <si>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</si>
  <si>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</si>
  <si>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</si>
  <si>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</si>
  <si>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</si>
  <si>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</si>
  <si>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</si>
  <si>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</si>
  <si>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</si>
  <si>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</si>
  <si>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</si>
  <si>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</si>
  <si>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</si>
  <si>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</si>
  <si>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</si>
  <si>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</si>
  <si>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</si>
  <si>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</si>
  <si>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</si>
  <si>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</si>
  <si>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</si>
  <si>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</si>
  <si>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</si>
  <si>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</si>
  <si>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</si>
  <si>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</si>
  <si>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</si>
  <si>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</si>
  <si>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</si>
  <si>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</si>
  <si>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</si>
  <si>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</si>
  <si>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</si>
  <si>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</si>
  <si>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</si>
  <si>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</si>
  <si>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</si>
  <si>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</si>
  <si>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</si>
  <si>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</si>
  <si>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</si>
  <si>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</si>
  <si>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</si>
  <si>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</si>
  <si>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</si>
  <si>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</si>
  <si>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</si>
  <si>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</si>
  <si>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</si>
  <si>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</si>
  <si>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</si>
  <si>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</si>
  <si>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</si>
  <si>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</si>
  <si>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</si>
  <si>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</si>
  <si>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</si>
  <si>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</si>
  <si>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</si>
  <si>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</si>
  <si>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</si>
  <si>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</si>
  <si>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</si>
  <si>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</si>
  <si>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</si>
  <si>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</si>
  <si>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</si>
  <si>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</si>
  <si>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</si>
  <si>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</si>
  <si>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</si>
  <si>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</si>
  <si>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</si>
  <si>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</si>
  <si>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</si>
  <si>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</si>
  <si>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</si>
  <si>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</si>
  <si>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</si>
  <si>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</si>
  <si>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</si>
  <si>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</si>
  <si>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</si>
  <si>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</si>
  <si>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</si>
  <si>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</si>
  <si>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</si>
  <si>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</si>
  <si>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</si>
  <si>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</si>
  <si>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</si>
  <si>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</si>
  <si>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</si>
  <si>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</si>
  <si>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</si>
  <si>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</si>
  <si>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</si>
  <si>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</si>
  <si>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</si>
  <si>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</si>
  <si>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</si>
  <si>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</si>
  <si>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</si>
  <si>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</si>
  <si>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</si>
  <si>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</si>
  <si>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</si>
  <si>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</si>
  <si>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</si>
  <si>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</si>
  <si>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</si>
  <si>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</si>
  <si>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</si>
  <si>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</si>
  <si>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</si>
  <si>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</si>
  <si>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</si>
  <si>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</si>
  <si>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</si>
  <si>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</si>
  <si>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</si>
  <si>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</si>
  <si>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</si>
  <si>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</si>
  <si>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</si>
  <si>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</si>
  <si>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</si>
  <si>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</si>
  <si>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</si>
  <si>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</si>
  <si>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</si>
  <si>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</si>
  <si>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</si>
  <si>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</si>
  <si>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</si>
  <si>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</si>
  <si>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</si>
  <si>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</si>
  <si>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</si>
  <si>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</si>
  <si>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</si>
  <si>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</si>
  <si>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</si>
  <si>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</si>
  <si>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</si>
  <si>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</si>
  <si>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</si>
  <si>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</si>
  <si>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</si>
  <si>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</si>
  <si>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</si>
  <si>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</si>
  <si>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</si>
  <si>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</si>
  <si>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</si>
  <si>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</si>
  <si>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</si>
  <si>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</si>
  <si>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</si>
  <si>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</si>
  <si>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</si>
  <si>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</si>
  <si>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</si>
  <si>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</si>
  <si>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</si>
  <si>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</si>
  <si>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</si>
  <si>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</si>
  <si>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</si>
  <si>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</si>
  <si>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</si>
  <si>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</si>
  <si>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</si>
  <si>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</si>
  <si>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</si>
  <si>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</si>
  <si>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</si>
  <si>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</si>
  <si>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</si>
  <si>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</si>
  <si>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</si>
  <si>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</si>
  <si>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</si>
  <si>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</si>
  <si>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</si>
  <si>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</si>
  <si>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</si>
  <si>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</si>
  <si>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</si>
  <si>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</si>
  <si>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</si>
  <si>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</si>
  <si>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</si>
  <si>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</si>
  <si>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</si>
  <si>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</si>
  <si>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</si>
  <si>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</si>
  <si>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</si>
  <si>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</si>
  <si>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</si>
  <si>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</si>
  <si>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</si>
  <si>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</si>
  <si>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</si>
  <si>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</si>
  <si>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</si>
  <si>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</si>
  <si>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</si>
  <si>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</si>
  <si>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</si>
  <si>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</si>
  <si>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</si>
  <si>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</si>
  <si>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</si>
  <si>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</si>
  <si>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</si>
  <si>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</si>
  <si>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</si>
  <si>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</si>
  <si>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</si>
  <si>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</si>
  <si>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</si>
  <si>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</si>
  <si>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</si>
  <si>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</si>
  <si>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</si>
  <si>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</si>
  <si>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</si>
  <si>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</si>
  <si>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</si>
  <si>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</si>
  <si>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</si>
  <si>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</si>
  <si>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</si>
  <si>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</si>
  <si>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</si>
  <si>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</si>
  <si>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</si>
  <si>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</si>
  <si>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</si>
  <si>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</si>
  <si>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</si>
  <si>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</si>
  <si>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</si>
  <si>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</si>
  <si>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</si>
  <si>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</si>
  <si>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</si>
  <si>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</si>
  <si>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</si>
  <si>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</si>
  <si>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</si>
  <si>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</si>
  <si>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</si>
  <si>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</si>
  <si>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</si>
  <si>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</si>
  <si>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</si>
  <si>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</si>
  <si>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Nº 534/2022 - 01/08/2022</t>
  </si>
  <si>
    <r>
      <rPr>
        <sz val="7.5"/>
        <rFont val="Arial MT"/>
        <family val="2"/>
      </rPr>
      <t>Obra:</t>
    </r>
  </si>
  <si>
    <r>
      <rPr>
        <sz val="7.5"/>
        <rFont val="Arial MT"/>
        <family val="2"/>
      </rPr>
      <t>Proprietário:</t>
    </r>
  </si>
  <si>
    <r>
      <rPr>
        <b/>
        <sz val="7.5"/>
        <rFont val="Arial"/>
        <family val="2"/>
      </rPr>
      <t>Prefeitura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Municipal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Sousa</t>
    </r>
  </si>
  <si>
    <r>
      <rPr>
        <sz val="7.5"/>
        <rFont val="Arial MT"/>
        <family val="2"/>
      </rPr>
      <t>Local:</t>
    </r>
  </si>
  <si>
    <r>
      <rPr>
        <sz val="7.5"/>
        <rFont val="Arial MT"/>
        <family val="2"/>
      </rPr>
      <t>Responsável</t>
    </r>
    <r>
      <rPr>
        <sz val="7.5"/>
        <rFont val="Times New Roman"/>
        <family val="1"/>
      </rPr>
      <t xml:space="preserve"> </t>
    </r>
    <r>
      <rPr>
        <sz val="7.5"/>
        <rFont val="Arial MT"/>
        <family val="2"/>
      </rPr>
      <t>Técnico:</t>
    </r>
  </si>
  <si>
    <r>
      <rPr>
        <b/>
        <sz val="7.5"/>
        <rFont val="Arial"/>
        <family val="2"/>
      </rPr>
      <t>Item</t>
    </r>
  </si>
  <si>
    <r>
      <rPr>
        <b/>
        <sz val="7.5"/>
        <rFont val="Arial"/>
        <family val="2"/>
      </rPr>
      <t>Descrição</t>
    </r>
  </si>
  <si>
    <r>
      <rPr>
        <b/>
        <sz val="7.5"/>
        <rFont val="Arial"/>
        <family val="2"/>
      </rPr>
      <t>Vez</t>
    </r>
  </si>
  <si>
    <r>
      <rPr>
        <b/>
        <sz val="7.5"/>
        <rFont val="Arial"/>
        <family val="2"/>
      </rPr>
      <t>Dados</t>
    </r>
  </si>
  <si>
    <r>
      <rPr>
        <b/>
        <sz val="7.5"/>
        <rFont val="Arial"/>
        <family val="2"/>
      </rPr>
      <t>Resultado</t>
    </r>
  </si>
  <si>
    <r>
      <rPr>
        <b/>
        <sz val="7.5"/>
        <rFont val="Arial"/>
        <family val="2"/>
      </rPr>
      <t>Un.</t>
    </r>
  </si>
  <si>
    <r>
      <rPr>
        <b/>
        <sz val="7.5"/>
        <rFont val="Arial"/>
        <family val="2"/>
      </rPr>
      <t>X1</t>
    </r>
  </si>
  <si>
    <r>
      <rPr>
        <b/>
        <sz val="7.5"/>
        <rFont val="Arial"/>
        <family val="2"/>
      </rPr>
      <t>X2</t>
    </r>
  </si>
  <si>
    <r>
      <rPr>
        <b/>
        <sz val="7.5"/>
        <rFont val="Arial"/>
        <family val="2"/>
      </rPr>
      <t>Y1</t>
    </r>
  </si>
  <si>
    <r>
      <rPr>
        <b/>
        <sz val="7.5"/>
        <rFont val="Arial"/>
        <family val="2"/>
      </rPr>
      <t>Y2</t>
    </r>
  </si>
  <si>
    <r>
      <rPr>
        <b/>
        <sz val="7.5"/>
        <rFont val="Arial"/>
        <family val="2"/>
      </rPr>
      <t>Z1</t>
    </r>
  </si>
  <si>
    <r>
      <rPr>
        <b/>
        <sz val="7.5"/>
        <rFont val="Arial"/>
        <family val="2"/>
      </rPr>
      <t>Z2</t>
    </r>
  </si>
  <si>
    <r>
      <rPr>
        <b/>
        <sz val="7.5"/>
        <rFont val="Arial"/>
        <family val="2"/>
      </rPr>
      <t>Parcial</t>
    </r>
  </si>
  <si>
    <r>
      <rPr>
        <b/>
        <sz val="7.5"/>
        <rFont val="Arial"/>
        <family val="2"/>
      </rPr>
      <t>Total</t>
    </r>
  </si>
  <si>
    <r>
      <rPr>
        <b/>
        <sz val="7.5"/>
        <rFont val="Arial"/>
        <family val="2"/>
      </rPr>
      <t>M3</t>
    </r>
  </si>
  <si>
    <t>BM02</t>
  </si>
  <si>
    <t>LAJE</t>
  </si>
  <si>
    <r>
      <rPr>
        <b/>
        <sz val="7.5"/>
        <rFont val="Arial"/>
        <family val="2"/>
      </rPr>
      <t>m³</t>
    </r>
  </si>
  <si>
    <t>2.0</t>
  </si>
  <si>
    <t>BM03</t>
  </si>
  <si>
    <t>CALÇADA LATERAL PREDIO</t>
  </si>
  <si>
    <t>Bloco Administração</t>
  </si>
  <si>
    <t>Bloco Cozinha</t>
  </si>
  <si>
    <t>Bloco Creche I e II</t>
  </si>
  <si>
    <t>Bloco Creche III</t>
  </si>
  <si>
    <t>CABO DE COBRE ISOLADO PVC 450/750V 2,5MM2 RESISTENTE A CHAMA - FORNECIMENTO E INSTALACAO</t>
  </si>
  <si>
    <t>CABO DE COBRE ISOLADO PVC 450/750V 4MM2 RESISTENTE A CHAMA - FORNECIMENTO E INSTALACAO</t>
  </si>
  <si>
    <t>CABO DE COBRE ISOLADO PVC 450/750V 6MM2 RESISTENTE A CHAMA - FORNECIMENTO E INSTALACAO</t>
  </si>
  <si>
    <t>CABO DE COBRE ISOLADO PVC 450/750V 10MM2 RESISTENTE A CHAMA - FORNECIMENTO E INSTALACAO</t>
  </si>
  <si>
    <t>CABO DE COBRE ISOLADO PVC 450/750V 25MM2 RESISTENTE A CHAMA - FORNECIMENTO E INSTALACAO</t>
  </si>
  <si>
    <t>CABO DE COBRE ISOLADO PVC 450/750V 35MM2 RESISTENTE A CHAMA - FORNECIMENTO E INSTALACAO</t>
  </si>
  <si>
    <t>Drenagem Solarium Creche III</t>
  </si>
  <si>
    <t>11.0</t>
  </si>
  <si>
    <t>Drenagem de frente a Bloco Administrativo</t>
  </si>
  <si>
    <t>Laje sobre Creche III</t>
  </si>
  <si>
    <t>Laje sobre Pré escola</t>
  </si>
  <si>
    <t>Banheiro masculino e feminino</t>
  </si>
  <si>
    <t>Banheiro PCD</t>
  </si>
  <si>
    <t>Leitura e Informatica</t>
  </si>
  <si>
    <t>Corredor</t>
  </si>
  <si>
    <t>BM 04 - Boletim de Medição</t>
  </si>
  <si>
    <t>04</t>
  </si>
  <si>
    <t>04/12/2022 a 22/12/2022</t>
  </si>
  <si>
    <t>5.0</t>
  </si>
  <si>
    <t>BM04</t>
  </si>
  <si>
    <t>7.0</t>
  </si>
  <si>
    <t>m³</t>
  </si>
  <si>
    <t>Platibanda lado caixa d'água</t>
  </si>
  <si>
    <t>Platibanda creche I lado pátio</t>
  </si>
  <si>
    <t xml:space="preserve">Fechamento empena creche I </t>
  </si>
  <si>
    <t>Correção de rebocos</t>
  </si>
  <si>
    <t>Fechamento de rasgos encanações</t>
  </si>
  <si>
    <t>Laje</t>
  </si>
  <si>
    <t>laje</t>
  </si>
  <si>
    <t>Beiral lado caixa dágua</t>
  </si>
  <si>
    <t>Beiral Creche I</t>
  </si>
  <si>
    <t>7.8</t>
  </si>
  <si>
    <t>REBOCO OU EMBOÇO INTERNO, EM ALVENARIAS E ESTRUTURAS DE CONCRETO, COM ARGAMASSA TRAÇO T6 -1:2:10 (CIMENTO / CAL / AREIA), ESPESSURA 2,5 CM</t>
  </si>
  <si>
    <t>Platibanda creche III lado pátio</t>
  </si>
  <si>
    <t>CRECHE I</t>
  </si>
  <si>
    <t>CRECHE III</t>
  </si>
  <si>
    <t>Laje INFORMÁTICA</t>
  </si>
  <si>
    <t>Laje MULTIUSO</t>
  </si>
  <si>
    <t>BM_01</t>
  </si>
  <si>
    <t>BM_03</t>
  </si>
  <si>
    <t>BM_04</t>
  </si>
  <si>
    <t>laje SALA TECNICA</t>
  </si>
  <si>
    <t>Beiral lado PÁTIO</t>
  </si>
  <si>
    <t>laje BANHEIROS</t>
  </si>
  <si>
    <t>CALHA CHECHE III</t>
  </si>
  <si>
    <t>laje PRÉESCOLA</t>
  </si>
  <si>
    <t>laje CRECHE III</t>
  </si>
  <si>
    <t>Drenagem solarium Creche I e II</t>
  </si>
  <si>
    <t>Drenagem Play Graund</t>
  </si>
  <si>
    <t>Drenagem Solarium Creche I e II</t>
  </si>
  <si>
    <t xml:space="preserve">Fundos  dos blocos </t>
  </si>
  <si>
    <t>BM_02</t>
  </si>
  <si>
    <t>und</t>
  </si>
  <si>
    <t>Rede de esgoto</t>
  </si>
  <si>
    <t>Drenagem Fundos de blocos</t>
  </si>
  <si>
    <t>TOTAL DESTA MEDIÇÃO - BM 04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</si>
  <si>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CÁLCULO - BM04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</si>
</sst>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#,##0.00_ ;\-#,##0.00\ "/>
  </numFmts>
  <fonts count="35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7.5"/>
      <name val="Arial MT"/>
    </font>
    <font>
      <sz val="7.5"/>
      <name val="Arial MT"/>
      <family val="2"/>
    </font>
    <font>
      <b/>
      <sz val="7.5"/>
      <name val="Arial"/>
      <family val="2"/>
    </font>
    <font>
      <sz val="7.5"/>
      <name val="Times New Roman"/>
      <family val="1"/>
    </font>
    <font>
      <b/>
      <sz val="7.5"/>
      <color rgb="FF00B050"/>
      <name val="Arial MT"/>
    </font>
    <font>
      <b/>
      <sz val="7.5"/>
      <color rgb="FF00B050"/>
      <name val="Arial MT"/>
      <family val="2"/>
    </font>
    <font>
      <b/>
      <sz val="10"/>
      <color rgb="FF00B050"/>
      <name val="Times New Roman"/>
      <family val="1"/>
    </font>
    <font>
      <b/>
      <sz val="7.5"/>
      <color rgb="FF000000"/>
      <name val="Arial"/>
      <family val="2"/>
    </font>
    <font>
      <b/>
      <sz val="7.5"/>
      <color rgb="FF00B050"/>
      <name val="Arial"/>
      <family val="2"/>
    </font>
    <font>
      <sz val="7.5"/>
      <color rgb="FF000000"/>
      <name val="Arial MT"/>
      <family val="2"/>
    </font>
    <font>
      <sz val="9"/>
      <name val="Times New Roman"/>
      <family val="2"/>
    </font>
    <font>
      <sz val="11"/>
      <name val="Arial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rgb="FFDDD9C4"/>
      </patternFill>
    </fill>
    <fill>
      <patternFill patternType="solid">
        <fgColor rgb="FFC5D9F1"/>
      </patternFill>
    </fill>
    <fill>
      <patternFill patternType="solid">
        <fgColor rgb="FFDCE6F1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7" fillId="0" borderId="0"/>
    <xf numFmtId="43" fontId="31" fillId="0" borderId="0" applyFont="0" applyFill="0" applyBorder="0" applyAlignment="0" applyProtection="0"/>
  </cellStyleXfs>
  <cellXfs count="304">
    <xf numFmtId="0" fontId="0" fillId="0" borderId="0" xfId="0"/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right" vertical="center" indent="1"/>
    </xf>
    <xf numFmtId="0" fontId="5" fillId="2" borderId="0" xfId="0" applyFont="1" applyFill="1" applyAlignment="1">
      <alignment horizontal="justify" vertical="distributed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justify" vertical="distributed"/>
    </xf>
    <xf numFmtId="0" fontId="5" fillId="0" borderId="0" xfId="0" applyFont="1" applyAlignment="1">
      <alignment horizontal="justify" vertical="distributed"/>
    </xf>
    <xf numFmtId="10" fontId="5" fillId="3" borderId="5" xfId="0" applyNumberFormat="1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10" fontId="5" fillId="3" borderId="1" xfId="0" applyNumberFormat="1" applyFont="1" applyFill="1" applyBorder="1" applyAlignment="1">
      <alignment horizontal="left" vertical="distributed"/>
    </xf>
    <xf numFmtId="0" fontId="7" fillId="0" borderId="0" xfId="0" applyFont="1"/>
    <xf numFmtId="0" fontId="5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 indent="1"/>
    </xf>
    <xf numFmtId="4" fontId="5" fillId="2" borderId="1" xfId="0" applyNumberFormat="1" applyFont="1" applyFill="1" applyBorder="1" applyAlignment="1">
      <alignment horizontal="right" vertical="center" indent="1"/>
    </xf>
    <xf numFmtId="10" fontId="5" fillId="2" borderId="1" xfId="0" applyNumberFormat="1" applyFont="1" applyFill="1" applyBorder="1" applyAlignment="1">
      <alignment horizontal="right" vertical="center" indent="1"/>
    </xf>
    <xf numFmtId="0" fontId="5" fillId="0" borderId="0" xfId="0" applyFont="1" applyBorder="1" applyAlignment="1">
      <alignment horizontal="center" vertical="distributed"/>
    </xf>
    <xf numFmtId="0" fontId="5" fillId="0" borderId="11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5" fillId="0" borderId="6" xfId="0" applyFont="1" applyBorder="1" applyAlignment="1">
      <alignment vertical="distributed"/>
    </xf>
    <xf numFmtId="0" fontId="5" fillId="2" borderId="0" xfId="0" applyFont="1" applyFill="1" applyAlignment="1">
      <alignment vertical="center"/>
    </xf>
    <xf numFmtId="4" fontId="6" fillId="0" borderId="1" xfId="1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vertical="distributed" wrapText="1"/>
    </xf>
    <xf numFmtId="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right" indent="1"/>
    </xf>
    <xf numFmtId="0" fontId="3" fillId="3" borderId="1" xfId="0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justify" vertical="distributed"/>
    </xf>
    <xf numFmtId="4" fontId="5" fillId="2" borderId="0" xfId="0" applyNumberFormat="1" applyFont="1" applyFill="1" applyAlignment="1">
      <alignment vertical="center"/>
    </xf>
    <xf numFmtId="0" fontId="16" fillId="0" borderId="0" xfId="0" applyFont="1" applyAlignment="1">
      <alignment horizontal="justify" vertical="distributed"/>
    </xf>
    <xf numFmtId="10" fontId="16" fillId="0" borderId="0" xfId="0" applyNumberFormat="1" applyFont="1" applyAlignment="1">
      <alignment horizontal="justify" vertical="distributed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8" fillId="4" borderId="1" xfId="0" applyNumberFormat="1" applyFont="1" applyFill="1" applyBorder="1" applyAlignment="1">
      <alignment vertical="center" wrapText="1"/>
    </xf>
    <xf numFmtId="0" fontId="17" fillId="0" borderId="0" xfId="3" applyAlignment="1">
      <alignment horizontal="left" vertical="top"/>
    </xf>
    <xf numFmtId="0" fontId="22" fillId="0" borderId="28" xfId="3" applyFont="1" applyBorder="1" applyAlignment="1">
      <alignment horizontal="center" vertical="top" wrapText="1"/>
    </xf>
    <xf numFmtId="0" fontId="22" fillId="0" borderId="28" xfId="3" applyFont="1" applyBorder="1" applyAlignment="1">
      <alignment horizontal="left" vertical="top" wrapText="1" indent="1"/>
    </xf>
    <xf numFmtId="2" fontId="27" fillId="8" borderId="28" xfId="3" applyNumberFormat="1" applyFont="1" applyFill="1" applyBorder="1" applyAlignment="1">
      <alignment horizontal="right" vertical="top" shrinkToFit="1"/>
    </xf>
    <xf numFmtId="0" fontId="17" fillId="8" borderId="17" xfId="3" applyFill="1" applyBorder="1" applyAlignment="1">
      <alignment horizontal="left" vertical="top" wrapText="1"/>
    </xf>
    <xf numFmtId="0" fontId="17" fillId="8" borderId="18" xfId="3" applyFill="1" applyBorder="1" applyAlignment="1">
      <alignment horizontal="left" vertical="top" wrapText="1"/>
    </xf>
    <xf numFmtId="2" fontId="28" fillId="8" borderId="28" xfId="3" applyNumberFormat="1" applyFont="1" applyFill="1" applyBorder="1" applyAlignment="1">
      <alignment horizontal="right" vertical="top" shrinkToFit="1"/>
    </xf>
    <xf numFmtId="0" fontId="17" fillId="0" borderId="28" xfId="3" applyBorder="1" applyAlignment="1">
      <alignment horizontal="left" wrapText="1"/>
    </xf>
    <xf numFmtId="2" fontId="29" fillId="0" borderId="28" xfId="3" applyNumberFormat="1" applyFont="1" applyBorder="1" applyAlignment="1">
      <alignment horizontal="right" vertical="top" shrinkToFit="1"/>
    </xf>
    <xf numFmtId="2" fontId="29" fillId="0" borderId="28" xfId="3" applyNumberFormat="1" applyFont="1" applyBorder="1" applyAlignment="1">
      <alignment horizontal="left" vertical="top" indent="3" shrinkToFit="1"/>
    </xf>
    <xf numFmtId="2" fontId="29" fillId="0" borderId="17" xfId="3" applyNumberFormat="1" applyFont="1" applyBorder="1" applyAlignment="1">
      <alignment horizontal="right" vertical="top" shrinkToFit="1"/>
    </xf>
    <xf numFmtId="2" fontId="29" fillId="0" borderId="18" xfId="3" applyNumberFormat="1" applyFont="1" applyBorder="1" applyAlignment="1">
      <alignment horizontal="right" vertical="top" shrinkToFit="1"/>
    </xf>
    <xf numFmtId="2" fontId="29" fillId="0" borderId="18" xfId="3" applyNumberFormat="1" applyFont="1" applyBorder="1" applyAlignment="1">
      <alignment horizontal="left" vertical="top" indent="3" shrinkToFit="1"/>
    </xf>
    <xf numFmtId="2" fontId="27" fillId="8" borderId="26" xfId="3" applyNumberFormat="1" applyFont="1" applyFill="1" applyBorder="1" applyAlignment="1">
      <alignment horizontal="right" vertical="top" shrinkToFit="1"/>
    </xf>
    <xf numFmtId="2" fontId="29" fillId="0" borderId="23" xfId="3" applyNumberFormat="1" applyFont="1" applyBorder="1" applyAlignment="1">
      <alignment horizontal="right" vertical="top" shrinkToFit="1"/>
    </xf>
    <xf numFmtId="2" fontId="29" fillId="0" borderId="1" xfId="3" applyNumberFormat="1" applyFont="1" applyBorder="1" applyAlignment="1">
      <alignment horizontal="right" vertical="top" shrinkToFit="1"/>
    </xf>
    <xf numFmtId="0" fontId="17" fillId="0" borderId="18" xfId="3" applyBorder="1" applyAlignment="1">
      <alignment horizontal="left" vertical="top" wrapText="1"/>
    </xf>
    <xf numFmtId="2" fontId="29" fillId="0" borderId="19" xfId="3" applyNumberFormat="1" applyFont="1" applyBorder="1" applyAlignment="1">
      <alignment horizontal="right" vertical="top" shrinkToFit="1"/>
    </xf>
    <xf numFmtId="2" fontId="29" fillId="0" borderId="15" xfId="3" applyNumberFormat="1" applyFont="1" applyBorder="1" applyAlignment="1">
      <alignment horizontal="right" vertical="top" shrinkToFit="1"/>
    </xf>
    <xf numFmtId="43" fontId="15" fillId="0" borderId="29" xfId="4" applyFont="1" applyFill="1" applyBorder="1" applyAlignment="1">
      <alignment horizontal="center" vertical="center"/>
    </xf>
    <xf numFmtId="165" fontId="15" fillId="0" borderId="29" xfId="4" applyNumberFormat="1" applyFont="1" applyFill="1" applyBorder="1" applyAlignment="1">
      <alignment horizontal="center" vertical="center"/>
    </xf>
    <xf numFmtId="2" fontId="29" fillId="0" borderId="0" xfId="3" applyNumberFormat="1" applyFont="1" applyBorder="1" applyAlignment="1">
      <alignment horizontal="right" vertical="top" shrinkToFit="1"/>
    </xf>
    <xf numFmtId="0" fontId="17" fillId="0" borderId="24" xfId="3" applyBorder="1" applyAlignment="1">
      <alignment horizontal="left" vertical="top" wrapText="1"/>
    </xf>
    <xf numFmtId="2" fontId="29" fillId="0" borderId="24" xfId="3" applyNumberFormat="1" applyFont="1" applyBorder="1" applyAlignment="1">
      <alignment horizontal="right" vertical="top" shrinkToFit="1"/>
    </xf>
    <xf numFmtId="0" fontId="17" fillId="0" borderId="24" xfId="3" applyBorder="1" applyAlignment="1">
      <alignment horizontal="left" wrapText="1"/>
    </xf>
    <xf numFmtId="2" fontId="29" fillId="0" borderId="25" xfId="3" applyNumberFormat="1" applyFont="1" applyBorder="1" applyAlignment="1">
      <alignment horizontal="right" vertical="top" shrinkToFit="1"/>
    </xf>
    <xf numFmtId="0" fontId="25" fillId="8" borderId="1" xfId="3" applyFont="1" applyFill="1" applyBorder="1" applyAlignment="1">
      <alignment horizontal="left" vertical="top" wrapText="1"/>
    </xf>
    <xf numFmtId="0" fontId="26" fillId="8" borderId="1" xfId="3" applyFont="1" applyFill="1" applyBorder="1" applyAlignment="1">
      <alignment horizontal="left" vertical="top" wrapText="1"/>
    </xf>
    <xf numFmtId="2" fontId="28" fillId="8" borderId="1" xfId="3" applyNumberFormat="1" applyFont="1" applyFill="1" applyBorder="1" applyAlignment="1">
      <alignment horizontal="right" vertical="top" shrinkToFit="1"/>
    </xf>
    <xf numFmtId="43" fontId="15" fillId="0" borderId="1" xfId="4" applyFont="1" applyFill="1" applyBorder="1" applyAlignment="1">
      <alignment horizontal="center" vertical="center"/>
    </xf>
    <xf numFmtId="165" fontId="15" fillId="0" borderId="1" xfId="4" applyNumberFormat="1" applyFont="1" applyFill="1" applyBorder="1" applyAlignment="1">
      <alignment horizontal="center" vertical="center"/>
    </xf>
    <xf numFmtId="0" fontId="21" fillId="8" borderId="15" xfId="3" applyFont="1" applyFill="1" applyBorder="1" applyAlignment="1">
      <alignment horizontal="left" vertical="top" wrapText="1"/>
    </xf>
    <xf numFmtId="0" fontId="17" fillId="8" borderId="22" xfId="3" applyFill="1" applyBorder="1" applyAlignment="1">
      <alignment horizontal="left" vertical="top" wrapText="1"/>
    </xf>
    <xf numFmtId="2" fontId="28" fillId="8" borderId="26" xfId="3" applyNumberFormat="1" applyFont="1" applyFill="1" applyBorder="1" applyAlignment="1">
      <alignment horizontal="right" vertical="top" shrinkToFit="1"/>
    </xf>
    <xf numFmtId="2" fontId="29" fillId="0" borderId="20" xfId="3" applyNumberFormat="1" applyFont="1" applyBorder="1" applyAlignment="1">
      <alignment horizontal="right" vertical="top" shrinkToFit="1"/>
    </xf>
    <xf numFmtId="0" fontId="17" fillId="0" borderId="1" xfId="3" applyBorder="1" applyAlignment="1">
      <alignment horizontal="left" wrapText="1"/>
    </xf>
    <xf numFmtId="0" fontId="20" fillId="0" borderId="18" xfId="3" applyFont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26" fillId="8" borderId="19" xfId="3" applyFont="1" applyFill="1" applyBorder="1" applyAlignment="1">
      <alignment horizontal="left" vertical="top" wrapText="1"/>
    </xf>
    <xf numFmtId="0" fontId="20" fillId="0" borderId="17" xfId="3" applyFont="1" applyBorder="1" applyAlignment="1">
      <alignment horizontal="left" vertical="top" wrapText="1"/>
    </xf>
    <xf numFmtId="0" fontId="26" fillId="8" borderId="16" xfId="3" applyFont="1" applyFill="1" applyBorder="1" applyAlignment="1">
      <alignment horizontal="left" vertical="top" wrapText="1"/>
    </xf>
    <xf numFmtId="0" fontId="17" fillId="0" borderId="17" xfId="3" applyBorder="1" applyAlignment="1">
      <alignment horizontal="left" wrapText="1"/>
    </xf>
    <xf numFmtId="0" fontId="17" fillId="0" borderId="18" xfId="3" applyBorder="1" applyAlignment="1">
      <alignment horizontal="left" wrapText="1"/>
    </xf>
    <xf numFmtId="0" fontId="17" fillId="0" borderId="17" xfId="3" applyBorder="1" applyAlignment="1">
      <alignment horizontal="left" vertical="top" wrapText="1"/>
    </xf>
    <xf numFmtId="0" fontId="17" fillId="0" borderId="23" xfId="3" applyBorder="1" applyAlignment="1">
      <alignment horizontal="left" vertical="top" wrapText="1"/>
    </xf>
    <xf numFmtId="0" fontId="20" fillId="0" borderId="17" xfId="3" applyFont="1" applyBorder="1" applyAlignment="1">
      <alignment horizontal="left" vertical="top" wrapText="1"/>
    </xf>
    <xf numFmtId="0" fontId="17" fillId="0" borderId="18" xfId="3" applyBorder="1" applyAlignment="1">
      <alignment horizontal="left" wrapText="1"/>
    </xf>
    <xf numFmtId="0" fontId="25" fillId="8" borderId="15" xfId="3" applyFont="1" applyFill="1" applyBorder="1" applyAlignment="1">
      <alignment horizontal="left" vertical="top" wrapText="1"/>
    </xf>
    <xf numFmtId="0" fontId="26" fillId="8" borderId="22" xfId="3" applyFont="1" applyFill="1" applyBorder="1" applyAlignment="1">
      <alignment horizontal="left" vertical="top" wrapText="1"/>
    </xf>
    <xf numFmtId="0" fontId="26" fillId="8" borderId="16" xfId="3" applyFont="1" applyFill="1" applyBorder="1" applyAlignment="1">
      <alignment horizontal="left" vertical="top" wrapText="1"/>
    </xf>
    <xf numFmtId="43" fontId="32" fillId="4" borderId="31" xfId="4" applyFont="1" applyFill="1" applyBorder="1" applyAlignment="1">
      <alignment horizontal="center" vertical="center"/>
    </xf>
    <xf numFmtId="43" fontId="32" fillId="4" borderId="32" xfId="4" applyFont="1" applyFill="1" applyBorder="1" applyAlignment="1">
      <alignment vertical="center"/>
    </xf>
    <xf numFmtId="43" fontId="32" fillId="4" borderId="33" xfId="4" applyFont="1" applyFill="1" applyBorder="1" applyAlignment="1">
      <alignment vertical="center"/>
    </xf>
    <xf numFmtId="43" fontId="32" fillId="0" borderId="34" xfId="4" applyFont="1" applyFill="1" applyBorder="1" applyAlignment="1">
      <alignment horizontal="center" vertical="center"/>
    </xf>
    <xf numFmtId="43" fontId="32" fillId="0" borderId="0" xfId="4" applyFont="1" applyFill="1" applyBorder="1" applyAlignment="1">
      <alignment vertical="center"/>
    </xf>
    <xf numFmtId="43" fontId="32" fillId="0" borderId="35" xfId="4" applyFont="1" applyFill="1" applyBorder="1" applyAlignment="1">
      <alignment vertical="center"/>
    </xf>
    <xf numFmtId="43" fontId="15" fillId="9" borderId="36" xfId="4" applyFont="1" applyFill="1" applyBorder="1" applyAlignment="1">
      <alignment horizontal="center" vertical="center"/>
    </xf>
    <xf numFmtId="43" fontId="32" fillId="9" borderId="29" xfId="4" applyFont="1" applyFill="1" applyBorder="1" applyAlignment="1">
      <alignment horizontal="center" vertical="center"/>
    </xf>
    <xf numFmtId="43" fontId="32" fillId="9" borderId="38" xfId="4" applyFont="1" applyFill="1" applyBorder="1" applyAlignment="1">
      <alignment horizontal="center" vertical="center"/>
    </xf>
    <xf numFmtId="43" fontId="15" fillId="0" borderId="39" xfId="4" applyFont="1" applyFill="1" applyBorder="1" applyAlignment="1">
      <alignment horizontal="center" vertical="center"/>
    </xf>
    <xf numFmtId="43" fontId="15" fillId="0" borderId="35" xfId="4" applyFont="1" applyFill="1" applyBorder="1" applyAlignment="1">
      <alignment horizontal="center" vertical="center"/>
    </xf>
    <xf numFmtId="0" fontId="22" fillId="7" borderId="54" xfId="3" applyFont="1" applyFill="1" applyBorder="1" applyAlignment="1">
      <alignment horizontal="left" vertical="top" wrapText="1" indent="1"/>
    </xf>
    <xf numFmtId="0" fontId="24" fillId="8" borderId="54" xfId="3" applyFont="1" applyFill="1" applyBorder="1" applyAlignment="1">
      <alignment horizontal="left" vertical="top" wrapText="1" indent="1"/>
    </xf>
    <xf numFmtId="0" fontId="22" fillId="8" borderId="55" xfId="3" applyFont="1" applyFill="1" applyBorder="1" applyAlignment="1">
      <alignment horizontal="right" vertical="top" wrapText="1"/>
    </xf>
    <xf numFmtId="0" fontId="20" fillId="8" borderId="54" xfId="3" applyFont="1" applyFill="1" applyBorder="1" applyAlignment="1">
      <alignment horizontal="left" vertical="top" wrapText="1" indent="1"/>
    </xf>
    <xf numFmtId="0" fontId="17" fillId="0" borderId="54" xfId="3" applyBorder="1" applyAlignment="1">
      <alignment horizontal="left" wrapText="1"/>
    </xf>
    <xf numFmtId="0" fontId="17" fillId="0" borderId="55" xfId="3" applyBorder="1" applyAlignment="1">
      <alignment horizontal="left" wrapText="1"/>
    </xf>
    <xf numFmtId="0" fontId="17" fillId="0" borderId="48" xfId="3" applyBorder="1" applyAlignment="1">
      <alignment horizontal="left" wrapText="1"/>
    </xf>
    <xf numFmtId="0" fontId="17" fillId="0" borderId="49" xfId="3" applyBorder="1" applyAlignment="1">
      <alignment horizontal="left" wrapText="1"/>
    </xf>
    <xf numFmtId="0" fontId="25" fillId="8" borderId="54" xfId="3" applyFont="1" applyFill="1" applyBorder="1" applyAlignment="1">
      <alignment horizontal="left" vertical="top" wrapText="1"/>
    </xf>
    <xf numFmtId="0" fontId="22" fillId="8" borderId="55" xfId="3" applyFont="1" applyFill="1" applyBorder="1" applyAlignment="1">
      <alignment horizontal="right" vertical="top" wrapText="1" indent="1"/>
    </xf>
    <xf numFmtId="0" fontId="17" fillId="0" borderId="56" xfId="3" applyBorder="1" applyAlignment="1">
      <alignment vertical="top" wrapText="1"/>
    </xf>
    <xf numFmtId="0" fontId="17" fillId="0" borderId="35" xfId="3" applyBorder="1" applyAlignment="1">
      <alignment vertical="top" wrapText="1"/>
    </xf>
    <xf numFmtId="0" fontId="21" fillId="8" borderId="50" xfId="3" applyFont="1" applyFill="1" applyBorder="1" applyAlignment="1">
      <alignment horizontal="left" vertical="top" wrapText="1"/>
    </xf>
    <xf numFmtId="0" fontId="22" fillId="8" borderId="51" xfId="3" applyFont="1" applyFill="1" applyBorder="1" applyAlignment="1">
      <alignment horizontal="right" vertical="top" wrapText="1" indent="1"/>
    </xf>
    <xf numFmtId="0" fontId="17" fillId="0" borderId="57" xfId="3" applyBorder="1" applyAlignment="1">
      <alignment horizontal="left" wrapText="1"/>
    </xf>
    <xf numFmtId="0" fontId="17" fillId="0" borderId="58" xfId="3" applyBorder="1" applyAlignment="1">
      <alignment horizontal="left" wrapText="1"/>
    </xf>
    <xf numFmtId="0" fontId="17" fillId="0" borderId="57" xfId="3" applyBorder="1" applyAlignment="1">
      <alignment vertical="top" wrapText="1"/>
    </xf>
    <xf numFmtId="0" fontId="17" fillId="0" borderId="58" xfId="3" applyBorder="1" applyAlignment="1">
      <alignment vertical="top" wrapText="1"/>
    </xf>
    <xf numFmtId="0" fontId="25" fillId="8" borderId="50" xfId="3" applyFont="1" applyFill="1" applyBorder="1" applyAlignment="1">
      <alignment horizontal="left" vertical="top" wrapText="1"/>
    </xf>
    <xf numFmtId="0" fontId="25" fillId="8" borderId="57" xfId="3" applyFont="1" applyFill="1" applyBorder="1" applyAlignment="1">
      <alignment horizontal="left" vertical="top" wrapText="1"/>
    </xf>
    <xf numFmtId="0" fontId="22" fillId="8" borderId="58" xfId="3" applyFont="1" applyFill="1" applyBorder="1" applyAlignment="1">
      <alignment horizontal="right" vertical="top" wrapText="1" indent="1"/>
    </xf>
    <xf numFmtId="0" fontId="17" fillId="0" borderId="52" xfId="3" applyBorder="1" applyAlignment="1">
      <alignment vertical="top" wrapText="1"/>
    </xf>
    <xf numFmtId="0" fontId="17" fillId="0" borderId="34" xfId="3" applyBorder="1" applyAlignment="1">
      <alignment horizontal="left" vertical="top"/>
    </xf>
    <xf numFmtId="0" fontId="17" fillId="0" borderId="0" xfId="3" applyBorder="1" applyAlignment="1">
      <alignment horizontal="left" vertical="top"/>
    </xf>
    <xf numFmtId="0" fontId="17" fillId="0" borderId="35" xfId="3" applyBorder="1" applyAlignment="1">
      <alignment horizontal="left" vertical="top"/>
    </xf>
    <xf numFmtId="43" fontId="33" fillId="0" borderId="34" xfId="4" applyFont="1" applyBorder="1" applyAlignment="1">
      <alignment horizontal="left"/>
    </xf>
    <xf numFmtId="43" fontId="33" fillId="0" borderId="35" xfId="4" applyFont="1" applyBorder="1" applyAlignment="1">
      <alignment horizontal="left"/>
    </xf>
    <xf numFmtId="43" fontId="33" fillId="0" borderId="59" xfId="4" applyFont="1" applyBorder="1" applyAlignment="1">
      <alignment horizontal="left"/>
    </xf>
    <xf numFmtId="43" fontId="15" fillId="0" borderId="60" xfId="4" applyFont="1" applyFill="1" applyBorder="1" applyAlignment="1">
      <alignment horizontal="center" vertical="center"/>
    </xf>
    <xf numFmtId="165" fontId="15" fillId="0" borderId="60" xfId="4" applyNumberFormat="1" applyFont="1" applyFill="1" applyBorder="1" applyAlignment="1">
      <alignment horizontal="center" vertical="center"/>
    </xf>
    <xf numFmtId="43" fontId="33" fillId="0" borderId="62" xfId="4" applyFont="1" applyBorder="1" applyAlignment="1">
      <alignment horizontal="left"/>
    </xf>
    <xf numFmtId="43" fontId="15" fillId="9" borderId="29" xfId="4" applyFont="1" applyFill="1" applyBorder="1" applyAlignment="1">
      <alignment horizontal="left" vertical="center" wrapText="1"/>
    </xf>
    <xf numFmtId="43" fontId="15" fillId="9" borderId="37" xfId="4" applyFont="1" applyFill="1" applyBorder="1" applyAlignment="1">
      <alignment horizontal="left" vertical="center" wrapText="1"/>
    </xf>
    <xf numFmtId="0" fontId="17" fillId="0" borderId="34" xfId="3" applyBorder="1" applyAlignment="1">
      <alignment vertical="top" wrapText="1"/>
    </xf>
    <xf numFmtId="0" fontId="15" fillId="0" borderId="0" xfId="4" applyNumberFormat="1" applyFont="1" applyFill="1" applyBorder="1" applyAlignment="1">
      <alignment horizontal="left" vertical="center" wrapText="1"/>
    </xf>
    <xf numFmtId="43" fontId="15" fillId="0" borderId="0" xfId="4" applyFont="1" applyFill="1" applyBorder="1" applyAlignment="1">
      <alignment horizontal="center" vertical="center"/>
    </xf>
    <xf numFmtId="165" fontId="15" fillId="0" borderId="0" xfId="4" applyNumberFormat="1" applyFont="1" applyFill="1" applyBorder="1" applyAlignment="1">
      <alignment horizontal="center" vertical="center"/>
    </xf>
    <xf numFmtId="43" fontId="15" fillId="0" borderId="36" xfId="4" applyFont="1" applyFill="1" applyBorder="1" applyAlignment="1">
      <alignment horizontal="center" vertical="center"/>
    </xf>
    <xf numFmtId="43" fontId="15" fillId="0" borderId="38" xfId="4" applyFont="1" applyFill="1" applyBorder="1" applyAlignment="1">
      <alignment horizontal="center" vertical="center"/>
    </xf>
    <xf numFmtId="43" fontId="15" fillId="0" borderId="34" xfId="4" applyFont="1" applyFill="1" applyBorder="1" applyAlignment="1">
      <alignment horizontal="center" vertical="center"/>
    </xf>
    <xf numFmtId="0" fontId="34" fillId="0" borderId="29" xfId="4" applyNumberFormat="1" applyFont="1" applyFill="1" applyBorder="1" applyAlignment="1">
      <alignment horizontal="left" vertical="center" wrapText="1"/>
    </xf>
    <xf numFmtId="0" fontId="34" fillId="0" borderId="30" xfId="4" applyNumberFormat="1" applyFont="1" applyFill="1" applyBorder="1" applyAlignment="1">
      <alignment horizontal="left" vertical="center" wrapText="1"/>
    </xf>
    <xf numFmtId="0" fontId="34" fillId="0" borderId="0" xfId="4" applyNumberFormat="1" applyFont="1" applyFill="1" applyBorder="1" applyAlignment="1">
      <alignment horizontal="left" vertical="center" wrapText="1"/>
    </xf>
    <xf numFmtId="0" fontId="15" fillId="0" borderId="30" xfId="4" applyNumberFormat="1" applyFont="1" applyFill="1" applyBorder="1" applyAlignment="1">
      <alignment horizontal="left" vertical="center" wrapText="1"/>
    </xf>
    <xf numFmtId="0" fontId="26" fillId="8" borderId="19" xfId="3" applyFont="1" applyFill="1" applyBorder="1" applyAlignment="1">
      <alignment horizontal="left" vertical="top" wrapText="1"/>
    </xf>
    <xf numFmtId="166" fontId="15" fillId="9" borderId="29" xfId="4" applyNumberFormat="1" applyFont="1" applyFill="1" applyBorder="1" applyAlignment="1">
      <alignment horizontal="left" vertical="center" wrapText="1"/>
    </xf>
    <xf numFmtId="166" fontId="15" fillId="9" borderId="37" xfId="4" applyNumberFormat="1" applyFont="1" applyFill="1" applyBorder="1" applyAlignment="1">
      <alignment horizontal="left" vertical="center" wrapText="1"/>
    </xf>
    <xf numFmtId="43" fontId="15" fillId="9" borderId="34" xfId="4" applyFont="1" applyFill="1" applyBorder="1" applyAlignment="1">
      <alignment horizontal="center" vertical="center"/>
    </xf>
    <xf numFmtId="43" fontId="32" fillId="9" borderId="35" xfId="4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distributed" wrapText="1"/>
    </xf>
    <xf numFmtId="164" fontId="5" fillId="0" borderId="9" xfId="0" applyNumberFormat="1" applyFont="1" applyBorder="1" applyAlignment="1">
      <alignment horizontal="center" vertical="distributed"/>
    </xf>
    <xf numFmtId="164" fontId="5" fillId="0" borderId="10" xfId="0" applyNumberFormat="1" applyFont="1" applyBorder="1" applyAlignment="1">
      <alignment horizontal="center" vertical="distributed"/>
    </xf>
    <xf numFmtId="164" fontId="5" fillId="0" borderId="12" xfId="0" applyNumberFormat="1" applyFont="1" applyBorder="1" applyAlignment="1">
      <alignment horizontal="center" vertical="distributed"/>
    </xf>
    <xf numFmtId="164" fontId="5" fillId="0" borderId="6" xfId="0" applyNumberFormat="1" applyFont="1" applyBorder="1" applyAlignment="1">
      <alignment horizontal="center" vertical="distributed"/>
    </xf>
    <xf numFmtId="164" fontId="5" fillId="0" borderId="8" xfId="0" applyNumberFormat="1" applyFont="1" applyBorder="1" applyAlignment="1">
      <alignment horizontal="center" vertical="distributed"/>
    </xf>
    <xf numFmtId="164" fontId="5" fillId="0" borderId="13" xfId="0" applyNumberFormat="1" applyFont="1" applyBorder="1" applyAlignment="1">
      <alignment horizontal="center" vertical="distributed"/>
    </xf>
    <xf numFmtId="10" fontId="3" fillId="3" borderId="1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distributed"/>
    </xf>
    <xf numFmtId="49" fontId="5" fillId="0" borderId="5" xfId="0" applyNumberFormat="1" applyFont="1" applyBorder="1" applyAlignment="1">
      <alignment horizontal="center" vertical="distributed"/>
    </xf>
    <xf numFmtId="4" fontId="9" fillId="3" borderId="1" xfId="0" applyNumberFormat="1" applyFont="1" applyFill="1" applyBorder="1" applyAlignment="1">
      <alignment horizontal="left" vertical="distributed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distributed"/>
    </xf>
    <xf numFmtId="0" fontId="5" fillId="3" borderId="3" xfId="0" applyFont="1" applyFill="1" applyBorder="1" applyAlignment="1">
      <alignment horizontal="left" vertical="distributed"/>
    </xf>
    <xf numFmtId="0" fontId="5" fillId="3" borderId="4" xfId="0" applyFont="1" applyFill="1" applyBorder="1" applyAlignment="1">
      <alignment horizontal="left" vertical="distributed"/>
    </xf>
    <xf numFmtId="0" fontId="5" fillId="0" borderId="9" xfId="0" applyFont="1" applyBorder="1" applyAlignment="1">
      <alignment horizontal="left" vertical="distributed"/>
    </xf>
    <xf numFmtId="0" fontId="5" fillId="0" borderId="10" xfId="0" applyFont="1" applyBorder="1" applyAlignment="1">
      <alignment horizontal="left" vertical="distributed"/>
    </xf>
    <xf numFmtId="0" fontId="5" fillId="0" borderId="12" xfId="0" applyFont="1" applyBorder="1" applyAlignment="1">
      <alignment horizontal="left" vertical="distributed"/>
    </xf>
    <xf numFmtId="0" fontId="5" fillId="0" borderId="6" xfId="0" applyFont="1" applyBorder="1" applyAlignment="1">
      <alignment horizontal="left" vertical="distributed"/>
    </xf>
    <xf numFmtId="0" fontId="5" fillId="0" borderId="8" xfId="0" applyFont="1" applyBorder="1" applyAlignment="1">
      <alignment horizontal="left" vertical="distributed"/>
    </xf>
    <xf numFmtId="0" fontId="5" fillId="0" borderId="13" xfId="0" applyFont="1" applyBorder="1" applyAlignment="1">
      <alignment horizontal="left" vertical="distributed"/>
    </xf>
    <xf numFmtId="14" fontId="5" fillId="0" borderId="1" xfId="0" applyNumberFormat="1" applyFont="1" applyBorder="1" applyAlignment="1">
      <alignment horizontal="left" vertical="distributed"/>
    </xf>
    <xf numFmtId="0" fontId="5" fillId="0" borderId="1" xfId="0" applyFont="1" applyBorder="1" applyAlignment="1">
      <alignment horizontal="left" vertical="distributed"/>
    </xf>
    <xf numFmtId="164" fontId="9" fillId="0" borderId="1" xfId="0" applyNumberFormat="1" applyFont="1" applyBorder="1" applyAlignment="1">
      <alignment horizontal="left" vertical="distributed"/>
    </xf>
    <xf numFmtId="0" fontId="5" fillId="3" borderId="1" xfId="0" applyFont="1" applyFill="1" applyBorder="1" applyAlignment="1">
      <alignment horizontal="left" vertical="distributed"/>
    </xf>
    <xf numFmtId="0" fontId="5" fillId="0" borderId="1" xfId="0" applyFont="1" applyBorder="1" applyAlignment="1">
      <alignment horizontal="center" vertical="distributed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left" vertical="distributed"/>
    </xf>
    <xf numFmtId="0" fontId="8" fillId="0" borderId="0" xfId="0" applyFont="1" applyBorder="1" applyAlignment="1">
      <alignment horizontal="center" vertical="distributed"/>
    </xf>
    <xf numFmtId="0" fontId="8" fillId="0" borderId="14" xfId="0" applyFont="1" applyBorder="1" applyAlignment="1">
      <alignment horizontal="center" vertical="distributed"/>
    </xf>
    <xf numFmtId="0" fontId="8" fillId="0" borderId="8" xfId="0" applyFont="1" applyBorder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4" fontId="5" fillId="3" borderId="2" xfId="0" applyNumberFormat="1" applyFont="1" applyFill="1" applyBorder="1" applyAlignment="1">
      <alignment horizontal="left" vertical="distributed"/>
    </xf>
    <xf numFmtId="4" fontId="5" fillId="3" borderId="3" xfId="0" applyNumberFormat="1" applyFont="1" applyFill="1" applyBorder="1" applyAlignment="1">
      <alignment horizontal="left" vertical="distributed"/>
    </xf>
    <xf numFmtId="4" fontId="5" fillId="3" borderId="4" xfId="0" applyNumberFormat="1" applyFont="1" applyFill="1" applyBorder="1" applyAlignment="1">
      <alignment horizontal="left" vertical="distributed"/>
    </xf>
    <xf numFmtId="0" fontId="5" fillId="0" borderId="9" xfId="0" applyFont="1" applyBorder="1" applyAlignment="1">
      <alignment horizontal="center" vertical="distributed"/>
    </xf>
    <xf numFmtId="0" fontId="5" fillId="0" borderId="10" xfId="0" applyFont="1" applyBorder="1" applyAlignment="1">
      <alignment horizontal="center" vertical="distributed"/>
    </xf>
    <xf numFmtId="0" fontId="5" fillId="0" borderId="12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5" fillId="0" borderId="13" xfId="0" applyFont="1" applyBorder="1" applyAlignment="1">
      <alignment horizontal="center" vertical="distributed"/>
    </xf>
    <xf numFmtId="0" fontId="5" fillId="3" borderId="2" xfId="0" applyFont="1" applyFill="1" applyBorder="1" applyAlignment="1">
      <alignment horizontal="center" vertical="distributed"/>
    </xf>
    <xf numFmtId="0" fontId="5" fillId="3" borderId="3" xfId="0" applyFont="1" applyFill="1" applyBorder="1" applyAlignment="1">
      <alignment horizontal="center" vertical="distributed"/>
    </xf>
    <xf numFmtId="0" fontId="5" fillId="3" borderId="4" xfId="0" applyFont="1" applyFill="1" applyBorder="1" applyAlignment="1">
      <alignment horizontal="center" vertical="distributed"/>
    </xf>
    <xf numFmtId="166" fontId="15" fillId="9" borderId="29" xfId="4" applyNumberFormat="1" applyFont="1" applyFill="1" applyBorder="1" applyAlignment="1">
      <alignment horizontal="left" vertical="center" wrapText="1"/>
    </xf>
    <xf numFmtId="166" fontId="15" fillId="9" borderId="37" xfId="4" applyNumberFormat="1" applyFont="1" applyFill="1" applyBorder="1" applyAlignment="1">
      <alignment horizontal="left" vertical="center" wrapText="1"/>
    </xf>
    <xf numFmtId="166" fontId="15" fillId="9" borderId="30" xfId="4" applyNumberFormat="1" applyFont="1" applyFill="1" applyBorder="1" applyAlignment="1">
      <alignment horizontal="left" vertical="center" wrapText="1"/>
    </xf>
    <xf numFmtId="0" fontId="15" fillId="0" borderId="29" xfId="4" applyNumberFormat="1" applyFont="1" applyFill="1" applyBorder="1" applyAlignment="1">
      <alignment horizontal="left" vertical="center" wrapText="1"/>
    </xf>
    <xf numFmtId="0" fontId="15" fillId="0" borderId="30" xfId="4" applyNumberFormat="1" applyFont="1" applyFill="1" applyBorder="1" applyAlignment="1">
      <alignment horizontal="left" vertical="center" wrapText="1"/>
    </xf>
    <xf numFmtId="0" fontId="15" fillId="0" borderId="60" xfId="4" applyNumberFormat="1" applyFont="1" applyFill="1" applyBorder="1" applyAlignment="1">
      <alignment horizontal="left" vertical="center" wrapText="1"/>
    </xf>
    <xf numFmtId="0" fontId="15" fillId="0" borderId="61" xfId="4" applyNumberFormat="1" applyFont="1" applyFill="1" applyBorder="1" applyAlignment="1">
      <alignment horizontal="left" vertical="center" wrapText="1"/>
    </xf>
    <xf numFmtId="43" fontId="15" fillId="9" borderId="29" xfId="4" applyFont="1" applyFill="1" applyBorder="1" applyAlignment="1">
      <alignment horizontal="left" vertical="center" wrapText="1"/>
    </xf>
    <xf numFmtId="43" fontId="15" fillId="9" borderId="37" xfId="4" applyFont="1" applyFill="1" applyBorder="1" applyAlignment="1">
      <alignment horizontal="left" vertical="center" wrapText="1"/>
    </xf>
    <xf numFmtId="43" fontId="15" fillId="9" borderId="30" xfId="4" applyFont="1" applyFill="1" applyBorder="1" applyAlignment="1">
      <alignment horizontal="left" vertical="center" wrapText="1"/>
    </xf>
    <xf numFmtId="0" fontId="25" fillId="8" borderId="17" xfId="3" applyFont="1" applyFill="1" applyBorder="1" applyAlignment="1">
      <alignment horizontal="left" vertical="top" wrapText="1"/>
    </xf>
    <xf numFmtId="0" fontId="26" fillId="8" borderId="18" xfId="3" applyFont="1" applyFill="1" applyBorder="1" applyAlignment="1">
      <alignment horizontal="left" vertical="top" wrapText="1"/>
    </xf>
    <xf numFmtId="0" fontId="26" fillId="8" borderId="19" xfId="3" applyFont="1" applyFill="1" applyBorder="1" applyAlignment="1">
      <alignment horizontal="left" vertical="top" wrapText="1"/>
    </xf>
    <xf numFmtId="0" fontId="20" fillId="0" borderId="17" xfId="3" applyFont="1" applyBorder="1" applyAlignment="1">
      <alignment horizontal="left" vertical="top" wrapText="1"/>
    </xf>
    <xf numFmtId="0" fontId="20" fillId="0" borderId="19" xfId="3" applyFont="1" applyBorder="1" applyAlignment="1">
      <alignment horizontal="left" vertical="top" wrapText="1"/>
    </xf>
    <xf numFmtId="0" fontId="34" fillId="0" borderId="29" xfId="4" applyNumberFormat="1" applyFont="1" applyFill="1" applyBorder="1" applyAlignment="1">
      <alignment horizontal="left" vertical="center" wrapText="1"/>
    </xf>
    <xf numFmtId="0" fontId="34" fillId="0" borderId="30" xfId="4" applyNumberFormat="1" applyFont="1" applyFill="1" applyBorder="1" applyAlignment="1">
      <alignment horizontal="left" vertical="center" wrapText="1"/>
    </xf>
    <xf numFmtId="0" fontId="22" fillId="7" borderId="17" xfId="3" applyFont="1" applyFill="1" applyBorder="1" applyAlignment="1">
      <alignment horizontal="left" vertical="top" wrapText="1"/>
    </xf>
    <xf numFmtId="0" fontId="17" fillId="7" borderId="18" xfId="3" applyFill="1" applyBorder="1" applyAlignment="1">
      <alignment horizontal="left" vertical="top" wrapText="1"/>
    </xf>
    <xf numFmtId="0" fontId="17" fillId="7" borderId="49" xfId="3" applyFill="1" applyBorder="1" applyAlignment="1">
      <alignment horizontal="left" vertical="top" wrapText="1"/>
    </xf>
    <xf numFmtId="0" fontId="17" fillId="0" borderId="48" xfId="3" applyBorder="1" applyAlignment="1">
      <alignment horizontal="left" wrapText="1"/>
    </xf>
    <xf numFmtId="0" fontId="17" fillId="0" borderId="18" xfId="3" applyBorder="1" applyAlignment="1">
      <alignment horizontal="left" wrapText="1"/>
    </xf>
    <xf numFmtId="0" fontId="17" fillId="0" borderId="49" xfId="3" applyBorder="1" applyAlignment="1">
      <alignment horizontal="left" wrapText="1"/>
    </xf>
    <xf numFmtId="0" fontId="17" fillId="0" borderId="17" xfId="3" applyBorder="1" applyAlignment="1">
      <alignment horizontal="left" wrapText="1"/>
    </xf>
    <xf numFmtId="0" fontId="17" fillId="0" borderId="19" xfId="3" applyBorder="1" applyAlignment="1">
      <alignment horizontal="left" wrapText="1"/>
    </xf>
    <xf numFmtId="0" fontId="15" fillId="0" borderId="1" xfId="4" applyNumberFormat="1" applyFont="1" applyFill="1" applyBorder="1" applyAlignment="1">
      <alignment horizontal="left" vertical="center" wrapText="1"/>
    </xf>
    <xf numFmtId="0" fontId="25" fillId="8" borderId="15" xfId="3" applyFont="1" applyFill="1" applyBorder="1" applyAlignment="1">
      <alignment horizontal="left" vertical="top" wrapText="1"/>
    </xf>
    <xf numFmtId="0" fontId="26" fillId="8" borderId="22" xfId="3" applyFont="1" applyFill="1" applyBorder="1" applyAlignment="1">
      <alignment horizontal="left" vertical="top" wrapText="1"/>
    </xf>
    <xf numFmtId="0" fontId="26" fillId="8" borderId="16" xfId="3" applyFont="1" applyFill="1" applyBorder="1" applyAlignment="1">
      <alignment horizontal="left" vertical="top" wrapText="1"/>
    </xf>
    <xf numFmtId="0" fontId="20" fillId="0" borderId="1" xfId="3" applyFont="1" applyBorder="1" applyAlignment="1">
      <alignment horizontal="left" vertical="top" wrapText="1"/>
    </xf>
    <xf numFmtId="0" fontId="17" fillId="0" borderId="40" xfId="3" applyBorder="1" applyAlignment="1">
      <alignment horizontal="left" vertical="top" wrapText="1"/>
    </xf>
    <xf numFmtId="0" fontId="17" fillId="0" borderId="41" xfId="3" applyBorder="1" applyAlignment="1">
      <alignment horizontal="left" vertical="top" wrapText="1"/>
    </xf>
    <xf numFmtId="0" fontId="17" fillId="0" borderId="34" xfId="3" applyBorder="1" applyAlignment="1">
      <alignment horizontal="left" vertical="top" wrapText="1"/>
    </xf>
    <xf numFmtId="0" fontId="17" fillId="0" borderId="21" xfId="3" applyBorder="1" applyAlignment="1">
      <alignment horizontal="left" vertical="top" wrapText="1"/>
    </xf>
    <xf numFmtId="0" fontId="17" fillId="0" borderId="47" xfId="3" applyBorder="1" applyAlignment="1">
      <alignment horizontal="left" vertical="top" wrapText="1"/>
    </xf>
    <xf numFmtId="0" fontId="17" fillId="0" borderId="25" xfId="3" applyBorder="1" applyAlignment="1">
      <alignment horizontal="left" vertical="top" wrapText="1"/>
    </xf>
    <xf numFmtId="0" fontId="30" fillId="0" borderId="42" xfId="3" applyFont="1" applyBorder="1" applyAlignment="1">
      <alignment horizontal="center" vertical="top" wrapText="1"/>
    </xf>
    <xf numFmtId="0" fontId="17" fillId="0" borderId="43" xfId="3" applyBorder="1" applyAlignment="1">
      <alignment horizontal="center" vertical="top" wrapText="1"/>
    </xf>
    <xf numFmtId="0" fontId="17" fillId="0" borderId="44" xfId="3" applyBorder="1" applyAlignment="1">
      <alignment horizontal="center" vertical="top" wrapText="1"/>
    </xf>
    <xf numFmtId="0" fontId="20" fillId="0" borderId="15" xfId="3" applyFont="1" applyBorder="1" applyAlignment="1">
      <alignment horizontal="left" vertical="top" wrapText="1"/>
    </xf>
    <xf numFmtId="0" fontId="20" fillId="0" borderId="22" xfId="3" applyFont="1" applyBorder="1" applyAlignment="1">
      <alignment horizontal="left" vertical="top" wrapText="1"/>
    </xf>
    <xf numFmtId="0" fontId="20" fillId="0" borderId="16" xfId="3" applyFont="1" applyBorder="1" applyAlignment="1">
      <alignment horizontal="left" vertical="top" wrapText="1"/>
    </xf>
    <xf numFmtId="0" fontId="20" fillId="0" borderId="45" xfId="3" applyFont="1" applyBorder="1" applyAlignment="1">
      <alignment horizontal="left" vertical="top" wrapText="1"/>
    </xf>
    <xf numFmtId="0" fontId="22" fillId="6" borderId="23" xfId="3" applyFont="1" applyFill="1" applyBorder="1" applyAlignment="1">
      <alignment horizontal="left" vertical="top" wrapText="1"/>
    </xf>
    <xf numFmtId="0" fontId="17" fillId="6" borderId="24" xfId="3" applyFill="1" applyBorder="1" applyAlignment="1">
      <alignment horizontal="left" vertical="top" wrapText="1"/>
    </xf>
    <xf numFmtId="0" fontId="17" fillId="6" borderId="25" xfId="3" applyFill="1" applyBorder="1" applyAlignment="1">
      <alignment horizontal="left" vertical="top" wrapText="1"/>
    </xf>
    <xf numFmtId="0" fontId="17" fillId="6" borderId="23" xfId="3" applyFill="1" applyBorder="1" applyAlignment="1">
      <alignment horizontal="left" vertical="top" wrapText="1"/>
    </xf>
    <xf numFmtId="0" fontId="17" fillId="6" borderId="46" xfId="3" applyFill="1" applyBorder="1" applyAlignment="1">
      <alignment horizontal="left" vertical="top" wrapText="1"/>
    </xf>
    <xf numFmtId="0" fontId="17" fillId="0" borderId="15" xfId="3" applyBorder="1" applyAlignment="1">
      <alignment horizontal="left" vertical="top" wrapText="1"/>
    </xf>
    <xf numFmtId="0" fontId="17" fillId="0" borderId="22" xfId="3" applyBorder="1" applyAlignment="1">
      <alignment horizontal="left" vertical="top" wrapText="1"/>
    </xf>
    <xf numFmtId="0" fontId="17" fillId="0" borderId="16" xfId="3" applyBorder="1" applyAlignment="1">
      <alignment horizontal="left" vertical="top" wrapText="1"/>
    </xf>
    <xf numFmtId="0" fontId="17" fillId="0" borderId="15" xfId="3" applyBorder="1" applyAlignment="1">
      <alignment horizontal="left" wrapText="1"/>
    </xf>
    <xf numFmtId="0" fontId="17" fillId="0" borderId="45" xfId="3" applyBorder="1" applyAlignment="1">
      <alignment horizontal="left" wrapText="1"/>
    </xf>
    <xf numFmtId="0" fontId="17" fillId="6" borderId="23" xfId="3" applyFill="1" applyBorder="1" applyAlignment="1">
      <alignment horizontal="left" wrapText="1"/>
    </xf>
    <xf numFmtId="0" fontId="17" fillId="6" borderId="24" xfId="3" applyFill="1" applyBorder="1" applyAlignment="1">
      <alignment horizontal="left" wrapText="1"/>
    </xf>
    <xf numFmtId="0" fontId="17" fillId="6" borderId="25" xfId="3" applyFill="1" applyBorder="1" applyAlignment="1">
      <alignment horizontal="left" wrapText="1"/>
    </xf>
    <xf numFmtId="0" fontId="17" fillId="6" borderId="46" xfId="3" applyFill="1" applyBorder="1" applyAlignment="1">
      <alignment horizontal="left" wrapText="1"/>
    </xf>
    <xf numFmtId="0" fontId="22" fillId="0" borderId="50" xfId="3" applyFont="1" applyBorder="1" applyAlignment="1">
      <alignment horizontal="left" vertical="top" wrapText="1"/>
    </xf>
    <xf numFmtId="0" fontId="22" fillId="0" borderId="52" xfId="3" applyFont="1" applyBorder="1" applyAlignment="1">
      <alignment horizontal="left" vertical="top" wrapText="1"/>
    </xf>
    <xf numFmtId="0" fontId="22" fillId="0" borderId="15" xfId="3" applyFont="1" applyBorder="1" applyAlignment="1">
      <alignment horizontal="left" vertical="top" wrapText="1" indent="4"/>
    </xf>
    <xf numFmtId="0" fontId="22" fillId="0" borderId="16" xfId="3" applyFont="1" applyBorder="1" applyAlignment="1">
      <alignment horizontal="left" vertical="top" wrapText="1" indent="4"/>
    </xf>
    <xf numFmtId="0" fontId="22" fillId="0" borderId="23" xfId="3" applyFont="1" applyBorder="1" applyAlignment="1">
      <alignment horizontal="left" vertical="top" wrapText="1" indent="4"/>
    </xf>
    <xf numFmtId="0" fontId="22" fillId="0" borderId="25" xfId="3" applyFont="1" applyBorder="1" applyAlignment="1">
      <alignment horizontal="left" vertical="top" wrapText="1" indent="4"/>
    </xf>
    <xf numFmtId="0" fontId="22" fillId="0" borderId="26" xfId="3" applyFont="1" applyBorder="1" applyAlignment="1">
      <alignment horizontal="left" vertical="top" wrapText="1" indent="1"/>
    </xf>
    <xf numFmtId="0" fontId="22" fillId="0" borderId="27" xfId="3" applyFont="1" applyBorder="1" applyAlignment="1">
      <alignment horizontal="left" vertical="top" wrapText="1" indent="1"/>
    </xf>
    <xf numFmtId="0" fontId="22" fillId="0" borderId="17" xfId="3" applyFont="1" applyBorder="1" applyAlignment="1">
      <alignment horizontal="center" vertical="top" wrapText="1"/>
    </xf>
    <xf numFmtId="0" fontId="22" fillId="0" borderId="18" xfId="3" applyFont="1" applyBorder="1" applyAlignment="1">
      <alignment horizontal="center" vertical="top" wrapText="1"/>
    </xf>
    <xf numFmtId="0" fontId="22" fillId="0" borderId="19" xfId="3" applyFont="1" applyBorder="1" applyAlignment="1">
      <alignment horizontal="center" vertical="top" wrapText="1"/>
    </xf>
    <xf numFmtId="0" fontId="22" fillId="0" borderId="17" xfId="3" applyFont="1" applyBorder="1" applyAlignment="1">
      <alignment horizontal="left" vertical="top" wrapText="1" indent="2"/>
    </xf>
    <xf numFmtId="0" fontId="22" fillId="0" borderId="19" xfId="3" applyFont="1" applyBorder="1" applyAlignment="1">
      <alignment horizontal="left" vertical="top" wrapText="1" indent="2"/>
    </xf>
    <xf numFmtId="0" fontId="22" fillId="0" borderId="51" xfId="3" applyFont="1" applyBorder="1" applyAlignment="1">
      <alignment horizontal="left" vertical="top" wrapText="1" indent="1"/>
    </xf>
    <xf numFmtId="0" fontId="22" fillId="0" borderId="53" xfId="3" applyFont="1" applyBorder="1" applyAlignment="1">
      <alignment horizontal="left" vertical="top" wrapText="1" indent="1"/>
    </xf>
    <xf numFmtId="43" fontId="15" fillId="9" borderId="29" xfId="4" applyFont="1" applyFill="1" applyBorder="1" applyAlignment="1">
      <alignment vertical="center"/>
    </xf>
    <xf numFmtId="43" fontId="15" fillId="9" borderId="37" xfId="4" applyFont="1" applyFill="1" applyBorder="1" applyAlignment="1">
      <alignment vertical="center"/>
    </xf>
    <xf numFmtId="0" fontId="15" fillId="0" borderId="29" xfId="4" applyNumberFormat="1" applyFont="1" applyFill="1" applyBorder="1" applyAlignment="1">
      <alignment horizontal="center" vertical="center" wrapText="1"/>
    </xf>
    <xf numFmtId="0" fontId="15" fillId="0" borderId="30" xfId="4" applyNumberFormat="1" applyFont="1" applyFill="1" applyBorder="1" applyAlignment="1">
      <alignment horizontal="center" vertical="center" wrapText="1"/>
    </xf>
    <xf numFmtId="0" fontId="15" fillId="0" borderId="29" xfId="4" applyNumberFormat="1" applyFont="1" applyFill="1" applyBorder="1" applyAlignment="1">
      <alignment horizontal="center" vertical="center" wrapText="1"/>
    </xf>
    <xf numFmtId="43" fontId="15" fillId="9" borderId="39" xfId="4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pageSetUpPr fitToPage="1"/>
  </sheetPr>
  <dimension ref="A1:Q370"/>
  <sheetViews>
    <sheetView tabSelected="1" zoomScale="85" zoomScaleNormal="85" workbookViewId="0">
      <selection activeCell="B5" sqref="A1:B5"/>
    </sheetView>
  </sheetViews>
  <sheetFormatPr defaultColWidth="9" defaultRowHeight="12.75" x14ac:dyDescent="0.2"/>
  <cols>
    <col min="1" max="1" width="7.125" style="1" customWidth="1"/>
    <col min="2" max="2" width="51.25" style="3" customWidth="1"/>
    <col min="3" max="3" width="7.875" style="1" customWidth="1"/>
    <col min="4" max="4" width="9.5" style="23" hidden="1" customWidth="1"/>
    <col min="5" max="5" width="11.625" style="23" customWidth="1"/>
    <col min="6" max="6" width="10.875" style="23" customWidth="1"/>
    <col min="7" max="7" width="11.75" style="2" customWidth="1"/>
    <col min="8" max="8" width="10.875" style="2" customWidth="1"/>
    <col min="9" max="9" width="10" style="4" customWidth="1"/>
    <col min="10" max="10" width="11.75" style="4" customWidth="1"/>
    <col min="11" max="11" width="10.5" style="4" customWidth="1"/>
    <col min="12" max="12" width="11.5" style="4" customWidth="1"/>
    <col min="13" max="13" width="13.5" style="4" customWidth="1"/>
    <col min="14" max="16384" width="9" style="4"/>
  </cols>
  <sheetData>
    <row r="1" spans="1:17" s="6" customFormat="1" ht="12.75" customHeight="1" x14ac:dyDescent="0.2">
      <c r="A1" s="17"/>
      <c r="B1" s="18"/>
      <c r="C1" s="210" t="s">
        <v>677</v>
      </c>
      <c r="D1" s="210"/>
      <c r="E1" s="210"/>
      <c r="F1" s="210"/>
      <c r="G1" s="210"/>
      <c r="H1" s="210"/>
      <c r="I1" s="210"/>
      <c r="J1" s="210"/>
      <c r="K1" s="210"/>
      <c r="L1" s="211"/>
      <c r="M1" s="5"/>
      <c r="N1" s="5"/>
      <c r="O1" s="5"/>
      <c r="P1" s="5"/>
      <c r="Q1" s="5"/>
    </row>
    <row r="2" spans="1:17" s="6" customFormat="1" ht="12.75" customHeight="1" x14ac:dyDescent="0.2">
      <c r="A2" s="17"/>
      <c r="B2" s="18"/>
      <c r="C2" s="210"/>
      <c r="D2" s="210"/>
      <c r="E2" s="210"/>
      <c r="F2" s="210"/>
      <c r="G2" s="210"/>
      <c r="H2" s="210"/>
      <c r="I2" s="210"/>
      <c r="J2" s="210"/>
      <c r="K2" s="210"/>
      <c r="L2" s="211"/>
      <c r="M2" s="5"/>
      <c r="N2" s="5"/>
      <c r="O2" s="5"/>
      <c r="P2" s="5"/>
      <c r="Q2" s="5"/>
    </row>
    <row r="3" spans="1:17" s="6" customFormat="1" ht="12.75" customHeight="1" x14ac:dyDescent="0.2">
      <c r="A3" s="17"/>
      <c r="C3" s="210"/>
      <c r="D3" s="210"/>
      <c r="E3" s="210"/>
      <c r="F3" s="210"/>
      <c r="G3" s="210"/>
      <c r="H3" s="210"/>
      <c r="I3" s="210"/>
      <c r="J3" s="210"/>
      <c r="K3" s="210"/>
      <c r="L3" s="211"/>
      <c r="M3" s="5"/>
      <c r="N3" s="5"/>
      <c r="O3" s="5"/>
      <c r="P3" s="5"/>
      <c r="Q3" s="5"/>
    </row>
    <row r="4" spans="1:17" s="6" customFormat="1" ht="12.75" customHeight="1" x14ac:dyDescent="0.2">
      <c r="A4" s="17"/>
      <c r="B4" s="16" t="s">
        <v>25</v>
      </c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5"/>
      <c r="N4" s="5"/>
      <c r="O4" s="5"/>
      <c r="P4" s="5"/>
      <c r="Q4" s="5"/>
    </row>
    <row r="5" spans="1:17" s="6" customFormat="1" ht="12.75" customHeight="1" x14ac:dyDescent="0.2">
      <c r="A5" s="19"/>
      <c r="B5" s="16" t="s">
        <v>7</v>
      </c>
      <c r="C5" s="212"/>
      <c r="D5" s="212"/>
      <c r="E5" s="212"/>
      <c r="F5" s="212"/>
      <c r="G5" s="212"/>
      <c r="H5" s="212"/>
      <c r="I5" s="212"/>
      <c r="J5" s="212"/>
      <c r="K5" s="212"/>
      <c r="L5" s="213"/>
      <c r="M5" s="5"/>
      <c r="N5" s="5"/>
      <c r="O5" s="5"/>
      <c r="P5" s="5"/>
      <c r="Q5" s="5"/>
    </row>
    <row r="6" spans="1:17" s="6" customFormat="1" ht="25.5" x14ac:dyDescent="0.2">
      <c r="A6" s="185" t="s">
        <v>3</v>
      </c>
      <c r="B6" s="186"/>
      <c r="C6" s="186"/>
      <c r="D6" s="186"/>
      <c r="E6" s="187"/>
      <c r="F6" s="214" t="s">
        <v>4</v>
      </c>
      <c r="G6" s="215"/>
      <c r="H6" s="215"/>
      <c r="I6" s="215"/>
      <c r="J6" s="216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 x14ac:dyDescent="0.2">
      <c r="A7" s="188" t="s">
        <v>628</v>
      </c>
      <c r="B7" s="189"/>
      <c r="C7" s="189"/>
      <c r="D7" s="189"/>
      <c r="E7" s="190"/>
      <c r="F7" s="217" t="s">
        <v>7</v>
      </c>
      <c r="G7" s="218"/>
      <c r="H7" s="218"/>
      <c r="I7" s="218"/>
      <c r="J7" s="219"/>
      <c r="K7" s="194">
        <v>44902</v>
      </c>
      <c r="L7" s="177" t="s">
        <v>678</v>
      </c>
      <c r="M7" s="30"/>
      <c r="N7" s="5"/>
      <c r="O7" s="5"/>
      <c r="P7" s="5"/>
      <c r="Q7" s="5"/>
    </row>
    <row r="8" spans="1:17" s="6" customFormat="1" x14ac:dyDescent="0.2">
      <c r="A8" s="191"/>
      <c r="B8" s="192"/>
      <c r="C8" s="192"/>
      <c r="D8" s="192"/>
      <c r="E8" s="193"/>
      <c r="F8" s="220"/>
      <c r="G8" s="221"/>
      <c r="H8" s="221"/>
      <c r="I8" s="221"/>
      <c r="J8" s="222"/>
      <c r="K8" s="194"/>
      <c r="L8" s="178"/>
      <c r="M8" s="30"/>
      <c r="N8" s="5"/>
      <c r="O8" s="5"/>
      <c r="P8" s="5"/>
      <c r="Q8" s="5"/>
    </row>
    <row r="9" spans="1:17" s="6" customFormat="1" ht="14.25" customHeight="1" x14ac:dyDescent="0.2">
      <c r="A9" s="185" t="s">
        <v>8</v>
      </c>
      <c r="B9" s="186"/>
      <c r="C9" s="186"/>
      <c r="D9" s="186"/>
      <c r="E9" s="187"/>
      <c r="F9" s="185" t="s">
        <v>9</v>
      </c>
      <c r="G9" s="186"/>
      <c r="H9" s="186"/>
      <c r="I9" s="186"/>
      <c r="J9" s="187"/>
      <c r="K9" s="8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 x14ac:dyDescent="0.2">
      <c r="A10" s="188" t="s">
        <v>629</v>
      </c>
      <c r="B10" s="189"/>
      <c r="C10" s="189"/>
      <c r="D10" s="189"/>
      <c r="E10" s="190"/>
      <c r="F10" s="217" t="s">
        <v>37</v>
      </c>
      <c r="G10" s="218"/>
      <c r="H10" s="218"/>
      <c r="I10" s="218"/>
      <c r="J10" s="219"/>
      <c r="K10" s="194">
        <v>44774</v>
      </c>
      <c r="L10" s="194">
        <v>45139</v>
      </c>
      <c r="M10" s="30"/>
      <c r="N10" s="5"/>
      <c r="O10" s="5"/>
      <c r="P10" s="5"/>
      <c r="Q10" s="5"/>
    </row>
    <row r="11" spans="1:17" s="6" customFormat="1" x14ac:dyDescent="0.2">
      <c r="A11" s="191"/>
      <c r="B11" s="192"/>
      <c r="C11" s="192"/>
      <c r="D11" s="192"/>
      <c r="E11" s="193"/>
      <c r="F11" s="220"/>
      <c r="G11" s="221"/>
      <c r="H11" s="221"/>
      <c r="I11" s="221"/>
      <c r="J11" s="222"/>
      <c r="K11" s="194"/>
      <c r="L11" s="194"/>
      <c r="M11" s="30"/>
      <c r="N11" s="5"/>
      <c r="O11" s="5"/>
      <c r="P11" s="5"/>
      <c r="Q11" s="5"/>
    </row>
    <row r="12" spans="1:17" s="6" customFormat="1" ht="28.5" customHeight="1" x14ac:dyDescent="0.2">
      <c r="A12" s="197" t="s">
        <v>12</v>
      </c>
      <c r="B12" s="197"/>
      <c r="C12" s="197" t="s">
        <v>13</v>
      </c>
      <c r="D12" s="197"/>
      <c r="E12" s="197"/>
      <c r="F12" s="223" t="s">
        <v>14</v>
      </c>
      <c r="G12" s="224"/>
      <c r="H12" s="225"/>
      <c r="I12" s="179" t="s">
        <v>15</v>
      </c>
      <c r="J12" s="179"/>
      <c r="K12" s="209" t="s">
        <v>16</v>
      </c>
      <c r="L12" s="209"/>
      <c r="M12" s="28">
        <v>0.92</v>
      </c>
      <c r="N12" s="5"/>
      <c r="O12" s="5"/>
      <c r="P12" s="5"/>
      <c r="Q12" s="5"/>
    </row>
    <row r="13" spans="1:17" s="6" customFormat="1" ht="14.25" customHeight="1" x14ac:dyDescent="0.2">
      <c r="A13" s="195" t="s">
        <v>630</v>
      </c>
      <c r="B13" s="195"/>
      <c r="C13" s="195" t="s">
        <v>631</v>
      </c>
      <c r="D13" s="195"/>
      <c r="E13" s="195"/>
      <c r="F13" s="170">
        <v>1391728.85</v>
      </c>
      <c r="G13" s="171"/>
      <c r="H13" s="172"/>
      <c r="I13" s="196">
        <f>J358</f>
        <v>33009.769999999997</v>
      </c>
      <c r="J13" s="196"/>
      <c r="K13" s="195" t="s">
        <v>679</v>
      </c>
      <c r="L13" s="195"/>
      <c r="M13" s="5"/>
      <c r="N13" s="5"/>
      <c r="O13" s="5"/>
      <c r="P13" s="5"/>
      <c r="Q13" s="5"/>
    </row>
    <row r="14" spans="1:17" s="6" customFormat="1" x14ac:dyDescent="0.2">
      <c r="A14" s="195"/>
      <c r="B14" s="195"/>
      <c r="C14" s="195"/>
      <c r="D14" s="195"/>
      <c r="E14" s="195"/>
      <c r="F14" s="173"/>
      <c r="G14" s="174"/>
      <c r="H14" s="175"/>
      <c r="I14" s="196"/>
      <c r="J14" s="196"/>
      <c r="K14" s="195"/>
      <c r="L14" s="195"/>
      <c r="M14" s="5"/>
      <c r="N14" s="5"/>
      <c r="O14" s="5"/>
      <c r="P14" s="5"/>
      <c r="Q14" s="5"/>
    </row>
    <row r="15" spans="1:17" s="6" customFormat="1" x14ac:dyDescent="0.2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5"/>
      <c r="N15" s="5"/>
      <c r="O15" s="5"/>
      <c r="P15" s="5"/>
      <c r="Q15" s="5"/>
    </row>
    <row r="16" spans="1:17" s="11" customFormat="1" ht="14.25" customHeight="1" x14ac:dyDescent="0.2">
      <c r="A16" s="208" t="s">
        <v>17</v>
      </c>
      <c r="B16" s="199" t="s">
        <v>18</v>
      </c>
      <c r="C16" s="199" t="s">
        <v>1</v>
      </c>
      <c r="D16" s="199" t="s">
        <v>19</v>
      </c>
      <c r="E16" s="180" t="s">
        <v>19</v>
      </c>
      <c r="F16" s="182" t="s">
        <v>2</v>
      </c>
      <c r="G16" s="183"/>
      <c r="H16" s="184"/>
      <c r="I16" s="200" t="s">
        <v>20</v>
      </c>
      <c r="J16" s="200"/>
      <c r="K16" s="200"/>
      <c r="L16" s="176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208"/>
      <c r="B17" s="199"/>
      <c r="C17" s="199"/>
      <c r="D17" s="199"/>
      <c r="E17" s="181"/>
      <c r="F17" s="27" t="s">
        <v>22</v>
      </c>
      <c r="G17" s="27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76"/>
      <c r="M17" s="10"/>
      <c r="N17" s="10"/>
      <c r="O17" s="10"/>
      <c r="P17" s="10"/>
      <c r="Q17" s="10"/>
    </row>
    <row r="18" spans="1:17" x14ac:dyDescent="0.2">
      <c r="A18" s="32" t="s">
        <v>321</v>
      </c>
      <c r="B18" s="33" t="s">
        <v>39</v>
      </c>
      <c r="C18" s="32"/>
      <c r="D18" s="24"/>
      <c r="E18" s="35"/>
      <c r="F18" s="34"/>
      <c r="G18" s="35"/>
      <c r="H18" s="35"/>
      <c r="I18" s="35"/>
      <c r="J18" s="35"/>
      <c r="K18" s="35"/>
      <c r="L18" s="35"/>
      <c r="N18" s="20"/>
    </row>
    <row r="19" spans="1:17" s="20" customFormat="1" x14ac:dyDescent="0.2">
      <c r="A19" s="36" t="s">
        <v>322</v>
      </c>
      <c r="B19" s="37" t="s">
        <v>40</v>
      </c>
      <c r="C19" s="36" t="s">
        <v>38</v>
      </c>
      <c r="D19" s="22" t="e">
        <f>#REF!</f>
        <v>#REF!</v>
      </c>
      <c r="E19" s="53">
        <v>381.20299999999997</v>
      </c>
      <c r="F19" s="38">
        <v>3</v>
      </c>
      <c r="G19" s="22"/>
      <c r="H19" s="13">
        <f>G19+3</f>
        <v>3</v>
      </c>
      <c r="I19" s="14">
        <f>ROUNDUP(E19*F19,2)</f>
        <v>1143.6099999999999</v>
      </c>
      <c r="J19" s="14">
        <f>ROUND(G19*E19,2)</f>
        <v>0</v>
      </c>
      <c r="K19" s="14">
        <f>ROUND(H19*E19,2)</f>
        <v>1143.6099999999999</v>
      </c>
      <c r="L19" s="15">
        <f>K19/I19</f>
        <v>1</v>
      </c>
    </row>
    <row r="20" spans="1:17" s="20" customFormat="1" ht="38.25" x14ac:dyDescent="0.2">
      <c r="A20" s="36" t="s">
        <v>323</v>
      </c>
      <c r="B20" s="37" t="s">
        <v>41</v>
      </c>
      <c r="C20" s="36" t="s">
        <v>312</v>
      </c>
      <c r="D20" s="22" t="e">
        <f>#REF!</f>
        <v>#REF!</v>
      </c>
      <c r="E20" s="53">
        <v>2187.48</v>
      </c>
      <c r="F20" s="38">
        <v>1</v>
      </c>
      <c r="G20" s="22"/>
      <c r="H20" s="13">
        <f>G20</f>
        <v>0</v>
      </c>
      <c r="I20" s="14">
        <f t="shared" ref="I20:I82" si="0">E20*F20</f>
        <v>2187.48</v>
      </c>
      <c r="J20" s="14">
        <f t="shared" ref="J20:J82" si="1">ROUND(G20*E20,2)</f>
        <v>0</v>
      </c>
      <c r="K20" s="14">
        <f t="shared" ref="K20:K82" si="2">ROUND(H20*E20,2)</f>
        <v>0</v>
      </c>
      <c r="L20" s="15">
        <f t="shared" ref="L20:L82" si="3">K20/I20</f>
        <v>0</v>
      </c>
    </row>
    <row r="21" spans="1:17" s="20" customFormat="1" ht="14.25" x14ac:dyDescent="0.2">
      <c r="A21" s="36" t="s">
        <v>324</v>
      </c>
      <c r="B21" s="39" t="s">
        <v>42</v>
      </c>
      <c r="C21" s="36" t="s">
        <v>313</v>
      </c>
      <c r="D21" s="22" t="e">
        <f>#REF!</f>
        <v>#REF!</v>
      </c>
      <c r="E21" s="53">
        <v>246.45099999999999</v>
      </c>
      <c r="F21" s="38">
        <v>5.6</v>
      </c>
      <c r="G21" s="22"/>
      <c r="H21" s="13">
        <v>7.43</v>
      </c>
      <c r="I21" s="14">
        <f>ROUNDUP(E21*F21,2)</f>
        <v>1380.1299999999999</v>
      </c>
      <c r="J21" s="14">
        <f t="shared" si="1"/>
        <v>0</v>
      </c>
      <c r="K21" s="14">
        <f t="shared" si="2"/>
        <v>1831.13</v>
      </c>
      <c r="L21" s="15">
        <f t="shared" si="3"/>
        <v>1.3267808105033585</v>
      </c>
    </row>
    <row r="22" spans="1:17" s="20" customFormat="1" ht="25.5" x14ac:dyDescent="0.2">
      <c r="A22" s="36" t="s">
        <v>325</v>
      </c>
      <c r="B22" s="37" t="s">
        <v>43</v>
      </c>
      <c r="C22" s="36" t="s">
        <v>38</v>
      </c>
      <c r="D22" s="22" t="e">
        <f>#REF!</f>
        <v>#REF!</v>
      </c>
      <c r="E22" s="53">
        <v>17.893540000000002</v>
      </c>
      <c r="F22" s="38">
        <v>382.7</v>
      </c>
      <c r="G22" s="22"/>
      <c r="H22" s="13">
        <v>365.28</v>
      </c>
      <c r="I22" s="14">
        <f t="shared" si="0"/>
        <v>6847.8577580000001</v>
      </c>
      <c r="J22" s="14">
        <f t="shared" si="1"/>
        <v>0</v>
      </c>
      <c r="K22" s="14">
        <f t="shared" si="2"/>
        <v>6536.15</v>
      </c>
      <c r="L22" s="15">
        <f t="shared" si="3"/>
        <v>0.95448098237206402</v>
      </c>
    </row>
    <row r="23" spans="1:17" s="20" customFormat="1" x14ac:dyDescent="0.2">
      <c r="A23" s="32" t="s">
        <v>326</v>
      </c>
      <c r="B23" s="33" t="s">
        <v>44</v>
      </c>
      <c r="C23" s="32"/>
      <c r="D23" s="22" t="e">
        <f>#REF!</f>
        <v>#REF!</v>
      </c>
      <c r="E23" s="54"/>
      <c r="F23" s="34"/>
      <c r="G23" s="35"/>
      <c r="H23" s="35"/>
      <c r="I23" s="35"/>
      <c r="J23" s="35"/>
      <c r="K23" s="35"/>
      <c r="L23" s="35"/>
    </row>
    <row r="24" spans="1:17" s="20" customFormat="1" x14ac:dyDescent="0.2">
      <c r="A24" s="40"/>
      <c r="B24" s="41" t="s">
        <v>45</v>
      </c>
      <c r="C24" s="40"/>
      <c r="D24" s="22" t="e">
        <f>#REF!</f>
        <v>#REF!</v>
      </c>
      <c r="E24" s="55"/>
      <c r="F24" s="42"/>
      <c r="G24" s="22"/>
      <c r="H24" s="13"/>
      <c r="I24" s="14"/>
      <c r="J24" s="14"/>
      <c r="K24" s="14"/>
      <c r="L24" s="15"/>
    </row>
    <row r="25" spans="1:17" s="20" customFormat="1" ht="38.25" x14ac:dyDescent="0.2">
      <c r="A25" s="40" t="s">
        <v>327</v>
      </c>
      <c r="B25" s="44" t="s">
        <v>46</v>
      </c>
      <c r="C25" s="45" t="s">
        <v>313</v>
      </c>
      <c r="D25" s="22" t="e">
        <f>#REF!</f>
        <v>#REF!</v>
      </c>
      <c r="E25" s="53">
        <v>2678.0700999999999</v>
      </c>
      <c r="F25" s="46">
        <f>35.9-10.85</f>
        <v>25.049999999999997</v>
      </c>
      <c r="G25" s="22">
        <f>MEM!L14</f>
        <v>1.3360000000000003</v>
      </c>
      <c r="H25" s="13">
        <f>4.06+G25</f>
        <v>5.3959999999999999</v>
      </c>
      <c r="I25" s="14">
        <f t="shared" si="0"/>
        <v>67085.656004999997</v>
      </c>
      <c r="J25" s="14">
        <f>ROUND(G25*E25,2)</f>
        <v>3577.9</v>
      </c>
      <c r="K25" s="14">
        <f t="shared" si="2"/>
        <v>14450.87</v>
      </c>
      <c r="L25" s="15">
        <f t="shared" si="3"/>
        <v>0.21540923739231163</v>
      </c>
      <c r="M25" s="20">
        <v>4689.55</v>
      </c>
    </row>
    <row r="26" spans="1:17" s="20" customFormat="1" x14ac:dyDescent="0.2">
      <c r="A26" s="40"/>
      <c r="B26" s="41" t="s">
        <v>47</v>
      </c>
      <c r="C26" s="45"/>
      <c r="D26" s="22" t="e">
        <f>#REF!</f>
        <v>#REF!</v>
      </c>
      <c r="E26" s="55"/>
      <c r="F26" s="46"/>
      <c r="G26" s="43"/>
      <c r="H26" s="13"/>
      <c r="I26" s="43"/>
      <c r="J26" s="14"/>
      <c r="K26" s="14"/>
      <c r="L26" s="15"/>
    </row>
    <row r="27" spans="1:17" ht="38.25" x14ac:dyDescent="0.2">
      <c r="A27" s="40" t="s">
        <v>328</v>
      </c>
      <c r="B27" s="44" t="s">
        <v>46</v>
      </c>
      <c r="C27" s="45" t="s">
        <v>313</v>
      </c>
      <c r="D27" s="22" t="e">
        <f>#REF!</f>
        <v>#REF!</v>
      </c>
      <c r="E27" s="53">
        <v>2678.07</v>
      </c>
      <c r="F27" s="46">
        <v>7.97</v>
      </c>
      <c r="G27" s="22"/>
      <c r="H27" s="13">
        <f t="shared" ref="H27:H82" si="4">G27</f>
        <v>0</v>
      </c>
      <c r="I27" s="14">
        <f t="shared" si="0"/>
        <v>21344.2179</v>
      </c>
      <c r="J27" s="14">
        <f t="shared" si="1"/>
        <v>0</v>
      </c>
      <c r="K27" s="14">
        <f t="shared" si="2"/>
        <v>0</v>
      </c>
      <c r="L27" s="15">
        <f t="shared" si="3"/>
        <v>0</v>
      </c>
      <c r="N27" s="20"/>
    </row>
    <row r="28" spans="1:17" x14ac:dyDescent="0.2">
      <c r="A28" s="40"/>
      <c r="B28" s="41" t="s">
        <v>48</v>
      </c>
      <c r="C28" s="45"/>
      <c r="D28" s="22" t="e">
        <f>#REF!</f>
        <v>#REF!</v>
      </c>
      <c r="E28" s="55"/>
      <c r="F28" s="46"/>
      <c r="G28" s="43"/>
      <c r="H28" s="13"/>
      <c r="I28" s="43"/>
      <c r="J28" s="14"/>
      <c r="K28" s="14"/>
      <c r="L28" s="15"/>
      <c r="N28" s="20"/>
    </row>
    <row r="29" spans="1:17" ht="38.25" x14ac:dyDescent="0.2">
      <c r="A29" s="40" t="s">
        <v>329</v>
      </c>
      <c r="B29" s="44" t="s">
        <v>46</v>
      </c>
      <c r="C29" s="45" t="s">
        <v>313</v>
      </c>
      <c r="D29" s="22" t="e">
        <f>#REF!</f>
        <v>#REF!</v>
      </c>
      <c r="E29" s="53">
        <v>2678.0709999999999</v>
      </c>
      <c r="F29" s="46">
        <v>5.1479999999999997</v>
      </c>
      <c r="G29" s="22"/>
      <c r="H29" s="13">
        <f t="shared" si="4"/>
        <v>0</v>
      </c>
      <c r="I29" s="14">
        <f t="shared" si="0"/>
        <v>13786.709507999998</v>
      </c>
      <c r="J29" s="14">
        <f t="shared" si="1"/>
        <v>0</v>
      </c>
      <c r="K29" s="14">
        <f t="shared" si="2"/>
        <v>0</v>
      </c>
      <c r="L29" s="15">
        <f t="shared" si="3"/>
        <v>0</v>
      </c>
      <c r="N29" s="20"/>
    </row>
    <row r="30" spans="1:17" ht="25.5" x14ac:dyDescent="0.2">
      <c r="A30" s="32">
        <v>3</v>
      </c>
      <c r="B30" s="33" t="s">
        <v>49</v>
      </c>
      <c r="C30" s="32"/>
      <c r="D30" s="24"/>
      <c r="E30" s="54"/>
      <c r="F30" s="34"/>
      <c r="G30" s="35"/>
      <c r="H30" s="35"/>
      <c r="I30" s="35"/>
      <c r="J30" s="35"/>
      <c r="K30" s="35"/>
      <c r="L30" s="35"/>
      <c r="N30" s="20"/>
    </row>
    <row r="31" spans="1:17" s="20" customFormat="1" ht="38.25" x14ac:dyDescent="0.2">
      <c r="A31" s="36" t="s">
        <v>26</v>
      </c>
      <c r="B31" s="37" t="s">
        <v>50</v>
      </c>
      <c r="C31" s="36" t="s">
        <v>38</v>
      </c>
      <c r="D31" s="22" t="e">
        <f>#REF!</f>
        <v>#REF!</v>
      </c>
      <c r="E31" s="53">
        <v>158.49789999999999</v>
      </c>
      <c r="F31" s="38">
        <v>27.15</v>
      </c>
      <c r="G31" s="22"/>
      <c r="H31" s="13">
        <v>8.8800000000000008</v>
      </c>
      <c r="I31" s="14">
        <f>ROUNDDOWN(E31*F31,2)</f>
        <v>4303.21</v>
      </c>
      <c r="J31" s="14">
        <f t="shared" si="1"/>
        <v>0</v>
      </c>
      <c r="K31" s="14">
        <f t="shared" si="2"/>
        <v>1407.46</v>
      </c>
      <c r="L31" s="15">
        <f t="shared" si="3"/>
        <v>0.32707211593206004</v>
      </c>
    </row>
    <row r="32" spans="1:17" s="20" customFormat="1" ht="63.75" x14ac:dyDescent="0.2">
      <c r="A32" s="36" t="s">
        <v>27</v>
      </c>
      <c r="B32" s="37" t="s">
        <v>51</v>
      </c>
      <c r="C32" s="36" t="s">
        <v>38</v>
      </c>
      <c r="D32" s="22" t="e">
        <f>#REF!</f>
        <v>#REF!</v>
      </c>
      <c r="E32" s="53">
        <v>71.368300000000005</v>
      </c>
      <c r="F32" s="38">
        <v>105.86</v>
      </c>
      <c r="G32" s="22"/>
      <c r="H32" s="13">
        <v>45.680000000000007</v>
      </c>
      <c r="I32" s="14">
        <f>ROUNDDOWN(E32*F32,2)</f>
        <v>7555.04</v>
      </c>
      <c r="J32" s="14">
        <f t="shared" si="1"/>
        <v>0</v>
      </c>
      <c r="K32" s="14">
        <f t="shared" si="2"/>
        <v>3260.1</v>
      </c>
      <c r="L32" s="15">
        <f t="shared" si="3"/>
        <v>0.43151326796416695</v>
      </c>
    </row>
    <row r="33" spans="1:14" s="20" customFormat="1" ht="25.5" x14ac:dyDescent="0.2">
      <c r="A33" s="36" t="s">
        <v>28</v>
      </c>
      <c r="B33" s="37" t="s">
        <v>52</v>
      </c>
      <c r="C33" s="36" t="s">
        <v>38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4"/>
        <v>0</v>
      </c>
      <c r="I33" s="14">
        <f t="shared" si="0"/>
        <v>13020.812973000002</v>
      </c>
      <c r="J33" s="14">
        <f t="shared" si="1"/>
        <v>0</v>
      </c>
      <c r="K33" s="14">
        <f t="shared" si="2"/>
        <v>0</v>
      </c>
      <c r="L33" s="15">
        <f t="shared" si="3"/>
        <v>0</v>
      </c>
    </row>
    <row r="34" spans="1:14" s="20" customFormat="1" x14ac:dyDescent="0.2">
      <c r="A34" s="36" t="s">
        <v>330</v>
      </c>
      <c r="B34" s="37" t="s">
        <v>53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4"/>
        <v>0</v>
      </c>
      <c r="I34" s="14">
        <f t="shared" si="0"/>
        <v>21902.009598000001</v>
      </c>
      <c r="J34" s="14">
        <f t="shared" si="1"/>
        <v>0</v>
      </c>
      <c r="K34" s="14">
        <f t="shared" si="2"/>
        <v>0</v>
      </c>
      <c r="L34" s="15">
        <f t="shared" si="3"/>
        <v>0</v>
      </c>
    </row>
    <row r="35" spans="1:14" s="20" customFormat="1" x14ac:dyDescent="0.2">
      <c r="A35" s="32">
        <v>4</v>
      </c>
      <c r="B35" s="33" t="s">
        <v>54</v>
      </c>
      <c r="C35" s="32"/>
      <c r="D35" s="22" t="e">
        <f>#REF!</f>
        <v>#REF!</v>
      </c>
      <c r="E35" s="54"/>
      <c r="F35" s="34"/>
      <c r="G35" s="35"/>
      <c r="H35" s="35"/>
      <c r="I35" s="35"/>
      <c r="J35" s="35"/>
      <c r="K35" s="35"/>
      <c r="L35" s="35"/>
    </row>
    <row r="36" spans="1:14" s="20" customFormat="1" ht="38.25" x14ac:dyDescent="0.2">
      <c r="A36" s="36" t="s">
        <v>331</v>
      </c>
      <c r="B36" s="37" t="s">
        <v>55</v>
      </c>
      <c r="C36" s="36" t="s">
        <v>312</v>
      </c>
      <c r="D36" s="22" t="e">
        <f>#REF!</f>
        <v>#REF!</v>
      </c>
      <c r="E36" s="56">
        <v>808.66200000000003</v>
      </c>
      <c r="F36" s="47">
        <v>14</v>
      </c>
      <c r="G36" s="22"/>
      <c r="H36" s="13">
        <f t="shared" si="4"/>
        <v>0</v>
      </c>
      <c r="I36" s="14">
        <f t="shared" si="0"/>
        <v>11321.268</v>
      </c>
      <c r="J36" s="14">
        <f t="shared" si="1"/>
        <v>0</v>
      </c>
      <c r="K36" s="14">
        <f t="shared" si="2"/>
        <v>0</v>
      </c>
      <c r="L36" s="15">
        <f t="shared" si="3"/>
        <v>0</v>
      </c>
    </row>
    <row r="37" spans="1:14" s="20" customFormat="1" ht="25.5" x14ac:dyDescent="0.2">
      <c r="A37" s="36" t="s">
        <v>332</v>
      </c>
      <c r="B37" s="37" t="s">
        <v>56</v>
      </c>
      <c r="C37" s="36" t="s">
        <v>314</v>
      </c>
      <c r="D37" s="22" t="e">
        <f>#REF!</f>
        <v>#REF!</v>
      </c>
      <c r="E37" s="56">
        <v>1131.0119999999999</v>
      </c>
      <c r="F37" s="47">
        <v>18</v>
      </c>
      <c r="G37" s="22"/>
      <c r="H37" s="13">
        <f t="shared" si="4"/>
        <v>0</v>
      </c>
      <c r="I37" s="14">
        <f t="shared" si="0"/>
        <v>20358.216</v>
      </c>
      <c r="J37" s="14">
        <f t="shared" si="1"/>
        <v>0</v>
      </c>
      <c r="K37" s="14">
        <f t="shared" si="2"/>
        <v>0</v>
      </c>
      <c r="L37" s="15">
        <f t="shared" si="3"/>
        <v>0</v>
      </c>
    </row>
    <row r="38" spans="1:14" ht="63.75" x14ac:dyDescent="0.2">
      <c r="A38" s="36" t="s">
        <v>333</v>
      </c>
      <c r="B38" s="37" t="s">
        <v>57</v>
      </c>
      <c r="C38" s="36" t="s">
        <v>312</v>
      </c>
      <c r="D38" s="22" t="e">
        <f>#REF!</f>
        <v>#REF!</v>
      </c>
      <c r="E38" s="56">
        <v>925</v>
      </c>
      <c r="F38" s="47">
        <v>4</v>
      </c>
      <c r="G38" s="22"/>
      <c r="H38" s="13">
        <f t="shared" si="4"/>
        <v>0</v>
      </c>
      <c r="I38" s="14">
        <f t="shared" si="0"/>
        <v>3700</v>
      </c>
      <c r="J38" s="14">
        <f t="shared" si="1"/>
        <v>0</v>
      </c>
      <c r="K38" s="14">
        <f t="shared" si="2"/>
        <v>0</v>
      </c>
      <c r="L38" s="15">
        <f t="shared" si="3"/>
        <v>0</v>
      </c>
      <c r="N38" s="20"/>
    </row>
    <row r="39" spans="1:14" ht="38.25" x14ac:dyDescent="0.2">
      <c r="A39" s="36" t="s">
        <v>334</v>
      </c>
      <c r="B39" s="37" t="s">
        <v>58</v>
      </c>
      <c r="C39" s="36" t="s">
        <v>314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4"/>
        <v>0</v>
      </c>
      <c r="I39" s="14">
        <f t="shared" si="0"/>
        <v>4780.8320000000003</v>
      </c>
      <c r="J39" s="14">
        <f t="shared" si="1"/>
        <v>0</v>
      </c>
      <c r="K39" s="14">
        <f t="shared" si="2"/>
        <v>0</v>
      </c>
      <c r="L39" s="15">
        <f t="shared" si="3"/>
        <v>0</v>
      </c>
      <c r="N39" s="20"/>
    </row>
    <row r="40" spans="1:14" ht="25.5" x14ac:dyDescent="0.2">
      <c r="A40" s="36" t="s">
        <v>335</v>
      </c>
      <c r="B40" s="37" t="s">
        <v>59</v>
      </c>
      <c r="C40" s="36" t="s">
        <v>312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4"/>
        <v>0</v>
      </c>
      <c r="I40" s="14">
        <f t="shared" si="0"/>
        <v>7175.3220000000001</v>
      </c>
      <c r="J40" s="14">
        <f t="shared" si="1"/>
        <v>0</v>
      </c>
      <c r="K40" s="14">
        <f t="shared" si="2"/>
        <v>0</v>
      </c>
      <c r="L40" s="15">
        <f t="shared" si="3"/>
        <v>0</v>
      </c>
      <c r="N40" s="20"/>
    </row>
    <row r="41" spans="1:14" ht="38.25" x14ac:dyDescent="0.2">
      <c r="A41" s="36" t="s">
        <v>336</v>
      </c>
      <c r="B41" s="48" t="s">
        <v>60</v>
      </c>
      <c r="C41" s="49" t="s">
        <v>312</v>
      </c>
      <c r="D41" s="24"/>
      <c r="E41" s="53">
        <v>401.16899999999998</v>
      </c>
      <c r="F41" s="47">
        <v>9</v>
      </c>
      <c r="G41" s="24"/>
      <c r="H41" s="13">
        <f t="shared" si="4"/>
        <v>0</v>
      </c>
      <c r="I41" s="14">
        <f t="shared" si="0"/>
        <v>3610.5209999999997</v>
      </c>
      <c r="J41" s="14">
        <f t="shared" si="1"/>
        <v>0</v>
      </c>
      <c r="K41" s="14">
        <f t="shared" si="2"/>
        <v>0</v>
      </c>
      <c r="L41" s="15">
        <f t="shared" si="3"/>
        <v>0</v>
      </c>
      <c r="N41" s="20"/>
    </row>
    <row r="42" spans="1:14" s="20" customFormat="1" ht="38.25" x14ac:dyDescent="0.2">
      <c r="A42" s="36" t="s">
        <v>337</v>
      </c>
      <c r="B42" s="48" t="s">
        <v>60</v>
      </c>
      <c r="C42" s="49" t="s">
        <v>312</v>
      </c>
      <c r="D42" s="24"/>
      <c r="E42" s="53">
        <v>401.16899999999998</v>
      </c>
      <c r="F42" s="47">
        <v>6</v>
      </c>
      <c r="G42" s="24"/>
      <c r="H42" s="13">
        <f t="shared" si="4"/>
        <v>0</v>
      </c>
      <c r="I42" s="14">
        <f t="shared" si="0"/>
        <v>2407.0140000000001</v>
      </c>
      <c r="J42" s="14">
        <f t="shared" si="1"/>
        <v>0</v>
      </c>
      <c r="K42" s="14">
        <f t="shared" si="2"/>
        <v>0</v>
      </c>
      <c r="L42" s="15">
        <f t="shared" si="3"/>
        <v>0</v>
      </c>
    </row>
    <row r="43" spans="1:14" s="20" customFormat="1" ht="38.25" x14ac:dyDescent="0.2">
      <c r="A43" s="36" t="s">
        <v>338</v>
      </c>
      <c r="B43" s="48" t="s">
        <v>61</v>
      </c>
      <c r="C43" s="49" t="s">
        <v>312</v>
      </c>
      <c r="D43" s="22" t="e">
        <f>#REF!</f>
        <v>#REF!</v>
      </c>
      <c r="E43" s="53">
        <v>474.32</v>
      </c>
      <c r="F43" s="47">
        <v>2</v>
      </c>
      <c r="G43" s="13"/>
      <c r="H43" s="13">
        <f t="shared" si="4"/>
        <v>0</v>
      </c>
      <c r="I43" s="14">
        <f t="shared" si="0"/>
        <v>948.64</v>
      </c>
      <c r="J43" s="14">
        <f t="shared" si="1"/>
        <v>0</v>
      </c>
      <c r="K43" s="14">
        <f t="shared" si="2"/>
        <v>0</v>
      </c>
      <c r="L43" s="15">
        <f t="shared" si="3"/>
        <v>0</v>
      </c>
    </row>
    <row r="44" spans="1:14" s="20" customFormat="1" ht="25.5" x14ac:dyDescent="0.2">
      <c r="A44" s="36" t="s">
        <v>339</v>
      </c>
      <c r="B44" s="48" t="s">
        <v>62</v>
      </c>
      <c r="C44" s="49" t="s">
        <v>312</v>
      </c>
      <c r="D44" s="22" t="e">
        <f>#REF!</f>
        <v>#REF!</v>
      </c>
      <c r="E44" s="53">
        <v>173.61699999999999</v>
      </c>
      <c r="F44" s="47">
        <v>30</v>
      </c>
      <c r="G44" s="13"/>
      <c r="H44" s="13">
        <f t="shared" si="4"/>
        <v>0</v>
      </c>
      <c r="I44" s="14">
        <f t="shared" si="0"/>
        <v>5208.5099999999993</v>
      </c>
      <c r="J44" s="14">
        <f t="shared" si="1"/>
        <v>0</v>
      </c>
      <c r="K44" s="14">
        <f t="shared" si="2"/>
        <v>0</v>
      </c>
      <c r="L44" s="15">
        <f t="shared" si="3"/>
        <v>0</v>
      </c>
    </row>
    <row r="45" spans="1:14" s="20" customFormat="1" ht="25.5" x14ac:dyDescent="0.2">
      <c r="A45" s="36" t="s">
        <v>340</v>
      </c>
      <c r="B45" s="48" t="s">
        <v>63</v>
      </c>
      <c r="C45" s="49" t="s">
        <v>312</v>
      </c>
      <c r="D45" s="22" t="e">
        <f>#REF!</f>
        <v>#REF!</v>
      </c>
      <c r="E45" s="53">
        <v>128.041</v>
      </c>
      <c r="F45" s="47">
        <v>6</v>
      </c>
      <c r="G45" s="13"/>
      <c r="H45" s="13">
        <f t="shared" si="4"/>
        <v>0</v>
      </c>
      <c r="I45" s="14">
        <f t="shared" si="0"/>
        <v>768.24599999999998</v>
      </c>
      <c r="J45" s="14">
        <f t="shared" si="1"/>
        <v>0</v>
      </c>
      <c r="K45" s="14">
        <f t="shared" si="2"/>
        <v>0</v>
      </c>
      <c r="L45" s="15">
        <f t="shared" si="3"/>
        <v>0</v>
      </c>
    </row>
    <row r="46" spans="1:14" ht="25.5" x14ac:dyDescent="0.2">
      <c r="A46" s="36" t="s">
        <v>341</v>
      </c>
      <c r="B46" s="48" t="s">
        <v>64</v>
      </c>
      <c r="C46" s="49" t="s">
        <v>38</v>
      </c>
      <c r="D46" s="22" t="e">
        <f>#REF!</f>
        <v>#REF!</v>
      </c>
      <c r="E46" s="53">
        <v>528.54409999999996</v>
      </c>
      <c r="F46" s="47">
        <v>8.4</v>
      </c>
      <c r="G46" s="13"/>
      <c r="H46" s="13">
        <f t="shared" si="4"/>
        <v>0</v>
      </c>
      <c r="I46" s="14">
        <f t="shared" si="0"/>
        <v>4439.7704400000002</v>
      </c>
      <c r="J46" s="14">
        <f t="shared" si="1"/>
        <v>0</v>
      </c>
      <c r="K46" s="14">
        <f t="shared" si="2"/>
        <v>0</v>
      </c>
      <c r="L46" s="15">
        <f t="shared" si="3"/>
        <v>0</v>
      </c>
      <c r="N46" s="20"/>
    </row>
    <row r="47" spans="1:14" ht="25.5" x14ac:dyDescent="0.2">
      <c r="A47" s="36" t="s">
        <v>342</v>
      </c>
      <c r="B47" s="48" t="s">
        <v>64</v>
      </c>
      <c r="C47" s="49" t="s">
        <v>38</v>
      </c>
      <c r="D47" s="22" t="e">
        <f>#REF!</f>
        <v>#REF!</v>
      </c>
      <c r="E47" s="53">
        <v>528.54409999999996</v>
      </c>
      <c r="F47" s="47">
        <v>2.52</v>
      </c>
      <c r="G47" s="13"/>
      <c r="H47" s="13">
        <f t="shared" si="4"/>
        <v>0</v>
      </c>
      <c r="I47" s="14">
        <f t="shared" si="0"/>
        <v>1331.9311319999999</v>
      </c>
      <c r="J47" s="14">
        <f t="shared" si="1"/>
        <v>0</v>
      </c>
      <c r="K47" s="14">
        <f t="shared" si="2"/>
        <v>0</v>
      </c>
      <c r="L47" s="15">
        <f t="shared" si="3"/>
        <v>0</v>
      </c>
      <c r="N47" s="20"/>
    </row>
    <row r="48" spans="1:14" ht="25.5" x14ac:dyDescent="0.2">
      <c r="A48" s="36" t="s">
        <v>343</v>
      </c>
      <c r="B48" s="37" t="s">
        <v>65</v>
      </c>
      <c r="C48" s="36" t="s">
        <v>312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4"/>
        <v>0</v>
      </c>
      <c r="I48" s="14">
        <f t="shared" si="0"/>
        <v>3775.9140000000002</v>
      </c>
      <c r="J48" s="14">
        <f t="shared" si="1"/>
        <v>0</v>
      </c>
      <c r="K48" s="14">
        <f t="shared" si="2"/>
        <v>0</v>
      </c>
      <c r="L48" s="15">
        <f t="shared" si="3"/>
        <v>0</v>
      </c>
      <c r="N48" s="20"/>
    </row>
    <row r="49" spans="1:14" x14ac:dyDescent="0.2">
      <c r="A49" s="36" t="s">
        <v>344</v>
      </c>
      <c r="B49" s="37" t="s">
        <v>66</v>
      </c>
      <c r="C49" s="36" t="s">
        <v>38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4"/>
        <v>0</v>
      </c>
      <c r="I49" s="14">
        <f t="shared" si="0"/>
        <v>1482.1056000000001</v>
      </c>
      <c r="J49" s="14">
        <f t="shared" si="1"/>
        <v>0</v>
      </c>
      <c r="K49" s="14">
        <f t="shared" si="2"/>
        <v>0</v>
      </c>
      <c r="L49" s="15">
        <f t="shared" si="3"/>
        <v>0</v>
      </c>
      <c r="N49" s="20"/>
    </row>
    <row r="50" spans="1:14" ht="38.25" x14ac:dyDescent="0.2">
      <c r="A50" s="36" t="s">
        <v>345</v>
      </c>
      <c r="B50" s="37" t="s">
        <v>67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4"/>
        <v>0</v>
      </c>
      <c r="I50" s="14">
        <f t="shared" si="0"/>
        <v>1529.5716</v>
      </c>
      <c r="J50" s="14">
        <f t="shared" si="1"/>
        <v>0</v>
      </c>
      <c r="K50" s="14">
        <f t="shared" si="2"/>
        <v>0</v>
      </c>
      <c r="L50" s="15">
        <f t="shared" si="3"/>
        <v>0</v>
      </c>
      <c r="N50" s="20"/>
    </row>
    <row r="51" spans="1:14" x14ac:dyDescent="0.2">
      <c r="A51" s="36" t="s">
        <v>346</v>
      </c>
      <c r="B51" s="37" t="s">
        <v>66</v>
      </c>
      <c r="C51" s="36" t="s">
        <v>38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4"/>
        <v>0</v>
      </c>
      <c r="I51" s="14">
        <f t="shared" si="0"/>
        <v>1317.4271999999999</v>
      </c>
      <c r="J51" s="14">
        <f t="shared" si="1"/>
        <v>0</v>
      </c>
      <c r="K51" s="14">
        <f t="shared" si="2"/>
        <v>0</v>
      </c>
      <c r="L51" s="15">
        <f t="shared" si="3"/>
        <v>0</v>
      </c>
      <c r="N51" s="20"/>
    </row>
    <row r="52" spans="1:14" x14ac:dyDescent="0.2">
      <c r="A52" s="36" t="s">
        <v>347</v>
      </c>
      <c r="B52" s="37" t="s">
        <v>66</v>
      </c>
      <c r="C52" s="36" t="s">
        <v>38</v>
      </c>
      <c r="D52" s="24"/>
      <c r="E52" s="53">
        <v>457.44209999999998</v>
      </c>
      <c r="F52" s="38">
        <v>16.2</v>
      </c>
      <c r="G52" s="24"/>
      <c r="H52" s="13">
        <f t="shared" si="4"/>
        <v>0</v>
      </c>
      <c r="I52" s="14">
        <f t="shared" si="0"/>
        <v>7410.5620199999994</v>
      </c>
      <c r="J52" s="14">
        <f t="shared" si="1"/>
        <v>0</v>
      </c>
      <c r="K52" s="14">
        <f t="shared" si="2"/>
        <v>0</v>
      </c>
      <c r="L52" s="15">
        <f t="shared" si="3"/>
        <v>0</v>
      </c>
      <c r="N52" s="20"/>
    </row>
    <row r="53" spans="1:14" ht="38.25" x14ac:dyDescent="0.2">
      <c r="A53" s="36" t="s">
        <v>348</v>
      </c>
      <c r="B53" s="37" t="s">
        <v>67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4"/>
        <v>0</v>
      </c>
      <c r="I53" s="14">
        <f t="shared" si="0"/>
        <v>4758.658128</v>
      </c>
      <c r="J53" s="14">
        <f t="shared" si="1"/>
        <v>0</v>
      </c>
      <c r="K53" s="14">
        <f t="shared" si="2"/>
        <v>0</v>
      </c>
      <c r="L53" s="15">
        <f t="shared" si="3"/>
        <v>0</v>
      </c>
      <c r="N53" s="20"/>
    </row>
    <row r="54" spans="1:14" ht="38.25" x14ac:dyDescent="0.2">
      <c r="A54" s="36" t="s">
        <v>349</v>
      </c>
      <c r="B54" s="37" t="s">
        <v>67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4"/>
        <v>0</v>
      </c>
      <c r="I54" s="14">
        <f t="shared" si="0"/>
        <v>3399.0415199999998</v>
      </c>
      <c r="J54" s="14">
        <f t="shared" si="1"/>
        <v>0</v>
      </c>
      <c r="K54" s="14">
        <f t="shared" si="2"/>
        <v>0</v>
      </c>
      <c r="L54" s="15">
        <f t="shared" si="3"/>
        <v>0</v>
      </c>
      <c r="N54" s="20"/>
    </row>
    <row r="55" spans="1:14" x14ac:dyDescent="0.2">
      <c r="A55" s="36" t="s">
        <v>350</v>
      </c>
      <c r="B55" s="37" t="s">
        <v>66</v>
      </c>
      <c r="C55" s="36" t="s">
        <v>38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4"/>
        <v>0</v>
      </c>
      <c r="I55" s="14">
        <f t="shared" si="0"/>
        <v>2964.2306400000002</v>
      </c>
      <c r="J55" s="14">
        <f t="shared" si="1"/>
        <v>0</v>
      </c>
      <c r="K55" s="14">
        <f t="shared" si="2"/>
        <v>0</v>
      </c>
      <c r="L55" s="15">
        <f t="shared" si="3"/>
        <v>0</v>
      </c>
      <c r="N55" s="20"/>
    </row>
    <row r="56" spans="1:14" ht="38.25" x14ac:dyDescent="0.2">
      <c r="A56" s="36" t="s">
        <v>351</v>
      </c>
      <c r="B56" s="37" t="s">
        <v>67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4"/>
        <v>0</v>
      </c>
      <c r="I56" s="14">
        <f t="shared" si="0"/>
        <v>2719.2332159999996</v>
      </c>
      <c r="J56" s="14">
        <f t="shared" si="1"/>
        <v>0</v>
      </c>
      <c r="K56" s="14">
        <f t="shared" si="2"/>
        <v>0</v>
      </c>
      <c r="L56" s="15">
        <f t="shared" si="3"/>
        <v>0</v>
      </c>
      <c r="N56" s="20"/>
    </row>
    <row r="57" spans="1:14" ht="38.25" x14ac:dyDescent="0.2">
      <c r="A57" s="36" t="s">
        <v>352</v>
      </c>
      <c r="B57" s="37" t="s">
        <v>67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4"/>
        <v>0</v>
      </c>
      <c r="I57" s="14">
        <f t="shared" si="0"/>
        <v>3399.0415199999998</v>
      </c>
      <c r="J57" s="14">
        <f t="shared" si="1"/>
        <v>0</v>
      </c>
      <c r="K57" s="14">
        <f t="shared" si="2"/>
        <v>0</v>
      </c>
      <c r="L57" s="15">
        <f t="shared" si="3"/>
        <v>0</v>
      </c>
      <c r="N57" s="20"/>
    </row>
    <row r="58" spans="1:14" ht="38.25" x14ac:dyDescent="0.2">
      <c r="A58" s="36" t="s">
        <v>353</v>
      </c>
      <c r="B58" s="37" t="s">
        <v>67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4"/>
        <v>0</v>
      </c>
      <c r="I58" s="14">
        <f t="shared" si="0"/>
        <v>7251.288575999999</v>
      </c>
      <c r="J58" s="14">
        <f t="shared" si="1"/>
        <v>0</v>
      </c>
      <c r="K58" s="14">
        <f t="shared" si="2"/>
        <v>0</v>
      </c>
      <c r="L58" s="15">
        <f t="shared" si="3"/>
        <v>0</v>
      </c>
      <c r="N58" s="20"/>
    </row>
    <row r="59" spans="1:14" ht="38.25" x14ac:dyDescent="0.2">
      <c r="A59" s="36" t="s">
        <v>354</v>
      </c>
      <c r="B59" s="37" t="s">
        <v>67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4"/>
        <v>0</v>
      </c>
      <c r="I59" s="14">
        <f t="shared" si="0"/>
        <v>13596.157440000001</v>
      </c>
      <c r="J59" s="14">
        <f t="shared" si="1"/>
        <v>0</v>
      </c>
      <c r="K59" s="14">
        <f t="shared" si="2"/>
        <v>0</v>
      </c>
      <c r="L59" s="15">
        <f t="shared" si="3"/>
        <v>0</v>
      </c>
      <c r="N59" s="20"/>
    </row>
    <row r="60" spans="1:14" ht="38.25" x14ac:dyDescent="0.2">
      <c r="A60" s="36" t="s">
        <v>355</v>
      </c>
      <c r="B60" s="37" t="s">
        <v>67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4"/>
        <v>0</v>
      </c>
      <c r="I60" s="14">
        <f t="shared" si="0"/>
        <v>2719.2332159999996</v>
      </c>
      <c r="J60" s="14">
        <f t="shared" si="1"/>
        <v>0</v>
      </c>
      <c r="K60" s="14">
        <f t="shared" si="2"/>
        <v>0</v>
      </c>
      <c r="L60" s="15">
        <f t="shared" si="3"/>
        <v>0</v>
      </c>
      <c r="N60" s="20"/>
    </row>
    <row r="61" spans="1:14" ht="38.25" x14ac:dyDescent="0.2">
      <c r="A61" s="36" t="s">
        <v>356</v>
      </c>
      <c r="B61" s="37" t="s">
        <v>67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4"/>
        <v>0</v>
      </c>
      <c r="I61" s="14">
        <f t="shared" si="0"/>
        <v>892.24839899999995</v>
      </c>
      <c r="J61" s="14">
        <f t="shared" si="1"/>
        <v>0</v>
      </c>
      <c r="K61" s="14">
        <f t="shared" si="2"/>
        <v>0</v>
      </c>
      <c r="L61" s="15">
        <f t="shared" si="3"/>
        <v>0</v>
      </c>
      <c r="N61" s="20"/>
    </row>
    <row r="62" spans="1:14" ht="25.5" x14ac:dyDescent="0.2">
      <c r="A62" s="36" t="s">
        <v>357</v>
      </c>
      <c r="B62" s="37" t="s">
        <v>68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4"/>
        <v>0</v>
      </c>
      <c r="I62" s="14">
        <f t="shared" si="0"/>
        <v>836.02872000000002</v>
      </c>
      <c r="J62" s="14">
        <f t="shared" si="1"/>
        <v>0</v>
      </c>
      <c r="K62" s="14">
        <f t="shared" si="2"/>
        <v>0</v>
      </c>
      <c r="L62" s="15">
        <f t="shared" si="3"/>
        <v>0</v>
      </c>
      <c r="N62" s="20"/>
    </row>
    <row r="63" spans="1:14" x14ac:dyDescent="0.2">
      <c r="A63" s="36" t="s">
        <v>358</v>
      </c>
      <c r="B63" s="37" t="s">
        <v>69</v>
      </c>
      <c r="C63" s="36" t="s">
        <v>38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4"/>
        <v>0</v>
      </c>
      <c r="I63" s="14">
        <f t="shared" si="0"/>
        <v>3760.6499999999996</v>
      </c>
      <c r="J63" s="14">
        <f t="shared" si="1"/>
        <v>0</v>
      </c>
      <c r="K63" s="14">
        <f t="shared" si="2"/>
        <v>0</v>
      </c>
      <c r="L63" s="15">
        <f t="shared" si="3"/>
        <v>0</v>
      </c>
      <c r="N63" s="20"/>
    </row>
    <row r="64" spans="1:14" ht="25.5" x14ac:dyDescent="0.2">
      <c r="A64" s="36" t="s">
        <v>359</v>
      </c>
      <c r="B64" s="37" t="s">
        <v>70</v>
      </c>
      <c r="C64" s="36" t="s">
        <v>38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4"/>
        <v>0</v>
      </c>
      <c r="I64" s="14">
        <f t="shared" si="0"/>
        <v>10968.019999999999</v>
      </c>
      <c r="J64" s="14">
        <f t="shared" si="1"/>
        <v>0</v>
      </c>
      <c r="K64" s="14">
        <f t="shared" si="2"/>
        <v>0</v>
      </c>
      <c r="L64" s="15">
        <f t="shared" si="3"/>
        <v>0</v>
      </c>
      <c r="N64" s="20"/>
    </row>
    <row r="65" spans="1:14" ht="25.5" x14ac:dyDescent="0.2">
      <c r="A65" s="36" t="s">
        <v>360</v>
      </c>
      <c r="B65" s="48" t="s">
        <v>71</v>
      </c>
      <c r="C65" s="49" t="s">
        <v>38</v>
      </c>
      <c r="D65" s="21" t="e">
        <f>#REF!</f>
        <v>#REF!</v>
      </c>
      <c r="E65" s="56">
        <v>16.50030677535279</v>
      </c>
      <c r="F65" s="47">
        <v>114.09</v>
      </c>
      <c r="G65" s="47"/>
      <c r="H65" s="13">
        <f>G65+59.66</f>
        <v>59.66</v>
      </c>
      <c r="I65" s="14">
        <f t="shared" si="0"/>
        <v>1882.52</v>
      </c>
      <c r="J65" s="14">
        <f t="shared" si="1"/>
        <v>0</v>
      </c>
      <c r="K65" s="14">
        <f t="shared" si="2"/>
        <v>984.41</v>
      </c>
      <c r="L65" s="15">
        <f t="shared" si="3"/>
        <v>0.52292140322546377</v>
      </c>
      <c r="N65" s="20"/>
    </row>
    <row r="66" spans="1:14" ht="38.25" x14ac:dyDescent="0.2">
      <c r="A66" s="36" t="s">
        <v>361</v>
      </c>
      <c r="B66" s="37" t="s">
        <v>72</v>
      </c>
      <c r="C66" s="36" t="s">
        <v>38</v>
      </c>
      <c r="D66" s="21" t="e">
        <f>#REF!</f>
        <v>#REF!</v>
      </c>
      <c r="E66" s="53">
        <v>1465.2962962962963</v>
      </c>
      <c r="F66" s="38">
        <v>5.13</v>
      </c>
      <c r="G66" s="38"/>
      <c r="H66" s="13">
        <f t="shared" si="4"/>
        <v>0</v>
      </c>
      <c r="I66" s="14">
        <f t="shared" si="0"/>
        <v>7516.97</v>
      </c>
      <c r="J66" s="14">
        <f t="shared" si="1"/>
        <v>0</v>
      </c>
      <c r="K66" s="14">
        <f t="shared" si="2"/>
        <v>0</v>
      </c>
      <c r="L66" s="15">
        <f t="shared" si="3"/>
        <v>0</v>
      </c>
      <c r="N66" s="20"/>
    </row>
    <row r="67" spans="1:14" ht="38.25" x14ac:dyDescent="0.2">
      <c r="A67" s="36" t="s">
        <v>362</v>
      </c>
      <c r="B67" s="37" t="s">
        <v>72</v>
      </c>
      <c r="C67" s="36" t="s">
        <v>38</v>
      </c>
      <c r="D67" s="21" t="e">
        <f>#REF!</f>
        <v>#REF!</v>
      </c>
      <c r="E67" s="53">
        <v>1465.2952380952381</v>
      </c>
      <c r="F67" s="38">
        <v>10.5</v>
      </c>
      <c r="G67" s="38"/>
      <c r="H67" s="13">
        <f t="shared" si="4"/>
        <v>0</v>
      </c>
      <c r="I67" s="14">
        <f t="shared" si="0"/>
        <v>15385.6</v>
      </c>
      <c r="J67" s="14">
        <f t="shared" si="1"/>
        <v>0</v>
      </c>
      <c r="K67" s="14">
        <f t="shared" si="2"/>
        <v>0</v>
      </c>
      <c r="L67" s="15">
        <f t="shared" si="3"/>
        <v>0</v>
      </c>
      <c r="N67" s="20"/>
    </row>
    <row r="68" spans="1:14" x14ac:dyDescent="0.2">
      <c r="A68" s="36" t="s">
        <v>363</v>
      </c>
      <c r="B68" s="37" t="s">
        <v>73</v>
      </c>
      <c r="C68" s="36" t="s">
        <v>38</v>
      </c>
      <c r="D68" s="21" t="e">
        <f>#REF!</f>
        <v>#REF!</v>
      </c>
      <c r="E68" s="53">
        <v>331.78767123287673</v>
      </c>
      <c r="F68" s="38">
        <v>17.52</v>
      </c>
      <c r="G68" s="38"/>
      <c r="H68" s="13">
        <v>30.88</v>
      </c>
      <c r="I68" s="14">
        <f t="shared" si="0"/>
        <v>5812.92</v>
      </c>
      <c r="J68" s="14">
        <f t="shared" si="1"/>
        <v>0</v>
      </c>
      <c r="K68" s="14">
        <f t="shared" si="2"/>
        <v>10245.6</v>
      </c>
      <c r="L68" s="15">
        <f t="shared" si="3"/>
        <v>1.7625565120455813</v>
      </c>
      <c r="N68" s="20"/>
    </row>
    <row r="69" spans="1:14" x14ac:dyDescent="0.2">
      <c r="A69" s="36" t="s">
        <v>364</v>
      </c>
      <c r="B69" s="37" t="s">
        <v>74</v>
      </c>
      <c r="C69" s="36" t="s">
        <v>38</v>
      </c>
      <c r="D69" s="21" t="e">
        <f>#REF!</f>
        <v>#REF!</v>
      </c>
      <c r="E69" s="53">
        <v>684.4</v>
      </c>
      <c r="F69" s="38">
        <v>6.45</v>
      </c>
      <c r="G69" s="38"/>
      <c r="H69" s="13">
        <f>G69+6</f>
        <v>6</v>
      </c>
      <c r="I69" s="14">
        <f t="shared" si="0"/>
        <v>4414.38</v>
      </c>
      <c r="J69" s="14">
        <f t="shared" si="1"/>
        <v>0</v>
      </c>
      <c r="K69" s="14">
        <f t="shared" si="2"/>
        <v>4106.3999999999996</v>
      </c>
      <c r="L69" s="15">
        <f t="shared" si="3"/>
        <v>0.93023255813953476</v>
      </c>
      <c r="N69" s="20"/>
    </row>
    <row r="70" spans="1:14" x14ac:dyDescent="0.2">
      <c r="A70" s="36" t="s">
        <v>365</v>
      </c>
      <c r="B70" s="37" t="s">
        <v>74</v>
      </c>
      <c r="C70" s="36" t="s">
        <v>38</v>
      </c>
      <c r="D70" s="21" t="e">
        <f>#REF!</f>
        <v>#REF!</v>
      </c>
      <c r="E70" s="53">
        <v>684.40099999999995</v>
      </c>
      <c r="F70" s="38">
        <v>6.88</v>
      </c>
      <c r="G70" s="38"/>
      <c r="H70" s="13">
        <f>G70+6.6</f>
        <v>6.6</v>
      </c>
      <c r="I70" s="14">
        <f t="shared" si="0"/>
        <v>4708.6788799999995</v>
      </c>
      <c r="J70" s="14">
        <f t="shared" si="1"/>
        <v>0</v>
      </c>
      <c r="K70" s="14">
        <f t="shared" si="2"/>
        <v>4517.05</v>
      </c>
      <c r="L70" s="15">
        <f t="shared" si="3"/>
        <v>0.95930304765229624</v>
      </c>
      <c r="N70" s="20"/>
    </row>
    <row r="71" spans="1:14" x14ac:dyDescent="0.2">
      <c r="A71" s="32">
        <v>5</v>
      </c>
      <c r="B71" s="33" t="s">
        <v>75</v>
      </c>
      <c r="C71" s="32"/>
      <c r="D71" s="21" t="e">
        <f>#REF!</f>
        <v>#REF!</v>
      </c>
      <c r="E71" s="54"/>
      <c r="F71" s="34"/>
      <c r="G71" s="35"/>
      <c r="H71" s="35"/>
      <c r="I71" s="35"/>
      <c r="J71" s="35"/>
      <c r="K71" s="35"/>
      <c r="L71" s="35"/>
      <c r="N71" s="20"/>
    </row>
    <row r="72" spans="1:14" x14ac:dyDescent="0.2">
      <c r="A72" s="49" t="s">
        <v>366</v>
      </c>
      <c r="B72" s="48" t="s">
        <v>76</v>
      </c>
      <c r="C72" s="49" t="s">
        <v>38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4"/>
        <v>0</v>
      </c>
      <c r="I72" s="14">
        <f t="shared" si="0"/>
        <v>4862.97</v>
      </c>
      <c r="J72" s="14">
        <f t="shared" si="1"/>
        <v>0</v>
      </c>
      <c r="K72" s="14">
        <f t="shared" si="2"/>
        <v>0</v>
      </c>
      <c r="L72" s="15">
        <f t="shared" si="3"/>
        <v>0</v>
      </c>
      <c r="N72" s="20"/>
    </row>
    <row r="73" spans="1:14" ht="38.25" x14ac:dyDescent="0.2">
      <c r="A73" s="49" t="s">
        <v>367</v>
      </c>
      <c r="B73" s="48" t="s">
        <v>77</v>
      </c>
      <c r="C73" s="49" t="s">
        <v>315</v>
      </c>
      <c r="D73" s="21" t="e">
        <f>#REF!</f>
        <v>#REF!</v>
      </c>
      <c r="E73" s="53">
        <v>13.277774084169936</v>
      </c>
      <c r="F73" s="38">
        <v>150.41</v>
      </c>
      <c r="G73" s="22">
        <v>3</v>
      </c>
      <c r="H73" s="13">
        <f>96+G73</f>
        <v>99</v>
      </c>
      <c r="I73" s="14">
        <f t="shared" si="0"/>
        <v>1997.11</v>
      </c>
      <c r="J73" s="14">
        <f t="shared" si="1"/>
        <v>39.83</v>
      </c>
      <c r="K73" s="14">
        <f t="shared" si="2"/>
        <v>1314.5</v>
      </c>
      <c r="L73" s="15">
        <f t="shared" si="3"/>
        <v>0.65820110059035308</v>
      </c>
      <c r="N73" s="20"/>
    </row>
    <row r="74" spans="1:14" ht="25.5" x14ac:dyDescent="0.2">
      <c r="A74" s="49" t="s">
        <v>368</v>
      </c>
      <c r="B74" s="48" t="s">
        <v>78</v>
      </c>
      <c r="C74" s="49" t="s">
        <v>315</v>
      </c>
      <c r="D74" s="22"/>
      <c r="E74" s="53">
        <v>103.77500000000001</v>
      </c>
      <c r="F74" s="38">
        <v>11.6</v>
      </c>
      <c r="G74" s="22"/>
      <c r="H74" s="13">
        <f t="shared" si="4"/>
        <v>0</v>
      </c>
      <c r="I74" s="14">
        <f t="shared" si="0"/>
        <v>1203.79</v>
      </c>
      <c r="J74" s="14">
        <f t="shared" si="1"/>
        <v>0</v>
      </c>
      <c r="K74" s="14">
        <f t="shared" si="2"/>
        <v>0</v>
      </c>
      <c r="L74" s="15">
        <f t="shared" si="3"/>
        <v>0</v>
      </c>
      <c r="N74" s="20"/>
    </row>
    <row r="75" spans="1:14" ht="25.5" x14ac:dyDescent="0.2">
      <c r="A75" s="49" t="s">
        <v>369</v>
      </c>
      <c r="B75" s="48" t="s">
        <v>79</v>
      </c>
      <c r="C75" s="49" t="s">
        <v>315</v>
      </c>
      <c r="D75" s="24"/>
      <c r="E75" s="56">
        <v>39.058090959249625</v>
      </c>
      <c r="F75" s="47">
        <v>126.87</v>
      </c>
      <c r="G75" s="169"/>
      <c r="H75" s="13">
        <f t="shared" si="4"/>
        <v>0</v>
      </c>
      <c r="I75" s="14">
        <f t="shared" si="0"/>
        <v>4955.3</v>
      </c>
      <c r="J75" s="14">
        <f t="shared" si="1"/>
        <v>0</v>
      </c>
      <c r="K75" s="14">
        <f t="shared" si="2"/>
        <v>0</v>
      </c>
      <c r="L75" s="15">
        <f t="shared" si="3"/>
        <v>0</v>
      </c>
      <c r="N75" s="20"/>
    </row>
    <row r="76" spans="1:14" ht="51" x14ac:dyDescent="0.2">
      <c r="A76" s="49" t="s">
        <v>370</v>
      </c>
      <c r="B76" s="48" t="s">
        <v>80</v>
      </c>
      <c r="C76" s="49" t="s">
        <v>315</v>
      </c>
      <c r="D76" s="21" t="e">
        <f>#REF!</f>
        <v>#REF!</v>
      </c>
      <c r="E76" s="56">
        <v>37.458915940121727</v>
      </c>
      <c r="F76" s="47">
        <v>243.16</v>
      </c>
      <c r="G76" s="22">
        <f>MEM!L34</f>
        <v>59.2</v>
      </c>
      <c r="H76" s="13">
        <f>97.7+G76</f>
        <v>156.9</v>
      </c>
      <c r="I76" s="14">
        <f t="shared" si="0"/>
        <v>9108.5099999999984</v>
      </c>
      <c r="J76" s="14">
        <f t="shared" si="1"/>
        <v>2217.5700000000002</v>
      </c>
      <c r="K76" s="14">
        <f t="shared" si="2"/>
        <v>5877.3</v>
      </c>
      <c r="L76" s="15">
        <f t="shared" si="3"/>
        <v>0.64525372426445171</v>
      </c>
      <c r="N76" s="20"/>
    </row>
    <row r="77" spans="1:14" ht="25.5" x14ac:dyDescent="0.2">
      <c r="A77" s="49" t="s">
        <v>371</v>
      </c>
      <c r="B77" s="48" t="s">
        <v>81</v>
      </c>
      <c r="C77" s="49" t="s">
        <v>38</v>
      </c>
      <c r="D77" s="21" t="e">
        <f>#REF!</f>
        <v>#REF!</v>
      </c>
      <c r="E77" s="56">
        <v>13.544332738876804</v>
      </c>
      <c r="F77" s="47">
        <f>10.95*34.95</f>
        <v>382.70249999999999</v>
      </c>
      <c r="G77" s="47"/>
      <c r="H77" s="13">
        <v>365.28</v>
      </c>
      <c r="I77" s="14">
        <f t="shared" si="0"/>
        <v>5183.45</v>
      </c>
      <c r="J77" s="14">
        <f t="shared" si="1"/>
        <v>0</v>
      </c>
      <c r="K77" s="14">
        <f t="shared" si="2"/>
        <v>4947.47</v>
      </c>
      <c r="L77" s="15">
        <f t="shared" si="3"/>
        <v>0.95447433659049485</v>
      </c>
      <c r="N77" s="20"/>
    </row>
    <row r="78" spans="1:14" ht="25.5" x14ac:dyDescent="0.2">
      <c r="A78" s="49" t="s">
        <v>372</v>
      </c>
      <c r="B78" s="48" t="s">
        <v>82</v>
      </c>
      <c r="C78" s="49" t="s">
        <v>38</v>
      </c>
      <c r="D78" s="21" t="e">
        <f>#REF!</f>
        <v>#REF!</v>
      </c>
      <c r="E78" s="56">
        <v>80.308908355707104</v>
      </c>
      <c r="F78" s="47">
        <f>10.95*34.95</f>
        <v>382.70249999999999</v>
      </c>
      <c r="G78" s="47"/>
      <c r="H78" s="13">
        <v>365.28</v>
      </c>
      <c r="I78" s="14">
        <f t="shared" si="0"/>
        <v>30734.42</v>
      </c>
      <c r="J78" s="14">
        <f t="shared" si="1"/>
        <v>0</v>
      </c>
      <c r="K78" s="14">
        <f t="shared" si="2"/>
        <v>29335.24</v>
      </c>
      <c r="L78" s="15">
        <f t="shared" si="3"/>
        <v>0.95447514545581158</v>
      </c>
      <c r="N78" s="20"/>
    </row>
    <row r="79" spans="1:14" ht="51" x14ac:dyDescent="0.2">
      <c r="A79" s="49" t="s">
        <v>373</v>
      </c>
      <c r="B79" s="48" t="s">
        <v>83</v>
      </c>
      <c r="C79" s="49" t="s">
        <v>38</v>
      </c>
      <c r="D79" s="21" t="e">
        <f>#REF!</f>
        <v>#REF!</v>
      </c>
      <c r="E79" s="56">
        <v>174.75579595116312</v>
      </c>
      <c r="F79" s="47">
        <f>10.95*34.95</f>
        <v>382.70249999999999</v>
      </c>
      <c r="G79" s="13"/>
      <c r="H79" s="13">
        <v>365.28</v>
      </c>
      <c r="I79" s="14">
        <f t="shared" si="0"/>
        <v>66879.48</v>
      </c>
      <c r="J79" s="14">
        <f t="shared" si="1"/>
        <v>0</v>
      </c>
      <c r="K79" s="14">
        <f t="shared" si="2"/>
        <v>63834.8</v>
      </c>
      <c r="L79" s="15">
        <f t="shared" si="3"/>
        <v>0.95447512450754712</v>
      </c>
      <c r="N79" s="20"/>
    </row>
    <row r="80" spans="1:14" x14ac:dyDescent="0.2">
      <c r="A80" s="32"/>
      <c r="B80" s="33" t="s">
        <v>84</v>
      </c>
      <c r="C80" s="32"/>
      <c r="D80" s="21" t="e">
        <f>#REF!</f>
        <v>#REF!</v>
      </c>
      <c r="E80" s="54"/>
      <c r="F80" s="34"/>
      <c r="G80" s="35"/>
      <c r="H80" s="35"/>
      <c r="I80" s="35"/>
      <c r="J80" s="35"/>
      <c r="K80" s="35"/>
      <c r="L80" s="35"/>
      <c r="N80" s="20"/>
    </row>
    <row r="81" spans="1:14" ht="25.5" x14ac:dyDescent="0.2">
      <c r="A81" s="36" t="s">
        <v>29</v>
      </c>
      <c r="B81" s="48" t="s">
        <v>85</v>
      </c>
      <c r="C81" s="36" t="s">
        <v>315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4"/>
        <v>0</v>
      </c>
      <c r="I81" s="14">
        <f t="shared" si="0"/>
        <v>2342.34</v>
      </c>
      <c r="J81" s="14">
        <f t="shared" si="1"/>
        <v>0</v>
      </c>
      <c r="K81" s="14">
        <f t="shared" si="2"/>
        <v>0</v>
      </c>
      <c r="L81" s="15">
        <f t="shared" si="3"/>
        <v>0</v>
      </c>
      <c r="N81" s="20"/>
    </row>
    <row r="82" spans="1:14" ht="25.5" x14ac:dyDescent="0.2">
      <c r="A82" s="36" t="s">
        <v>30</v>
      </c>
      <c r="B82" s="48" t="s">
        <v>85</v>
      </c>
      <c r="C82" s="36" t="s">
        <v>38</v>
      </c>
      <c r="D82" s="21" t="e">
        <f>#REF!</f>
        <v>#REF!</v>
      </c>
      <c r="E82" s="53">
        <v>121.56</v>
      </c>
      <c r="F82" s="38">
        <v>31.22</v>
      </c>
      <c r="G82" s="13">
        <f>MEM!L49</f>
        <v>34</v>
      </c>
      <c r="H82" s="13">
        <f t="shared" si="4"/>
        <v>34</v>
      </c>
      <c r="I82" s="14">
        <f t="shared" si="0"/>
        <v>3795.1032</v>
      </c>
      <c r="J82" s="14">
        <f t="shared" si="1"/>
        <v>4133.04</v>
      </c>
      <c r="K82" s="14">
        <f t="shared" si="2"/>
        <v>4133.04</v>
      </c>
      <c r="L82" s="15">
        <f t="shared" si="3"/>
        <v>1.0890454836643177</v>
      </c>
      <c r="N82" s="20"/>
    </row>
    <row r="83" spans="1:14" x14ac:dyDescent="0.2">
      <c r="A83" s="32">
        <v>7</v>
      </c>
      <c r="B83" s="33" t="s">
        <v>86</v>
      </c>
      <c r="C83" s="32"/>
      <c r="D83" s="21" t="e">
        <f>#REF!</f>
        <v>#REF!</v>
      </c>
      <c r="E83" s="54"/>
      <c r="F83" s="34"/>
      <c r="G83" s="35"/>
      <c r="H83" s="35"/>
      <c r="I83" s="35"/>
      <c r="J83" s="35"/>
      <c r="K83" s="35"/>
      <c r="L83" s="35"/>
      <c r="N83" s="20"/>
    </row>
    <row r="84" spans="1:14" ht="42" customHeight="1" x14ac:dyDescent="0.2">
      <c r="A84" s="45" t="s">
        <v>374</v>
      </c>
      <c r="B84" s="96" t="s">
        <v>87</v>
      </c>
      <c r="C84" s="36" t="s">
        <v>38</v>
      </c>
      <c r="D84" s="21" t="e">
        <f>#REF!</f>
        <v>#REF!</v>
      </c>
      <c r="E84" s="56">
        <v>3.3315624703538567</v>
      </c>
      <c r="F84" s="46">
        <f>105.41*2</f>
        <v>210.82</v>
      </c>
      <c r="G84" s="46">
        <f>MEM!L59</f>
        <v>60.499999999999993</v>
      </c>
      <c r="H84" s="13">
        <f>G84+54.6</f>
        <v>115.1</v>
      </c>
      <c r="I84" s="14">
        <f t="shared" ref="I84:I147" si="5">E84*F84</f>
        <v>702.36</v>
      </c>
      <c r="J84" s="14">
        <f t="shared" ref="J84:J147" si="6">ROUND(G84*E84,2)</f>
        <v>201.56</v>
      </c>
      <c r="K84" s="14">
        <f t="shared" ref="K84:K147" si="7">ROUND(H84*E84,2)</f>
        <v>383.46</v>
      </c>
      <c r="L84" s="15">
        <f t="shared" ref="L84:L147" si="8">K84/I84</f>
        <v>0.54595933709208944</v>
      </c>
      <c r="N84" s="20"/>
    </row>
    <row r="85" spans="1:14" ht="38.25" x14ac:dyDescent="0.2">
      <c r="A85" s="45" t="s">
        <v>375</v>
      </c>
      <c r="B85" s="37" t="s">
        <v>88</v>
      </c>
      <c r="C85" s="36" t="s">
        <v>38</v>
      </c>
      <c r="D85" s="21" t="e">
        <f>#REF!</f>
        <v>#REF!</v>
      </c>
      <c r="E85" s="56">
        <v>7.8140318787562055</v>
      </c>
      <c r="F85" s="46">
        <v>382.7</v>
      </c>
      <c r="G85" s="22">
        <f>MEM!L78</f>
        <v>176.51</v>
      </c>
      <c r="H85" s="13">
        <f>167.26+G85</f>
        <v>343.77</v>
      </c>
      <c r="I85" s="14">
        <f t="shared" si="5"/>
        <v>2990.43</v>
      </c>
      <c r="J85" s="14">
        <f t="shared" si="6"/>
        <v>1379.25</v>
      </c>
      <c r="K85" s="14">
        <f t="shared" si="7"/>
        <v>2686.23</v>
      </c>
      <c r="L85" s="15">
        <f t="shared" si="8"/>
        <v>0.89827549884130387</v>
      </c>
      <c r="N85" s="20"/>
    </row>
    <row r="86" spans="1:14" ht="38.25" x14ac:dyDescent="0.2">
      <c r="A86" s="45" t="s">
        <v>376</v>
      </c>
      <c r="B86" s="48" t="s">
        <v>89</v>
      </c>
      <c r="C86" s="49" t="s">
        <v>38</v>
      </c>
      <c r="D86" s="21" t="e">
        <f>#REF!</f>
        <v>#REF!</v>
      </c>
      <c r="E86" s="56">
        <v>29.947753150292982</v>
      </c>
      <c r="F86" s="47">
        <v>382.70249999999999</v>
      </c>
      <c r="G86" s="22">
        <f>MEM!L98</f>
        <v>216.51</v>
      </c>
      <c r="H86" s="13">
        <f>127.26+G86</f>
        <v>343.77</v>
      </c>
      <c r="I86" s="14">
        <f t="shared" si="5"/>
        <v>11461.08</v>
      </c>
      <c r="J86" s="14">
        <f t="shared" si="6"/>
        <v>6483.99</v>
      </c>
      <c r="K86" s="14">
        <f t="shared" si="7"/>
        <v>10295.14</v>
      </c>
      <c r="L86" s="15">
        <f t="shared" si="8"/>
        <v>0.89826962206005012</v>
      </c>
      <c r="N86" s="20"/>
    </row>
    <row r="87" spans="1:14" ht="25.5" x14ac:dyDescent="0.2">
      <c r="A87" s="45" t="s">
        <v>377</v>
      </c>
      <c r="B87" s="48" t="s">
        <v>90</v>
      </c>
      <c r="C87" s="49" t="s">
        <v>315</v>
      </c>
      <c r="D87" s="24"/>
      <c r="E87" s="56">
        <v>25.113958192852326</v>
      </c>
      <c r="F87" s="47">
        <v>296.60000000000002</v>
      </c>
      <c r="G87" s="24"/>
      <c r="H87" s="13">
        <f t="shared" ref="H87:H144" si="9">G87</f>
        <v>0</v>
      </c>
      <c r="I87" s="14">
        <f t="shared" si="5"/>
        <v>7448.8</v>
      </c>
      <c r="J87" s="14">
        <f t="shared" si="6"/>
        <v>0</v>
      </c>
      <c r="K87" s="14">
        <f t="shared" si="7"/>
        <v>0</v>
      </c>
      <c r="L87" s="15">
        <f t="shared" si="8"/>
        <v>0</v>
      </c>
      <c r="N87" s="20"/>
    </row>
    <row r="88" spans="1:14" s="20" customFormat="1" ht="63.75" x14ac:dyDescent="0.2">
      <c r="A88" s="45" t="s">
        <v>378</v>
      </c>
      <c r="B88" s="48" t="s">
        <v>91</v>
      </c>
      <c r="C88" s="49" t="s">
        <v>38</v>
      </c>
      <c r="D88" s="21" t="e">
        <f>#REF!</f>
        <v>#REF!</v>
      </c>
      <c r="E88" s="56">
        <v>49.949269949066213</v>
      </c>
      <c r="F88" s="47">
        <v>589</v>
      </c>
      <c r="G88" s="13"/>
      <c r="H88" s="13">
        <f t="shared" si="9"/>
        <v>0</v>
      </c>
      <c r="I88" s="14">
        <f t="shared" si="5"/>
        <v>29420.12</v>
      </c>
      <c r="J88" s="14">
        <f t="shared" si="6"/>
        <v>0</v>
      </c>
      <c r="K88" s="14">
        <f t="shared" si="7"/>
        <v>0</v>
      </c>
      <c r="L88" s="15">
        <f t="shared" si="8"/>
        <v>0</v>
      </c>
    </row>
    <row r="89" spans="1:14" ht="38.25" x14ac:dyDescent="0.2">
      <c r="A89" s="45" t="s">
        <v>379</v>
      </c>
      <c r="B89" s="48" t="s">
        <v>92</v>
      </c>
      <c r="C89" s="49" t="s">
        <v>38</v>
      </c>
      <c r="D89" s="21" t="e">
        <f>#REF!</f>
        <v>#REF!</v>
      </c>
      <c r="E89" s="56">
        <v>72.167777777777786</v>
      </c>
      <c r="F89" s="47">
        <v>450</v>
      </c>
      <c r="G89" s="13"/>
      <c r="H89" s="13">
        <f t="shared" si="9"/>
        <v>0</v>
      </c>
      <c r="I89" s="14">
        <f t="shared" si="5"/>
        <v>32475.500000000004</v>
      </c>
      <c r="J89" s="14">
        <f t="shared" si="6"/>
        <v>0</v>
      </c>
      <c r="K89" s="14">
        <f t="shared" si="7"/>
        <v>0</v>
      </c>
      <c r="L89" s="15">
        <f t="shared" si="8"/>
        <v>0</v>
      </c>
      <c r="N89" s="20"/>
    </row>
    <row r="90" spans="1:14" s="20" customFormat="1" ht="25.5" x14ac:dyDescent="0.2">
      <c r="A90" s="32">
        <v>8</v>
      </c>
      <c r="B90" s="33" t="s">
        <v>93</v>
      </c>
      <c r="C90" s="32"/>
      <c r="D90" s="21" t="e">
        <f>#REF!</f>
        <v>#REF!</v>
      </c>
      <c r="E90" s="54"/>
      <c r="F90" s="34"/>
      <c r="G90" s="35"/>
      <c r="H90" s="35"/>
      <c r="I90" s="35"/>
      <c r="J90" s="35"/>
      <c r="K90" s="35"/>
      <c r="L90" s="35"/>
    </row>
    <row r="91" spans="1:14" s="20" customFormat="1" ht="38.25" x14ac:dyDescent="0.2">
      <c r="A91" s="40"/>
      <c r="B91" s="50" t="s">
        <v>94</v>
      </c>
      <c r="C91" s="51" t="s">
        <v>38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9"/>
        <v>0</v>
      </c>
      <c r="I91" s="14">
        <f t="shared" si="5"/>
        <v>14415.01</v>
      </c>
      <c r="J91" s="14">
        <f t="shared" si="6"/>
        <v>0</v>
      </c>
      <c r="K91" s="14">
        <f t="shared" si="7"/>
        <v>0</v>
      </c>
      <c r="L91" s="15">
        <f t="shared" si="8"/>
        <v>0</v>
      </c>
    </row>
    <row r="92" spans="1:14" ht="25.5" x14ac:dyDescent="0.2">
      <c r="A92" s="36" t="s">
        <v>380</v>
      </c>
      <c r="B92" s="50" t="s">
        <v>95</v>
      </c>
      <c r="C92" s="51" t="s">
        <v>38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9"/>
        <v>0</v>
      </c>
      <c r="I92" s="14">
        <f t="shared" si="5"/>
        <v>8728.5300000000025</v>
      </c>
      <c r="J92" s="14">
        <f t="shared" si="6"/>
        <v>0</v>
      </c>
      <c r="K92" s="14">
        <f t="shared" si="7"/>
        <v>0</v>
      </c>
      <c r="L92" s="15">
        <f t="shared" si="8"/>
        <v>0</v>
      </c>
      <c r="N92" s="20"/>
    </row>
    <row r="93" spans="1:14" ht="38.25" x14ac:dyDescent="0.2">
      <c r="A93" s="36" t="s">
        <v>381</v>
      </c>
      <c r="B93" s="50" t="s">
        <v>96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9"/>
        <v>0</v>
      </c>
      <c r="I93" s="14">
        <f t="shared" si="5"/>
        <v>1861.29</v>
      </c>
      <c r="J93" s="14">
        <f t="shared" si="6"/>
        <v>0</v>
      </c>
      <c r="K93" s="14">
        <f t="shared" si="7"/>
        <v>0</v>
      </c>
      <c r="L93" s="15">
        <f t="shared" si="8"/>
        <v>0</v>
      </c>
      <c r="N93" s="20"/>
    </row>
    <row r="94" spans="1:14" s="20" customFormat="1" ht="38.25" x14ac:dyDescent="0.2">
      <c r="A94" s="36" t="s">
        <v>382</v>
      </c>
      <c r="B94" s="50" t="s">
        <v>96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9"/>
        <v>0</v>
      </c>
      <c r="I94" s="14">
        <f t="shared" si="5"/>
        <v>3959.4800000000005</v>
      </c>
      <c r="J94" s="14">
        <f t="shared" si="6"/>
        <v>0</v>
      </c>
      <c r="K94" s="14">
        <f t="shared" si="7"/>
        <v>0</v>
      </c>
      <c r="L94" s="15">
        <f t="shared" si="8"/>
        <v>0</v>
      </c>
    </row>
    <row r="95" spans="1:14" s="20" customFormat="1" ht="25.5" x14ac:dyDescent="0.2">
      <c r="A95" s="36" t="s">
        <v>383</v>
      </c>
      <c r="B95" s="50" t="s">
        <v>97</v>
      </c>
      <c r="C95" s="51" t="s">
        <v>315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9"/>
        <v>0</v>
      </c>
      <c r="I95" s="14">
        <f t="shared" si="5"/>
        <v>2473.6799999999998</v>
      </c>
      <c r="J95" s="14">
        <f t="shared" si="6"/>
        <v>0</v>
      </c>
      <c r="K95" s="14">
        <f t="shared" si="7"/>
        <v>0</v>
      </c>
      <c r="L95" s="15">
        <f t="shared" si="8"/>
        <v>0</v>
      </c>
    </row>
    <row r="96" spans="1:14" ht="25.5" x14ac:dyDescent="0.2">
      <c r="A96" s="36" t="s">
        <v>384</v>
      </c>
      <c r="B96" s="50" t="s">
        <v>98</v>
      </c>
      <c r="C96" s="51" t="s">
        <v>38</v>
      </c>
      <c r="D96" s="21" t="e">
        <f>#REF!</f>
        <v>#REF!</v>
      </c>
      <c r="E96" s="57">
        <v>37.906951871657753</v>
      </c>
      <c r="F96" s="52">
        <v>18.7</v>
      </c>
      <c r="G96" s="13"/>
      <c r="H96" s="13">
        <v>42</v>
      </c>
      <c r="I96" s="14">
        <f t="shared" si="5"/>
        <v>708.86</v>
      </c>
      <c r="J96" s="14">
        <f t="shared" si="6"/>
        <v>0</v>
      </c>
      <c r="K96" s="14">
        <f t="shared" si="7"/>
        <v>1592.09</v>
      </c>
      <c r="L96" s="15">
        <f t="shared" si="8"/>
        <v>2.2459865135569785</v>
      </c>
      <c r="N96" s="20"/>
    </row>
    <row r="97" spans="1:14" ht="38.25" x14ac:dyDescent="0.2">
      <c r="A97" s="36" t="s">
        <v>385</v>
      </c>
      <c r="B97" s="48" t="s">
        <v>99</v>
      </c>
      <c r="C97" s="36" t="s">
        <v>38</v>
      </c>
      <c r="D97" s="24"/>
      <c r="E97" s="53">
        <v>50.991113529198408</v>
      </c>
      <c r="F97" s="38">
        <v>110.28</v>
      </c>
      <c r="G97" s="24"/>
      <c r="H97" s="13">
        <f t="shared" si="9"/>
        <v>0</v>
      </c>
      <c r="I97" s="14">
        <f t="shared" si="5"/>
        <v>5623.3</v>
      </c>
      <c r="J97" s="14">
        <f t="shared" si="6"/>
        <v>0</v>
      </c>
      <c r="K97" s="14">
        <f t="shared" si="7"/>
        <v>0</v>
      </c>
      <c r="L97" s="15">
        <f t="shared" si="8"/>
        <v>0</v>
      </c>
      <c r="N97" s="20"/>
    </row>
    <row r="98" spans="1:14" x14ac:dyDescent="0.2">
      <c r="A98" s="36" t="s">
        <v>386</v>
      </c>
      <c r="B98" s="37" t="s">
        <v>100</v>
      </c>
      <c r="C98" s="36" t="s">
        <v>312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9"/>
        <v>0</v>
      </c>
      <c r="I98" s="14">
        <f t="shared" si="5"/>
        <v>1210.18</v>
      </c>
      <c r="J98" s="14">
        <f t="shared" si="6"/>
        <v>0</v>
      </c>
      <c r="K98" s="14">
        <f t="shared" si="7"/>
        <v>0</v>
      </c>
      <c r="L98" s="15">
        <f t="shared" si="8"/>
        <v>0</v>
      </c>
      <c r="N98" s="20"/>
    </row>
    <row r="99" spans="1:14" x14ac:dyDescent="0.2">
      <c r="A99" s="36" t="s">
        <v>387</v>
      </c>
      <c r="B99" s="48" t="s">
        <v>101</v>
      </c>
      <c r="C99" s="49" t="s">
        <v>314</v>
      </c>
      <c r="D99" s="21" t="e">
        <f>#REF!</f>
        <v>#REF!</v>
      </c>
      <c r="E99" s="56">
        <v>65.056372549019613</v>
      </c>
      <c r="F99" s="47">
        <v>102</v>
      </c>
      <c r="G99" s="13"/>
      <c r="H99" s="13">
        <f t="shared" si="9"/>
        <v>0</v>
      </c>
      <c r="I99" s="14">
        <f t="shared" si="5"/>
        <v>6635.7500000000009</v>
      </c>
      <c r="J99" s="14">
        <f t="shared" si="6"/>
        <v>0</v>
      </c>
      <c r="K99" s="14">
        <f t="shared" si="7"/>
        <v>0</v>
      </c>
      <c r="L99" s="15">
        <f t="shared" si="8"/>
        <v>0</v>
      </c>
      <c r="N99" s="20"/>
    </row>
    <row r="100" spans="1:14" ht="38.25" x14ac:dyDescent="0.2">
      <c r="A100" s="36" t="s">
        <v>388</v>
      </c>
      <c r="B100" s="48" t="s">
        <v>96</v>
      </c>
      <c r="C100" s="49" t="s">
        <v>0</v>
      </c>
      <c r="D100" s="21" t="e">
        <f>#REF!</f>
        <v>#REF!</v>
      </c>
      <c r="E100" s="56">
        <v>125.34</v>
      </c>
      <c r="F100" s="47">
        <v>2.16</v>
      </c>
      <c r="G100" s="13"/>
      <c r="H100" s="13">
        <f t="shared" si="9"/>
        <v>0</v>
      </c>
      <c r="I100" s="14">
        <f t="shared" si="5"/>
        <v>270.73440000000005</v>
      </c>
      <c r="J100" s="14">
        <f t="shared" si="6"/>
        <v>0</v>
      </c>
      <c r="K100" s="14">
        <f t="shared" si="7"/>
        <v>0</v>
      </c>
      <c r="L100" s="15">
        <f t="shared" si="8"/>
        <v>0</v>
      </c>
      <c r="N100" s="20"/>
    </row>
    <row r="101" spans="1:14" ht="38.25" x14ac:dyDescent="0.2">
      <c r="A101" s="36" t="s">
        <v>389</v>
      </c>
      <c r="B101" s="48" t="s">
        <v>96</v>
      </c>
      <c r="C101" s="49" t="s">
        <v>0</v>
      </c>
      <c r="D101" s="21" t="e">
        <f>#REF!</f>
        <v>#REF!</v>
      </c>
      <c r="E101" s="56">
        <v>125.34</v>
      </c>
      <c r="F101" s="47">
        <v>1.98</v>
      </c>
      <c r="G101" s="13"/>
      <c r="H101" s="13">
        <f t="shared" si="9"/>
        <v>0</v>
      </c>
      <c r="I101" s="14">
        <f t="shared" si="5"/>
        <v>248.17320000000001</v>
      </c>
      <c r="J101" s="14">
        <f t="shared" si="6"/>
        <v>0</v>
      </c>
      <c r="K101" s="14">
        <f t="shared" si="7"/>
        <v>0</v>
      </c>
      <c r="L101" s="15">
        <f t="shared" si="8"/>
        <v>0</v>
      </c>
      <c r="N101" s="20"/>
    </row>
    <row r="102" spans="1:14" ht="25.5" x14ac:dyDescent="0.2">
      <c r="A102" s="36" t="s">
        <v>390</v>
      </c>
      <c r="B102" s="37" t="s">
        <v>102</v>
      </c>
      <c r="C102" s="36" t="s">
        <v>315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9"/>
        <v>0</v>
      </c>
      <c r="I102" s="14">
        <f t="shared" si="5"/>
        <v>53.028000000000006</v>
      </c>
      <c r="J102" s="14">
        <f t="shared" si="6"/>
        <v>0</v>
      </c>
      <c r="K102" s="14">
        <f t="shared" si="7"/>
        <v>0</v>
      </c>
      <c r="L102" s="15">
        <f t="shared" si="8"/>
        <v>0</v>
      </c>
      <c r="N102" s="20"/>
    </row>
    <row r="103" spans="1:14" ht="63.75" x14ac:dyDescent="0.2">
      <c r="A103" s="36" t="s">
        <v>391</v>
      </c>
      <c r="B103" s="37" t="s">
        <v>103</v>
      </c>
      <c r="C103" s="36" t="s">
        <v>315</v>
      </c>
      <c r="D103" s="21" t="e">
        <f>#REF!</f>
        <v>#REF!</v>
      </c>
      <c r="E103" s="53">
        <v>58.792999999999999</v>
      </c>
      <c r="F103" s="38">
        <v>40</v>
      </c>
      <c r="G103" s="13"/>
      <c r="H103" s="13">
        <f>G103+40</f>
        <v>40</v>
      </c>
      <c r="I103" s="14">
        <f t="shared" si="5"/>
        <v>2351.7199999999998</v>
      </c>
      <c r="J103" s="14">
        <f t="shared" si="6"/>
        <v>0</v>
      </c>
      <c r="K103" s="14">
        <f t="shared" si="7"/>
        <v>2351.7199999999998</v>
      </c>
      <c r="L103" s="15">
        <f t="shared" si="8"/>
        <v>1</v>
      </c>
      <c r="N103" s="20"/>
    </row>
    <row r="104" spans="1:14" x14ac:dyDescent="0.2">
      <c r="A104" s="49" t="s">
        <v>392</v>
      </c>
      <c r="B104" s="48" t="s">
        <v>104</v>
      </c>
      <c r="C104" s="49" t="s">
        <v>313</v>
      </c>
      <c r="D104" s="21" t="e">
        <f>#REF!</f>
        <v>#REF!</v>
      </c>
      <c r="E104" s="56">
        <v>173.28987603305785</v>
      </c>
      <c r="F104" s="47">
        <v>48.4</v>
      </c>
      <c r="G104" s="13"/>
      <c r="H104" s="13">
        <f t="shared" si="9"/>
        <v>0</v>
      </c>
      <c r="I104" s="14">
        <f t="shared" si="5"/>
        <v>8387.23</v>
      </c>
      <c r="J104" s="14">
        <f t="shared" si="6"/>
        <v>0</v>
      </c>
      <c r="K104" s="14">
        <f t="shared" si="7"/>
        <v>0</v>
      </c>
      <c r="L104" s="15">
        <f t="shared" si="8"/>
        <v>0</v>
      </c>
      <c r="N104" s="20"/>
    </row>
    <row r="105" spans="1:14" s="20" customFormat="1" x14ac:dyDescent="0.2">
      <c r="A105" s="49" t="s">
        <v>393</v>
      </c>
      <c r="B105" s="48" t="s">
        <v>105</v>
      </c>
      <c r="C105" s="49" t="s">
        <v>38</v>
      </c>
      <c r="D105" s="24"/>
      <c r="E105" s="56">
        <v>18.629990285159153</v>
      </c>
      <c r="F105" s="47">
        <v>874.95</v>
      </c>
      <c r="G105" s="24"/>
      <c r="H105" s="13">
        <f t="shared" si="9"/>
        <v>0</v>
      </c>
      <c r="I105" s="14">
        <f t="shared" si="5"/>
        <v>16300.310000000001</v>
      </c>
      <c r="J105" s="14">
        <f t="shared" si="6"/>
        <v>0</v>
      </c>
      <c r="K105" s="14">
        <f t="shared" si="7"/>
        <v>0</v>
      </c>
      <c r="L105" s="15">
        <f t="shared" si="8"/>
        <v>0</v>
      </c>
    </row>
    <row r="106" spans="1:14" s="20" customFormat="1" x14ac:dyDescent="0.2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35"/>
      <c r="K106" s="35"/>
      <c r="L106" s="35"/>
    </row>
    <row r="107" spans="1:14" s="20" customFormat="1" ht="25.5" x14ac:dyDescent="0.2">
      <c r="A107" s="36" t="s">
        <v>32</v>
      </c>
      <c r="B107" s="37" t="s">
        <v>106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9"/>
        <v>0</v>
      </c>
      <c r="I107" s="14">
        <f t="shared" si="5"/>
        <v>32845.17</v>
      </c>
      <c r="J107" s="14">
        <f t="shared" si="6"/>
        <v>0</v>
      </c>
      <c r="K107" s="14">
        <f t="shared" si="7"/>
        <v>0</v>
      </c>
      <c r="L107" s="15">
        <f t="shared" si="8"/>
        <v>0</v>
      </c>
    </row>
    <row r="108" spans="1:14" s="20" customFormat="1" ht="25.5" x14ac:dyDescent="0.2">
      <c r="A108" s="36" t="s">
        <v>31</v>
      </c>
      <c r="B108" s="37" t="s">
        <v>107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9"/>
        <v>0</v>
      </c>
      <c r="I108" s="14">
        <f t="shared" si="5"/>
        <v>10608.170000000002</v>
      </c>
      <c r="J108" s="14">
        <f t="shared" si="6"/>
        <v>0</v>
      </c>
      <c r="K108" s="14">
        <f t="shared" si="7"/>
        <v>0</v>
      </c>
      <c r="L108" s="15">
        <f t="shared" si="8"/>
        <v>0</v>
      </c>
    </row>
    <row r="109" spans="1:14" s="20" customFormat="1" ht="25.5" x14ac:dyDescent="0.2">
      <c r="A109" s="36" t="s">
        <v>33</v>
      </c>
      <c r="B109" s="37" t="s">
        <v>108</v>
      </c>
      <c r="C109" s="36" t="s">
        <v>38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9"/>
        <v>0</v>
      </c>
      <c r="I109" s="14">
        <f t="shared" si="5"/>
        <v>32321.68</v>
      </c>
      <c r="J109" s="14">
        <f t="shared" si="6"/>
        <v>0</v>
      </c>
      <c r="K109" s="14">
        <f t="shared" si="7"/>
        <v>0</v>
      </c>
      <c r="L109" s="15">
        <f t="shared" si="8"/>
        <v>0</v>
      </c>
    </row>
    <row r="110" spans="1:14" s="20" customFormat="1" ht="25.5" x14ac:dyDescent="0.2">
      <c r="A110" s="36" t="s">
        <v>394</v>
      </c>
      <c r="B110" s="37" t="s">
        <v>109</v>
      </c>
      <c r="C110" s="36" t="s">
        <v>38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9"/>
        <v>0</v>
      </c>
      <c r="I110" s="14">
        <f t="shared" si="5"/>
        <v>8736.7999999999993</v>
      </c>
      <c r="J110" s="14">
        <f t="shared" si="6"/>
        <v>0</v>
      </c>
      <c r="K110" s="14">
        <f t="shared" si="7"/>
        <v>0</v>
      </c>
      <c r="L110" s="15">
        <f t="shared" si="8"/>
        <v>0</v>
      </c>
    </row>
    <row r="111" spans="1:14" s="20" customFormat="1" ht="25.5" x14ac:dyDescent="0.2">
      <c r="A111" s="36" t="s">
        <v>395</v>
      </c>
      <c r="B111" s="37" t="s">
        <v>110</v>
      </c>
      <c r="C111" s="36" t="s">
        <v>38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9"/>
        <v>0</v>
      </c>
      <c r="I111" s="14">
        <f t="shared" si="5"/>
        <v>4668.96</v>
      </c>
      <c r="J111" s="14">
        <f t="shared" si="6"/>
        <v>0</v>
      </c>
      <c r="K111" s="14">
        <f t="shared" si="7"/>
        <v>0</v>
      </c>
      <c r="L111" s="15">
        <f t="shared" si="8"/>
        <v>0</v>
      </c>
    </row>
    <row r="112" spans="1:14" s="20" customFormat="1" ht="25.5" x14ac:dyDescent="0.2">
      <c r="A112" s="36" t="s">
        <v>396</v>
      </c>
      <c r="B112" s="37" t="s">
        <v>111</v>
      </c>
      <c r="C112" s="36" t="s">
        <v>38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9"/>
        <v>0</v>
      </c>
      <c r="I112" s="14">
        <f t="shared" si="5"/>
        <v>798.82000000000016</v>
      </c>
      <c r="J112" s="14">
        <f t="shared" si="6"/>
        <v>0</v>
      </c>
      <c r="K112" s="14">
        <f t="shared" si="7"/>
        <v>0</v>
      </c>
      <c r="L112" s="15">
        <f t="shared" si="8"/>
        <v>0</v>
      </c>
    </row>
    <row r="113" spans="1:14" s="20" customFormat="1" ht="25.5" x14ac:dyDescent="0.2">
      <c r="A113" s="36" t="s">
        <v>397</v>
      </c>
      <c r="B113" s="37" t="s">
        <v>108</v>
      </c>
      <c r="C113" s="36" t="s">
        <v>38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9"/>
        <v>0</v>
      </c>
      <c r="I113" s="14">
        <f t="shared" si="5"/>
        <v>10948.91</v>
      </c>
      <c r="J113" s="14">
        <f t="shared" si="6"/>
        <v>0</v>
      </c>
      <c r="K113" s="14">
        <f t="shared" si="7"/>
        <v>0</v>
      </c>
      <c r="L113" s="15">
        <f t="shared" si="8"/>
        <v>0</v>
      </c>
    </row>
    <row r="114" spans="1:14" s="20" customFormat="1" x14ac:dyDescent="0.2">
      <c r="A114" s="32">
        <v>10</v>
      </c>
      <c r="B114" s="33" t="s">
        <v>112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35"/>
      <c r="K114" s="35"/>
      <c r="L114" s="35"/>
    </row>
    <row r="115" spans="1:14" s="20" customFormat="1" ht="25.5" x14ac:dyDescent="0.2">
      <c r="A115" s="36" t="s">
        <v>398</v>
      </c>
      <c r="B115" s="37" t="s">
        <v>113</v>
      </c>
      <c r="C115" s="36" t="s">
        <v>312</v>
      </c>
      <c r="D115" s="21" t="e">
        <f>#REF!</f>
        <v>#REF!</v>
      </c>
      <c r="E115" s="53">
        <v>65.42</v>
      </c>
      <c r="F115" s="38">
        <v>1</v>
      </c>
      <c r="G115" s="38"/>
      <c r="H115" s="13">
        <f t="shared" si="9"/>
        <v>0</v>
      </c>
      <c r="I115" s="14">
        <f t="shared" si="5"/>
        <v>65.42</v>
      </c>
      <c r="J115" s="14">
        <f t="shared" si="6"/>
        <v>0</v>
      </c>
      <c r="K115" s="14">
        <f t="shared" si="7"/>
        <v>0</v>
      </c>
      <c r="L115" s="15">
        <f t="shared" si="8"/>
        <v>0</v>
      </c>
    </row>
    <row r="116" spans="1:14" s="20" customFormat="1" ht="25.5" x14ac:dyDescent="0.2">
      <c r="A116" s="36" t="s">
        <v>399</v>
      </c>
      <c r="B116" s="37" t="s">
        <v>114</v>
      </c>
      <c r="C116" s="36" t="s">
        <v>312</v>
      </c>
      <c r="D116" s="21" t="e">
        <f>#REF!</f>
        <v>#REF!</v>
      </c>
      <c r="E116" s="53">
        <v>128.44</v>
      </c>
      <c r="F116" s="38">
        <v>5</v>
      </c>
      <c r="G116" s="38"/>
      <c r="H116" s="13">
        <f t="shared" si="9"/>
        <v>0</v>
      </c>
      <c r="I116" s="14">
        <f t="shared" si="5"/>
        <v>642.20000000000005</v>
      </c>
      <c r="J116" s="14">
        <f t="shared" si="6"/>
        <v>0</v>
      </c>
      <c r="K116" s="14">
        <f t="shared" si="7"/>
        <v>0</v>
      </c>
      <c r="L116" s="15">
        <f t="shared" si="8"/>
        <v>0</v>
      </c>
    </row>
    <row r="117" spans="1:14" s="20" customFormat="1" ht="25.5" x14ac:dyDescent="0.2">
      <c r="A117" s="36" t="s">
        <v>400</v>
      </c>
      <c r="B117" s="37" t="s">
        <v>115</v>
      </c>
      <c r="C117" s="36" t="s">
        <v>312</v>
      </c>
      <c r="D117" s="24"/>
      <c r="E117" s="53">
        <v>153.46</v>
      </c>
      <c r="F117" s="38">
        <v>2</v>
      </c>
      <c r="G117" s="38"/>
      <c r="H117" s="13">
        <f t="shared" si="9"/>
        <v>0</v>
      </c>
      <c r="I117" s="14">
        <f t="shared" si="5"/>
        <v>306.92</v>
      </c>
      <c r="J117" s="14">
        <f t="shared" si="6"/>
        <v>0</v>
      </c>
      <c r="K117" s="14">
        <f t="shared" si="7"/>
        <v>0</v>
      </c>
      <c r="L117" s="15">
        <f t="shared" si="8"/>
        <v>0</v>
      </c>
    </row>
    <row r="118" spans="1:14" s="20" customFormat="1" ht="25.5" x14ac:dyDescent="0.2">
      <c r="A118" s="36" t="s">
        <v>401</v>
      </c>
      <c r="B118" s="37" t="s">
        <v>116</v>
      </c>
      <c r="C118" s="36" t="s">
        <v>312</v>
      </c>
      <c r="D118" s="24"/>
      <c r="E118" s="53">
        <v>200.62</v>
      </c>
      <c r="F118" s="38">
        <v>1</v>
      </c>
      <c r="G118" s="38"/>
      <c r="H118" s="13">
        <f t="shared" si="9"/>
        <v>0</v>
      </c>
      <c r="I118" s="14">
        <f t="shared" si="5"/>
        <v>200.62</v>
      </c>
      <c r="J118" s="14">
        <f t="shared" si="6"/>
        <v>0</v>
      </c>
      <c r="K118" s="14">
        <f t="shared" si="7"/>
        <v>0</v>
      </c>
      <c r="L118" s="15">
        <f t="shared" si="8"/>
        <v>0</v>
      </c>
    </row>
    <row r="119" spans="1:14" s="20" customFormat="1" ht="25.5" x14ac:dyDescent="0.2">
      <c r="A119" s="36" t="s">
        <v>402</v>
      </c>
      <c r="B119" s="37" t="s">
        <v>117</v>
      </c>
      <c r="C119" s="36" t="s">
        <v>312</v>
      </c>
      <c r="D119" s="21" t="e">
        <f>#REF!</f>
        <v>#REF!</v>
      </c>
      <c r="E119" s="53">
        <v>391.6</v>
      </c>
      <c r="F119" s="38">
        <v>1</v>
      </c>
      <c r="G119" s="38"/>
      <c r="H119" s="13">
        <f t="shared" si="9"/>
        <v>0</v>
      </c>
      <c r="I119" s="14">
        <f t="shared" si="5"/>
        <v>391.6</v>
      </c>
      <c r="J119" s="14">
        <f t="shared" si="6"/>
        <v>0</v>
      </c>
      <c r="K119" s="14">
        <f t="shared" si="7"/>
        <v>0</v>
      </c>
      <c r="L119" s="15">
        <f t="shared" si="8"/>
        <v>0</v>
      </c>
    </row>
    <row r="120" spans="1:14" s="20" customFormat="1" ht="25.5" x14ac:dyDescent="0.2">
      <c r="A120" s="36" t="s">
        <v>403</v>
      </c>
      <c r="B120" s="37" t="s">
        <v>118</v>
      </c>
      <c r="C120" s="36" t="s">
        <v>312</v>
      </c>
      <c r="D120" s="21" t="e">
        <f>#REF!</f>
        <v>#REF!</v>
      </c>
      <c r="E120" s="53">
        <v>131.61521739130436</v>
      </c>
      <c r="F120" s="38">
        <v>23</v>
      </c>
      <c r="G120" s="38"/>
      <c r="H120" s="13">
        <v>17</v>
      </c>
      <c r="I120" s="14">
        <f t="shared" si="5"/>
        <v>3027.15</v>
      </c>
      <c r="J120" s="14">
        <f t="shared" si="6"/>
        <v>0</v>
      </c>
      <c r="K120" s="14">
        <f t="shared" si="7"/>
        <v>2237.46</v>
      </c>
      <c r="L120" s="15">
        <f t="shared" si="8"/>
        <v>0.73913086566572517</v>
      </c>
    </row>
    <row r="121" spans="1:14" s="20" customFormat="1" ht="25.5" x14ac:dyDescent="0.2">
      <c r="A121" s="36" t="s">
        <v>404</v>
      </c>
      <c r="B121" s="37" t="s">
        <v>119</v>
      </c>
      <c r="C121" s="36" t="s">
        <v>312</v>
      </c>
      <c r="D121" s="21" t="e">
        <f>#REF!</f>
        <v>#REF!</v>
      </c>
      <c r="E121" s="53">
        <v>125.61857142857143</v>
      </c>
      <c r="F121" s="38">
        <v>14</v>
      </c>
      <c r="G121" s="38"/>
      <c r="H121" s="13">
        <v>18</v>
      </c>
      <c r="I121" s="14">
        <f t="shared" si="5"/>
        <v>1758.66</v>
      </c>
      <c r="J121" s="14">
        <f t="shared" si="6"/>
        <v>0</v>
      </c>
      <c r="K121" s="14">
        <f t="shared" si="7"/>
        <v>2261.13</v>
      </c>
      <c r="L121" s="15">
        <f t="shared" si="8"/>
        <v>1.285711848793968</v>
      </c>
    </row>
    <row r="122" spans="1:14" s="20" customFormat="1" ht="25.5" x14ac:dyDescent="0.2">
      <c r="A122" s="36" t="s">
        <v>405</v>
      </c>
      <c r="B122" s="37" t="s">
        <v>120</v>
      </c>
      <c r="C122" s="36" t="s">
        <v>312</v>
      </c>
      <c r="D122" s="21" t="e">
        <f>#REF!</f>
        <v>#REF!</v>
      </c>
      <c r="E122" s="53">
        <v>155.82</v>
      </c>
      <c r="F122" s="38">
        <v>8</v>
      </c>
      <c r="G122" s="38"/>
      <c r="H122" s="13">
        <v>6</v>
      </c>
      <c r="I122" s="14">
        <f t="shared" si="5"/>
        <v>1246.56</v>
      </c>
      <c r="J122" s="14">
        <f t="shared" si="6"/>
        <v>0</v>
      </c>
      <c r="K122" s="14">
        <f t="shared" si="7"/>
        <v>934.92</v>
      </c>
      <c r="L122" s="15">
        <f t="shared" si="8"/>
        <v>0.75</v>
      </c>
    </row>
    <row r="123" spans="1:14" s="20" customFormat="1" ht="25.5" x14ac:dyDescent="0.2">
      <c r="A123" s="36" t="s">
        <v>406</v>
      </c>
      <c r="B123" s="37" t="s">
        <v>121</v>
      </c>
      <c r="C123" s="36" t="s">
        <v>312</v>
      </c>
      <c r="D123" s="21" t="e">
        <f>#REF!</f>
        <v>#REF!</v>
      </c>
      <c r="E123" s="53">
        <v>222.85</v>
      </c>
      <c r="F123" s="38">
        <v>1</v>
      </c>
      <c r="G123" s="38"/>
      <c r="H123" s="13">
        <f t="shared" si="9"/>
        <v>0</v>
      </c>
      <c r="I123" s="14">
        <f t="shared" si="5"/>
        <v>222.85</v>
      </c>
      <c r="J123" s="14">
        <f t="shared" si="6"/>
        <v>0</v>
      </c>
      <c r="K123" s="14">
        <f t="shared" si="7"/>
        <v>0</v>
      </c>
      <c r="L123" s="15">
        <f t="shared" si="8"/>
        <v>0</v>
      </c>
    </row>
    <row r="124" spans="1:14" s="20" customFormat="1" ht="25.5" x14ac:dyDescent="0.2">
      <c r="A124" s="36" t="s">
        <v>407</v>
      </c>
      <c r="B124" s="37" t="s">
        <v>122</v>
      </c>
      <c r="C124" s="36" t="s">
        <v>315</v>
      </c>
      <c r="D124" s="21" t="e">
        <f>#REF!</f>
        <v>#REF!</v>
      </c>
      <c r="E124" s="53">
        <v>23.938828828828829</v>
      </c>
      <c r="F124" s="38">
        <v>222</v>
      </c>
      <c r="G124" s="38"/>
      <c r="H124" s="13">
        <v>189</v>
      </c>
      <c r="I124" s="14">
        <f t="shared" si="5"/>
        <v>5314.42</v>
      </c>
      <c r="J124" s="14">
        <f t="shared" si="6"/>
        <v>0</v>
      </c>
      <c r="K124" s="14">
        <f t="shared" si="7"/>
        <v>4524.4399999999996</v>
      </c>
      <c r="L124" s="15">
        <f t="shared" si="8"/>
        <v>0.8513516056314705</v>
      </c>
    </row>
    <row r="125" spans="1:14" s="20" customFormat="1" ht="25.5" x14ac:dyDescent="0.2">
      <c r="A125" s="36" t="s">
        <v>408</v>
      </c>
      <c r="B125" s="37" t="s">
        <v>123</v>
      </c>
      <c r="C125" s="36" t="s">
        <v>315</v>
      </c>
      <c r="D125" s="21" t="e">
        <f>#REF!</f>
        <v>#REF!</v>
      </c>
      <c r="E125" s="53">
        <v>35.120740740740743</v>
      </c>
      <c r="F125" s="38">
        <v>54</v>
      </c>
      <c r="G125" s="38"/>
      <c r="H125" s="13">
        <v>40</v>
      </c>
      <c r="I125" s="14">
        <f t="shared" si="5"/>
        <v>1896.5200000000002</v>
      </c>
      <c r="J125" s="14">
        <f t="shared" si="6"/>
        <v>0</v>
      </c>
      <c r="K125" s="14">
        <f t="shared" si="7"/>
        <v>1404.83</v>
      </c>
      <c r="L125" s="15">
        <f t="shared" si="8"/>
        <v>0.74074093603020252</v>
      </c>
    </row>
    <row r="126" spans="1:14" ht="25.5" x14ac:dyDescent="0.2">
      <c r="A126" s="36" t="s">
        <v>409</v>
      </c>
      <c r="B126" s="37" t="s">
        <v>124</v>
      </c>
      <c r="C126" s="36" t="s">
        <v>315</v>
      </c>
      <c r="D126" s="21" t="e">
        <f>#REF!</f>
        <v>#REF!</v>
      </c>
      <c r="E126" s="53">
        <v>45.067</v>
      </c>
      <c r="F126" s="38">
        <v>30</v>
      </c>
      <c r="G126" s="38"/>
      <c r="H126" s="13">
        <f>G126+15</f>
        <v>15</v>
      </c>
      <c r="I126" s="14">
        <f t="shared" si="5"/>
        <v>1352.01</v>
      </c>
      <c r="J126" s="14">
        <f t="shared" si="6"/>
        <v>0</v>
      </c>
      <c r="K126" s="14">
        <f t="shared" si="7"/>
        <v>676.01</v>
      </c>
      <c r="L126" s="15">
        <f t="shared" si="8"/>
        <v>0.50000369819749857</v>
      </c>
      <c r="N126" s="20"/>
    </row>
    <row r="127" spans="1:14" s="20" customFormat="1" ht="25.5" x14ac:dyDescent="0.2">
      <c r="A127" s="36" t="s">
        <v>410</v>
      </c>
      <c r="B127" s="37" t="s">
        <v>125</v>
      </c>
      <c r="C127" s="36" t="s">
        <v>315</v>
      </c>
      <c r="D127" s="24"/>
      <c r="E127" s="53">
        <v>50.773030303030303</v>
      </c>
      <c r="F127" s="38">
        <v>66</v>
      </c>
      <c r="G127" s="38"/>
      <c r="H127" s="13">
        <v>28</v>
      </c>
      <c r="I127" s="14">
        <f t="shared" si="5"/>
        <v>3351.02</v>
      </c>
      <c r="J127" s="14">
        <f t="shared" si="6"/>
        <v>0</v>
      </c>
      <c r="K127" s="14">
        <f t="shared" si="7"/>
        <v>1421.64</v>
      </c>
      <c r="L127" s="15">
        <f t="shared" si="8"/>
        <v>0.42424097737405331</v>
      </c>
    </row>
    <row r="128" spans="1:14" s="20" customFormat="1" ht="25.5" x14ac:dyDescent="0.2">
      <c r="A128" s="36" t="s">
        <v>411</v>
      </c>
      <c r="B128" s="37" t="s">
        <v>126</v>
      </c>
      <c r="C128" s="36" t="s">
        <v>315</v>
      </c>
      <c r="D128" s="21" t="e">
        <f>#REF!</f>
        <v>#REF!</v>
      </c>
      <c r="E128" s="53">
        <v>73.451944444444436</v>
      </c>
      <c r="F128" s="38">
        <v>36</v>
      </c>
      <c r="G128" s="38"/>
      <c r="H128" s="13">
        <v>41</v>
      </c>
      <c r="I128" s="14">
        <f t="shared" si="5"/>
        <v>2644.2699999999995</v>
      </c>
      <c r="J128" s="14">
        <f t="shared" si="6"/>
        <v>0</v>
      </c>
      <c r="K128" s="14">
        <f t="shared" si="7"/>
        <v>3011.53</v>
      </c>
      <c r="L128" s="15">
        <f t="shared" si="8"/>
        <v>1.1388889939378357</v>
      </c>
    </row>
    <row r="129" spans="1:12" s="20" customFormat="1" ht="25.5" x14ac:dyDescent="0.2">
      <c r="A129" s="36" t="s">
        <v>412</v>
      </c>
      <c r="B129" s="37" t="s">
        <v>127</v>
      </c>
      <c r="C129" s="36" t="s">
        <v>315</v>
      </c>
      <c r="D129" s="21" t="e">
        <f>#REF!</f>
        <v>#REF!</v>
      </c>
      <c r="E129" s="53">
        <v>109.36018518518519</v>
      </c>
      <c r="F129" s="38">
        <v>54</v>
      </c>
      <c r="G129" s="38"/>
      <c r="H129" s="13">
        <v>35</v>
      </c>
      <c r="I129" s="14">
        <f t="shared" si="5"/>
        <v>5905.45</v>
      </c>
      <c r="J129" s="14">
        <f t="shared" si="6"/>
        <v>0</v>
      </c>
      <c r="K129" s="14">
        <f t="shared" si="7"/>
        <v>3827.61</v>
      </c>
      <c r="L129" s="15">
        <f t="shared" si="8"/>
        <v>0.6481487439568534</v>
      </c>
    </row>
    <row r="130" spans="1:12" s="20" customFormat="1" ht="25.5" x14ac:dyDescent="0.2">
      <c r="A130" s="36" t="s">
        <v>413</v>
      </c>
      <c r="B130" s="37" t="s">
        <v>128</v>
      </c>
      <c r="C130" s="36" t="s">
        <v>312</v>
      </c>
      <c r="D130" s="21" t="e">
        <f>#REF!</f>
        <v>#REF!</v>
      </c>
      <c r="E130" s="53">
        <v>280.43285714285713</v>
      </c>
      <c r="F130" s="38">
        <v>14</v>
      </c>
      <c r="G130" s="38"/>
      <c r="H130" s="13">
        <f t="shared" si="9"/>
        <v>0</v>
      </c>
      <c r="I130" s="14">
        <f t="shared" si="5"/>
        <v>3926.06</v>
      </c>
      <c r="J130" s="14">
        <f t="shared" si="6"/>
        <v>0</v>
      </c>
      <c r="K130" s="14">
        <f t="shared" si="7"/>
        <v>0</v>
      </c>
      <c r="L130" s="15">
        <f t="shared" si="8"/>
        <v>0</v>
      </c>
    </row>
    <row r="131" spans="1:12" s="20" customFormat="1" ht="25.5" x14ac:dyDescent="0.2">
      <c r="A131" s="36" t="s">
        <v>414</v>
      </c>
      <c r="B131" s="37" t="s">
        <v>129</v>
      </c>
      <c r="C131" s="36" t="s">
        <v>312</v>
      </c>
      <c r="D131" s="21" t="e">
        <f>#REF!</f>
        <v>#REF!</v>
      </c>
      <c r="E131" s="53">
        <v>72.52</v>
      </c>
      <c r="F131" s="38">
        <v>1</v>
      </c>
      <c r="G131" s="38"/>
      <c r="H131" s="13">
        <f t="shared" si="9"/>
        <v>0</v>
      </c>
      <c r="I131" s="14">
        <f t="shared" si="5"/>
        <v>72.52</v>
      </c>
      <c r="J131" s="14">
        <f t="shared" si="6"/>
        <v>0</v>
      </c>
      <c r="K131" s="14">
        <f t="shared" si="7"/>
        <v>0</v>
      </c>
      <c r="L131" s="15">
        <f t="shared" si="8"/>
        <v>0</v>
      </c>
    </row>
    <row r="132" spans="1:12" s="20" customFormat="1" ht="25.5" x14ac:dyDescent="0.2">
      <c r="A132" s="36" t="s">
        <v>415</v>
      </c>
      <c r="B132" s="37" t="s">
        <v>130</v>
      </c>
      <c r="C132" s="36" t="s">
        <v>312</v>
      </c>
      <c r="D132" s="21" t="e">
        <f>#REF!</f>
        <v>#REF!</v>
      </c>
      <c r="E132" s="53">
        <v>15.870714285714286</v>
      </c>
      <c r="F132" s="38">
        <v>14</v>
      </c>
      <c r="G132" s="38"/>
      <c r="H132" s="13">
        <f>G132+9</f>
        <v>9</v>
      </c>
      <c r="I132" s="14">
        <f t="shared" si="5"/>
        <v>222.19</v>
      </c>
      <c r="J132" s="14">
        <f t="shared" si="6"/>
        <v>0</v>
      </c>
      <c r="K132" s="14">
        <f t="shared" si="7"/>
        <v>142.84</v>
      </c>
      <c r="L132" s="15">
        <f t="shared" si="8"/>
        <v>0.64287321661640939</v>
      </c>
    </row>
    <row r="133" spans="1:12" s="20" customFormat="1" ht="38.25" x14ac:dyDescent="0.2">
      <c r="A133" s="36" t="s">
        <v>416</v>
      </c>
      <c r="B133" s="37" t="s">
        <v>131</v>
      </c>
      <c r="C133" s="36" t="s">
        <v>316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9"/>
        <v>0</v>
      </c>
      <c r="I133" s="14">
        <f t="shared" si="5"/>
        <v>123.13</v>
      </c>
      <c r="J133" s="14">
        <f t="shared" si="6"/>
        <v>0</v>
      </c>
      <c r="K133" s="14">
        <f t="shared" si="7"/>
        <v>0</v>
      </c>
      <c r="L133" s="15">
        <f t="shared" si="8"/>
        <v>0</v>
      </c>
    </row>
    <row r="134" spans="1:12" s="20" customFormat="1" x14ac:dyDescent="0.2">
      <c r="A134" s="36" t="s">
        <v>417</v>
      </c>
      <c r="B134" s="37" t="s">
        <v>132</v>
      </c>
      <c r="C134" s="36" t="s">
        <v>312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9"/>
        <v>0</v>
      </c>
      <c r="I134" s="14">
        <f t="shared" si="5"/>
        <v>1096.46</v>
      </c>
      <c r="J134" s="14">
        <f t="shared" si="6"/>
        <v>0</v>
      </c>
      <c r="K134" s="14">
        <f t="shared" si="7"/>
        <v>0</v>
      </c>
      <c r="L134" s="15">
        <f t="shared" si="8"/>
        <v>0</v>
      </c>
    </row>
    <row r="135" spans="1:12" s="20" customFormat="1" ht="25.5" x14ac:dyDescent="0.2">
      <c r="A135" s="36" t="s">
        <v>418</v>
      </c>
      <c r="B135" s="37" t="s">
        <v>133</v>
      </c>
      <c r="C135" s="36" t="s">
        <v>312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9"/>
        <v>0</v>
      </c>
      <c r="I135" s="14">
        <f t="shared" si="5"/>
        <v>167.56</v>
      </c>
      <c r="J135" s="14">
        <f t="shared" si="6"/>
        <v>0</v>
      </c>
      <c r="K135" s="14">
        <f t="shared" si="7"/>
        <v>0</v>
      </c>
      <c r="L135" s="15">
        <f t="shared" si="8"/>
        <v>0</v>
      </c>
    </row>
    <row r="136" spans="1:12" s="20" customFormat="1" ht="25.5" x14ac:dyDescent="0.2">
      <c r="A136" s="36" t="s">
        <v>419</v>
      </c>
      <c r="B136" s="37" t="s">
        <v>134</v>
      </c>
      <c r="C136" s="36" t="s">
        <v>312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9"/>
        <v>0</v>
      </c>
      <c r="I136" s="14">
        <f t="shared" si="5"/>
        <v>2540.3481999999999</v>
      </c>
      <c r="J136" s="14">
        <f t="shared" si="6"/>
        <v>0</v>
      </c>
      <c r="K136" s="14">
        <f t="shared" si="7"/>
        <v>0</v>
      </c>
      <c r="L136" s="15">
        <f t="shared" si="8"/>
        <v>0</v>
      </c>
    </row>
    <row r="137" spans="1:12" s="20" customFormat="1" ht="25.5" x14ac:dyDescent="0.2">
      <c r="A137" s="36" t="s">
        <v>420</v>
      </c>
      <c r="B137" s="37" t="s">
        <v>135</v>
      </c>
      <c r="C137" s="36" t="s">
        <v>315</v>
      </c>
      <c r="D137" s="24"/>
      <c r="E137" s="53">
        <v>158.77666666666664</v>
      </c>
      <c r="F137" s="38">
        <v>12</v>
      </c>
      <c r="G137" s="24"/>
      <c r="H137" s="13">
        <f t="shared" si="9"/>
        <v>0</v>
      </c>
      <c r="I137" s="14">
        <f t="shared" si="5"/>
        <v>1905.3199999999997</v>
      </c>
      <c r="J137" s="14">
        <f t="shared" si="6"/>
        <v>0</v>
      </c>
      <c r="K137" s="14">
        <f t="shared" si="7"/>
        <v>0</v>
      </c>
      <c r="L137" s="15">
        <f t="shared" si="8"/>
        <v>0</v>
      </c>
    </row>
    <row r="138" spans="1:12" s="20" customFormat="1" ht="25.5" x14ac:dyDescent="0.2">
      <c r="A138" s="36" t="s">
        <v>421</v>
      </c>
      <c r="B138" s="37" t="s">
        <v>136</v>
      </c>
      <c r="C138" s="36" t="s">
        <v>315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9"/>
        <v>0</v>
      </c>
      <c r="I138" s="14">
        <f t="shared" si="5"/>
        <v>2571.2200000000003</v>
      </c>
      <c r="J138" s="14">
        <f t="shared" si="6"/>
        <v>0</v>
      </c>
      <c r="K138" s="14">
        <f t="shared" si="7"/>
        <v>0</v>
      </c>
      <c r="L138" s="15">
        <f t="shared" si="8"/>
        <v>0</v>
      </c>
    </row>
    <row r="139" spans="1:12" s="20" customFormat="1" ht="25.5" x14ac:dyDescent="0.2">
      <c r="A139" s="36" t="s">
        <v>422</v>
      </c>
      <c r="B139" s="37" t="s">
        <v>125</v>
      </c>
      <c r="C139" s="36" t="s">
        <v>315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9"/>
        <v>0</v>
      </c>
      <c r="I139" s="14">
        <f t="shared" si="5"/>
        <v>441.72999999999996</v>
      </c>
      <c r="J139" s="14">
        <f t="shared" si="6"/>
        <v>0</v>
      </c>
      <c r="K139" s="14">
        <f t="shared" si="7"/>
        <v>0</v>
      </c>
      <c r="L139" s="15">
        <f t="shared" si="8"/>
        <v>0</v>
      </c>
    </row>
    <row r="140" spans="1:12" s="20" customFormat="1" ht="25.5" x14ac:dyDescent="0.2">
      <c r="A140" s="36" t="s">
        <v>423</v>
      </c>
      <c r="B140" s="37" t="s">
        <v>124</v>
      </c>
      <c r="C140" s="36" t="s">
        <v>315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9"/>
        <v>0</v>
      </c>
      <c r="I140" s="14">
        <f t="shared" si="5"/>
        <v>315.47000000000003</v>
      </c>
      <c r="J140" s="14">
        <f t="shared" si="6"/>
        <v>0</v>
      </c>
      <c r="K140" s="14">
        <f t="shared" si="7"/>
        <v>0</v>
      </c>
      <c r="L140" s="15">
        <f t="shared" si="8"/>
        <v>0</v>
      </c>
    </row>
    <row r="141" spans="1:12" s="20" customFormat="1" ht="25.5" x14ac:dyDescent="0.2">
      <c r="A141" s="36" t="s">
        <v>424</v>
      </c>
      <c r="B141" s="37" t="s">
        <v>126</v>
      </c>
      <c r="C141" s="36" t="s">
        <v>315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9"/>
        <v>0</v>
      </c>
      <c r="I141" s="14">
        <f t="shared" si="5"/>
        <v>315.83499999999998</v>
      </c>
      <c r="J141" s="14">
        <f t="shared" si="6"/>
        <v>0</v>
      </c>
      <c r="K141" s="14">
        <f t="shared" si="7"/>
        <v>0</v>
      </c>
      <c r="L141" s="15">
        <f t="shared" si="8"/>
        <v>0</v>
      </c>
    </row>
    <row r="142" spans="1:12" s="20" customFormat="1" ht="25.5" x14ac:dyDescent="0.2">
      <c r="A142" s="36" t="s">
        <v>425</v>
      </c>
      <c r="B142" s="37" t="s">
        <v>115</v>
      </c>
      <c r="C142" s="36" t="s">
        <v>312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9"/>
        <v>0</v>
      </c>
      <c r="I142" s="14">
        <f t="shared" si="5"/>
        <v>153.46</v>
      </c>
      <c r="J142" s="14">
        <f t="shared" si="6"/>
        <v>0</v>
      </c>
      <c r="K142" s="14">
        <f t="shared" si="7"/>
        <v>0</v>
      </c>
      <c r="L142" s="15">
        <f t="shared" si="8"/>
        <v>0</v>
      </c>
    </row>
    <row r="143" spans="1:12" s="20" customFormat="1" ht="25.5" x14ac:dyDescent="0.2">
      <c r="A143" s="36" t="s">
        <v>426</v>
      </c>
      <c r="B143" s="37" t="s">
        <v>117</v>
      </c>
      <c r="C143" s="36" t="s">
        <v>312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9"/>
        <v>0</v>
      </c>
      <c r="I143" s="14">
        <f t="shared" si="5"/>
        <v>391.6</v>
      </c>
      <c r="J143" s="14">
        <f t="shared" si="6"/>
        <v>0</v>
      </c>
      <c r="K143" s="14">
        <f t="shared" si="7"/>
        <v>0</v>
      </c>
      <c r="L143" s="15">
        <f t="shared" si="8"/>
        <v>0</v>
      </c>
    </row>
    <row r="144" spans="1:12" s="20" customFormat="1" ht="38.25" x14ac:dyDescent="0.2">
      <c r="A144" s="36" t="s">
        <v>427</v>
      </c>
      <c r="B144" s="37" t="s">
        <v>137</v>
      </c>
      <c r="C144" s="36" t="s">
        <v>315</v>
      </c>
      <c r="D144" s="24"/>
      <c r="E144" s="53">
        <v>35.121111111111105</v>
      </c>
      <c r="F144" s="38">
        <v>9</v>
      </c>
      <c r="G144" s="38"/>
      <c r="H144" s="13">
        <f t="shared" si="9"/>
        <v>0</v>
      </c>
      <c r="I144" s="14">
        <f t="shared" si="5"/>
        <v>316.08999999999992</v>
      </c>
      <c r="J144" s="14">
        <f t="shared" si="6"/>
        <v>0</v>
      </c>
      <c r="K144" s="14">
        <f t="shared" si="7"/>
        <v>0</v>
      </c>
      <c r="L144" s="15">
        <f t="shared" si="8"/>
        <v>0</v>
      </c>
    </row>
    <row r="145" spans="1:12" s="20" customFormat="1" x14ac:dyDescent="0.2">
      <c r="A145" s="32">
        <v>11</v>
      </c>
      <c r="B145" s="33" t="s">
        <v>138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35"/>
      <c r="K145" s="35"/>
      <c r="L145" s="35"/>
    </row>
    <row r="146" spans="1:12" s="20" customFormat="1" ht="25.5" x14ac:dyDescent="0.2">
      <c r="A146" s="36" t="s">
        <v>428</v>
      </c>
      <c r="B146" s="37" t="s">
        <v>139</v>
      </c>
      <c r="C146" s="36" t="s">
        <v>315</v>
      </c>
      <c r="D146" s="21" t="e">
        <f>#REF!</f>
        <v>#REF!</v>
      </c>
      <c r="E146" s="53">
        <v>35.048066666666664</v>
      </c>
      <c r="F146" s="38">
        <v>150</v>
      </c>
      <c r="G146" s="13"/>
      <c r="H146" s="13">
        <v>70</v>
      </c>
      <c r="I146" s="14">
        <f t="shared" si="5"/>
        <v>5257.2099999999991</v>
      </c>
      <c r="J146" s="14">
        <f t="shared" si="6"/>
        <v>0</v>
      </c>
      <c r="K146" s="14">
        <f t="shared" si="7"/>
        <v>2453.36</v>
      </c>
      <c r="L146" s="15">
        <f t="shared" si="8"/>
        <v>0.46666577899684442</v>
      </c>
    </row>
    <row r="147" spans="1:12" s="20" customFormat="1" ht="25.5" x14ac:dyDescent="0.2">
      <c r="A147" s="36" t="s">
        <v>429</v>
      </c>
      <c r="B147" s="37" t="s">
        <v>140</v>
      </c>
      <c r="C147" s="36" t="s">
        <v>315</v>
      </c>
      <c r="D147" s="21" t="e">
        <f>#REF!</f>
        <v>#REF!</v>
      </c>
      <c r="E147" s="53">
        <v>78.007096774193542</v>
      </c>
      <c r="F147" s="38">
        <v>186</v>
      </c>
      <c r="G147" s="13"/>
      <c r="H147" s="13"/>
      <c r="I147" s="14">
        <f t="shared" si="5"/>
        <v>14509.32</v>
      </c>
      <c r="J147" s="14">
        <f t="shared" si="6"/>
        <v>0</v>
      </c>
      <c r="K147" s="14">
        <f t="shared" si="7"/>
        <v>0</v>
      </c>
      <c r="L147" s="15">
        <f t="shared" si="8"/>
        <v>0</v>
      </c>
    </row>
    <row r="148" spans="1:12" s="20" customFormat="1" ht="25.5" x14ac:dyDescent="0.2">
      <c r="A148" s="36" t="s">
        <v>430</v>
      </c>
      <c r="B148" s="37" t="s">
        <v>141</v>
      </c>
      <c r="C148" s="36" t="s">
        <v>315</v>
      </c>
      <c r="D148" s="21" t="e">
        <f>#REF!</f>
        <v>#REF!</v>
      </c>
      <c r="E148" s="53">
        <v>135.1405</v>
      </c>
      <c r="F148" s="38">
        <v>60</v>
      </c>
      <c r="G148" s="13">
        <f>MEM!L147</f>
        <v>77.2</v>
      </c>
      <c r="H148" s="13">
        <f>38.8+G148</f>
        <v>116</v>
      </c>
      <c r="I148" s="14">
        <f t="shared" ref="I148:I211" si="10">E148*F148</f>
        <v>8108.43</v>
      </c>
      <c r="J148" s="14">
        <f t="shared" ref="J148:J211" si="11">ROUND(G148*E148,2)</f>
        <v>10432.85</v>
      </c>
      <c r="K148" s="14">
        <f t="shared" ref="K148:K211" si="12">ROUND(H148*E148,2)</f>
        <v>15676.3</v>
      </c>
      <c r="L148" s="15">
        <f t="shared" ref="L148:L211" si="13">K148/I148</f>
        <v>1.9333335799902076</v>
      </c>
    </row>
    <row r="149" spans="1:12" s="20" customFormat="1" ht="25.5" x14ac:dyDescent="0.2">
      <c r="A149" s="36" t="s">
        <v>431</v>
      </c>
      <c r="B149" s="37" t="s">
        <v>142</v>
      </c>
      <c r="C149" s="36" t="s">
        <v>315</v>
      </c>
      <c r="D149" s="21" t="e">
        <f>#REF!</f>
        <v>#REF!</v>
      </c>
      <c r="E149" s="53">
        <v>81.859629629629637</v>
      </c>
      <c r="F149" s="38">
        <v>54</v>
      </c>
      <c r="G149" s="13"/>
      <c r="H149" s="13">
        <v>45</v>
      </c>
      <c r="I149" s="14">
        <f t="shared" si="10"/>
        <v>4420.42</v>
      </c>
      <c r="J149" s="14">
        <f t="shared" si="11"/>
        <v>0</v>
      </c>
      <c r="K149" s="14">
        <f t="shared" si="12"/>
        <v>3683.68</v>
      </c>
      <c r="L149" s="15">
        <f t="shared" si="13"/>
        <v>0.83333257925717463</v>
      </c>
    </row>
    <row r="150" spans="1:12" s="20" customFormat="1" ht="25.5" x14ac:dyDescent="0.2">
      <c r="A150" s="36" t="s">
        <v>432</v>
      </c>
      <c r="B150" s="37" t="s">
        <v>143</v>
      </c>
      <c r="C150" s="36" t="s">
        <v>312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ref="H150:H211" si="14">G150</f>
        <v>0</v>
      </c>
      <c r="I150" s="14">
        <f t="shared" si="10"/>
        <v>399.09</v>
      </c>
      <c r="J150" s="14">
        <f t="shared" si="11"/>
        <v>0</v>
      </c>
      <c r="K150" s="14">
        <f t="shared" si="12"/>
        <v>0</v>
      </c>
      <c r="L150" s="15">
        <f t="shared" si="13"/>
        <v>0</v>
      </c>
    </row>
    <row r="151" spans="1:12" s="20" customFormat="1" ht="63.75" x14ac:dyDescent="0.2">
      <c r="A151" s="36" t="s">
        <v>433</v>
      </c>
      <c r="B151" s="37" t="s">
        <v>144</v>
      </c>
      <c r="C151" s="36" t="s">
        <v>312</v>
      </c>
      <c r="D151" s="21" t="e">
        <f>#REF!</f>
        <v>#REF!</v>
      </c>
      <c r="E151" s="53">
        <v>190.31</v>
      </c>
      <c r="F151" s="38">
        <v>4</v>
      </c>
      <c r="G151" s="13">
        <f>MEM!L154</f>
        <v>6</v>
      </c>
      <c r="H151" s="13">
        <f>4+G151</f>
        <v>10</v>
      </c>
      <c r="I151" s="14">
        <f t="shared" si="10"/>
        <v>761.24</v>
      </c>
      <c r="J151" s="14">
        <f t="shared" si="11"/>
        <v>1141.8599999999999</v>
      </c>
      <c r="K151" s="14">
        <f t="shared" si="12"/>
        <v>1903.1</v>
      </c>
      <c r="L151" s="15">
        <f t="shared" si="13"/>
        <v>2.5</v>
      </c>
    </row>
    <row r="152" spans="1:12" s="20" customFormat="1" x14ac:dyDescent="0.2">
      <c r="A152" s="36" t="s">
        <v>434</v>
      </c>
      <c r="B152" s="37" t="s">
        <v>145</v>
      </c>
      <c r="C152" s="36" t="s">
        <v>312</v>
      </c>
      <c r="D152" s="21" t="e">
        <f>#REF!</f>
        <v>#REF!</v>
      </c>
      <c r="E152" s="53">
        <v>31.412500000000001</v>
      </c>
      <c r="F152" s="38">
        <v>4</v>
      </c>
      <c r="G152" s="13"/>
      <c r="H152" s="13">
        <v>4</v>
      </c>
      <c r="I152" s="14">
        <f t="shared" si="10"/>
        <v>125.65</v>
      </c>
      <c r="J152" s="14">
        <f t="shared" si="11"/>
        <v>0</v>
      </c>
      <c r="K152" s="14">
        <f t="shared" si="12"/>
        <v>125.65</v>
      </c>
      <c r="L152" s="15">
        <f t="shared" si="13"/>
        <v>1</v>
      </c>
    </row>
    <row r="153" spans="1:12" s="20" customFormat="1" x14ac:dyDescent="0.2">
      <c r="A153" s="36" t="s">
        <v>435</v>
      </c>
      <c r="B153" s="37" t="s">
        <v>146</v>
      </c>
      <c r="C153" s="36" t="s">
        <v>312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4"/>
        <v>0</v>
      </c>
      <c r="I153" s="14">
        <f t="shared" si="10"/>
        <v>1893.49</v>
      </c>
      <c r="J153" s="14">
        <f t="shared" si="11"/>
        <v>0</v>
      </c>
      <c r="K153" s="14">
        <f t="shared" si="12"/>
        <v>0</v>
      </c>
      <c r="L153" s="15">
        <f t="shared" si="13"/>
        <v>0</v>
      </c>
    </row>
    <row r="154" spans="1:12" s="20" customFormat="1" ht="25.5" x14ac:dyDescent="0.2">
      <c r="A154" s="36" t="s">
        <v>436</v>
      </c>
      <c r="B154" s="37" t="s">
        <v>147</v>
      </c>
      <c r="C154" s="36" t="s">
        <v>315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4"/>
        <v>0</v>
      </c>
      <c r="I154" s="14">
        <f t="shared" si="10"/>
        <v>232.31</v>
      </c>
      <c r="J154" s="14">
        <f t="shared" si="11"/>
        <v>0</v>
      </c>
      <c r="K154" s="14">
        <f t="shared" si="12"/>
        <v>0</v>
      </c>
      <c r="L154" s="15">
        <f t="shared" si="13"/>
        <v>0</v>
      </c>
    </row>
    <row r="155" spans="1:12" s="20" customFormat="1" ht="25.5" x14ac:dyDescent="0.2">
      <c r="A155" s="36" t="s">
        <v>437</v>
      </c>
      <c r="B155" s="37" t="s">
        <v>148</v>
      </c>
      <c r="C155" s="36" t="s">
        <v>315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4"/>
        <v>0</v>
      </c>
      <c r="I155" s="14">
        <f t="shared" si="10"/>
        <v>1258.6100000000001</v>
      </c>
      <c r="J155" s="14">
        <f t="shared" si="11"/>
        <v>0</v>
      </c>
      <c r="K155" s="14">
        <f t="shared" si="12"/>
        <v>0</v>
      </c>
      <c r="L155" s="15">
        <f t="shared" si="13"/>
        <v>0</v>
      </c>
    </row>
    <row r="156" spans="1:12" s="20" customFormat="1" x14ac:dyDescent="0.2">
      <c r="A156" s="36" t="s">
        <v>438</v>
      </c>
      <c r="B156" s="37" t="s">
        <v>149</v>
      </c>
      <c r="C156" s="36" t="s">
        <v>312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4"/>
        <v>0</v>
      </c>
      <c r="I156" s="14">
        <f t="shared" si="10"/>
        <v>103.86</v>
      </c>
      <c r="J156" s="14">
        <f t="shared" si="11"/>
        <v>0</v>
      </c>
      <c r="K156" s="14">
        <f t="shared" si="12"/>
        <v>0</v>
      </c>
      <c r="L156" s="15">
        <f t="shared" si="13"/>
        <v>0</v>
      </c>
    </row>
    <row r="157" spans="1:12" s="20" customFormat="1" ht="38.25" x14ac:dyDescent="0.2">
      <c r="A157" s="36" t="s">
        <v>439</v>
      </c>
      <c r="B157" s="37" t="s">
        <v>150</v>
      </c>
      <c r="C157" s="36" t="s">
        <v>312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4"/>
        <v>0</v>
      </c>
      <c r="I157" s="14">
        <f t="shared" si="10"/>
        <v>9606.4</v>
      </c>
      <c r="J157" s="14">
        <f t="shared" si="11"/>
        <v>0</v>
      </c>
      <c r="K157" s="14">
        <f t="shared" si="12"/>
        <v>0</v>
      </c>
      <c r="L157" s="15">
        <f t="shared" si="13"/>
        <v>0</v>
      </c>
    </row>
    <row r="158" spans="1:12" s="20" customFormat="1" x14ac:dyDescent="0.2">
      <c r="A158" s="36" t="s">
        <v>440</v>
      </c>
      <c r="B158" s="37" t="s">
        <v>145</v>
      </c>
      <c r="C158" s="36" t="s">
        <v>312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4"/>
        <v>0</v>
      </c>
      <c r="I158" s="14">
        <f t="shared" si="10"/>
        <v>188.48</v>
      </c>
      <c r="J158" s="14">
        <f t="shared" si="11"/>
        <v>0</v>
      </c>
      <c r="K158" s="14">
        <f t="shared" si="12"/>
        <v>0</v>
      </c>
      <c r="L158" s="15">
        <f t="shared" si="13"/>
        <v>0</v>
      </c>
    </row>
    <row r="159" spans="1:12" s="20" customFormat="1" ht="51" x14ac:dyDescent="0.2">
      <c r="A159" s="36" t="s">
        <v>441</v>
      </c>
      <c r="B159" s="37" t="s">
        <v>151</v>
      </c>
      <c r="C159" s="36" t="s">
        <v>315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4"/>
        <v>0</v>
      </c>
      <c r="I159" s="14">
        <f t="shared" si="10"/>
        <v>23905.57</v>
      </c>
      <c r="J159" s="14">
        <f t="shared" si="11"/>
        <v>0</v>
      </c>
      <c r="K159" s="14">
        <f t="shared" si="12"/>
        <v>0</v>
      </c>
      <c r="L159" s="15">
        <f t="shared" si="13"/>
        <v>0</v>
      </c>
    </row>
    <row r="160" spans="1:12" s="20" customFormat="1" x14ac:dyDescent="0.2">
      <c r="A160" s="32">
        <v>12</v>
      </c>
      <c r="B160" s="33" t="s">
        <v>152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35"/>
      <c r="K160" s="35"/>
      <c r="L160" s="35"/>
    </row>
    <row r="161" spans="1:12" s="20" customFormat="1" ht="25.5" x14ac:dyDescent="0.2">
      <c r="A161" s="36" t="s">
        <v>442</v>
      </c>
      <c r="B161" s="37" t="s">
        <v>153</v>
      </c>
      <c r="C161" s="36" t="s">
        <v>312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4"/>
        <v>0</v>
      </c>
      <c r="I161" s="14">
        <f t="shared" si="10"/>
        <v>106.31</v>
      </c>
      <c r="J161" s="14">
        <f t="shared" si="11"/>
        <v>0</v>
      </c>
      <c r="K161" s="14">
        <f t="shared" si="12"/>
        <v>0</v>
      </c>
      <c r="L161" s="15">
        <f t="shared" si="13"/>
        <v>0</v>
      </c>
    </row>
    <row r="162" spans="1:12" s="20" customFormat="1" ht="25.5" x14ac:dyDescent="0.2">
      <c r="A162" s="36" t="s">
        <v>443</v>
      </c>
      <c r="B162" s="37" t="s">
        <v>154</v>
      </c>
      <c r="C162" s="36" t="s">
        <v>312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4"/>
        <v>0</v>
      </c>
      <c r="I162" s="14">
        <f t="shared" si="10"/>
        <v>1609.5500000000002</v>
      </c>
      <c r="J162" s="14">
        <f t="shared" si="11"/>
        <v>0</v>
      </c>
      <c r="K162" s="14">
        <f t="shared" si="12"/>
        <v>0</v>
      </c>
      <c r="L162" s="15">
        <f t="shared" si="13"/>
        <v>0</v>
      </c>
    </row>
    <row r="163" spans="1:12" s="20" customFormat="1" ht="25.5" x14ac:dyDescent="0.2">
      <c r="A163" s="36" t="s">
        <v>444</v>
      </c>
      <c r="B163" s="37" t="s">
        <v>155</v>
      </c>
      <c r="C163" s="36" t="s">
        <v>312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4"/>
        <v>0</v>
      </c>
      <c r="I163" s="14">
        <f t="shared" si="10"/>
        <v>259.39</v>
      </c>
      <c r="J163" s="14">
        <f t="shared" si="11"/>
        <v>0</v>
      </c>
      <c r="K163" s="14">
        <f t="shared" si="12"/>
        <v>0</v>
      </c>
      <c r="L163" s="15">
        <f t="shared" si="13"/>
        <v>0</v>
      </c>
    </row>
    <row r="164" spans="1:12" s="20" customFormat="1" ht="25.5" x14ac:dyDescent="0.2">
      <c r="A164" s="36" t="s">
        <v>445</v>
      </c>
      <c r="B164" s="37" t="s">
        <v>156</v>
      </c>
      <c r="C164" s="36" t="s">
        <v>312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4"/>
        <v>0</v>
      </c>
      <c r="I164" s="14">
        <f t="shared" si="10"/>
        <v>236.77999999999997</v>
      </c>
      <c r="J164" s="14">
        <f t="shared" si="11"/>
        <v>0</v>
      </c>
      <c r="K164" s="14">
        <f t="shared" si="12"/>
        <v>0</v>
      </c>
      <c r="L164" s="15">
        <f t="shared" si="13"/>
        <v>0</v>
      </c>
    </row>
    <row r="165" spans="1:12" s="20" customFormat="1" ht="25.5" x14ac:dyDescent="0.2">
      <c r="A165" s="36" t="s">
        <v>446</v>
      </c>
      <c r="B165" s="37" t="s">
        <v>156</v>
      </c>
      <c r="C165" s="36" t="s">
        <v>312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4"/>
        <v>0</v>
      </c>
      <c r="I165" s="14">
        <f t="shared" si="10"/>
        <v>331.5</v>
      </c>
      <c r="J165" s="14">
        <f t="shared" si="11"/>
        <v>0</v>
      </c>
      <c r="K165" s="14">
        <f t="shared" si="12"/>
        <v>0</v>
      </c>
      <c r="L165" s="15">
        <f t="shared" si="13"/>
        <v>0</v>
      </c>
    </row>
    <row r="166" spans="1:12" s="20" customFormat="1" ht="25.5" x14ac:dyDescent="0.2">
      <c r="A166" s="36" t="s">
        <v>447</v>
      </c>
      <c r="B166" s="37" t="s">
        <v>157</v>
      </c>
      <c r="C166" s="36" t="s">
        <v>315</v>
      </c>
      <c r="D166" s="21" t="e">
        <f>#REF!</f>
        <v>#REF!</v>
      </c>
      <c r="E166" s="53">
        <v>73.585219298245619</v>
      </c>
      <c r="F166" s="38">
        <v>228</v>
      </c>
      <c r="G166" s="13"/>
      <c r="H166" s="13">
        <f>142.9+G166</f>
        <v>142.9</v>
      </c>
      <c r="I166" s="14">
        <f t="shared" si="10"/>
        <v>16777.43</v>
      </c>
      <c r="J166" s="14">
        <f t="shared" si="11"/>
        <v>0</v>
      </c>
      <c r="K166" s="14">
        <f t="shared" si="12"/>
        <v>10515.33</v>
      </c>
      <c r="L166" s="15">
        <f t="shared" si="13"/>
        <v>0.62675451484524147</v>
      </c>
    </row>
    <row r="167" spans="1:12" s="20" customFormat="1" ht="25.5" x14ac:dyDescent="0.2">
      <c r="A167" s="36" t="s">
        <v>448</v>
      </c>
      <c r="B167" s="37" t="s">
        <v>158</v>
      </c>
      <c r="C167" s="36" t="s">
        <v>315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4"/>
        <v>0</v>
      </c>
      <c r="I167" s="14">
        <f t="shared" si="10"/>
        <v>7332.91</v>
      </c>
      <c r="J167" s="14">
        <f t="shared" si="11"/>
        <v>0</v>
      </c>
      <c r="K167" s="14">
        <f t="shared" si="12"/>
        <v>0</v>
      </c>
      <c r="L167" s="15">
        <f t="shared" si="13"/>
        <v>0</v>
      </c>
    </row>
    <row r="168" spans="1:12" s="20" customFormat="1" ht="25.5" x14ac:dyDescent="0.2">
      <c r="A168" s="36" t="s">
        <v>449</v>
      </c>
      <c r="B168" s="37" t="s">
        <v>159</v>
      </c>
      <c r="C168" s="36" t="s">
        <v>315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4"/>
        <v>0</v>
      </c>
      <c r="I168" s="14">
        <f t="shared" si="10"/>
        <v>5927.0399999999991</v>
      </c>
      <c r="J168" s="14">
        <f t="shared" si="11"/>
        <v>0</v>
      </c>
      <c r="K168" s="14">
        <f t="shared" si="12"/>
        <v>0</v>
      </c>
      <c r="L168" s="15">
        <f t="shared" si="13"/>
        <v>0</v>
      </c>
    </row>
    <row r="169" spans="1:12" s="20" customFormat="1" ht="25.5" x14ac:dyDescent="0.2">
      <c r="A169" s="36" t="s">
        <v>450</v>
      </c>
      <c r="B169" s="37" t="s">
        <v>160</v>
      </c>
      <c r="C169" s="36" t="s">
        <v>315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4"/>
        <v>0</v>
      </c>
      <c r="I169" s="14">
        <f t="shared" si="10"/>
        <v>4638.34</v>
      </c>
      <c r="J169" s="14">
        <f t="shared" si="11"/>
        <v>0</v>
      </c>
      <c r="K169" s="14">
        <f t="shared" si="12"/>
        <v>0</v>
      </c>
      <c r="L169" s="15">
        <f t="shared" si="13"/>
        <v>0</v>
      </c>
    </row>
    <row r="170" spans="1:12" s="20" customFormat="1" ht="25.5" x14ac:dyDescent="0.2">
      <c r="A170" s="36" t="s">
        <v>451</v>
      </c>
      <c r="B170" s="37" t="s">
        <v>141</v>
      </c>
      <c r="C170" s="36" t="s">
        <v>315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4"/>
        <v>0</v>
      </c>
      <c r="I170" s="14">
        <f t="shared" si="10"/>
        <v>7050.8099999999995</v>
      </c>
      <c r="J170" s="14">
        <f t="shared" si="11"/>
        <v>0</v>
      </c>
      <c r="K170" s="14">
        <f t="shared" si="12"/>
        <v>0</v>
      </c>
      <c r="L170" s="15">
        <f t="shared" si="13"/>
        <v>0</v>
      </c>
    </row>
    <row r="171" spans="1:12" s="20" customFormat="1" ht="25.5" x14ac:dyDescent="0.2">
      <c r="A171" s="36" t="s">
        <v>452</v>
      </c>
      <c r="B171" s="37" t="s">
        <v>154</v>
      </c>
      <c r="C171" s="36" t="s">
        <v>312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4"/>
        <v>0</v>
      </c>
      <c r="I171" s="14">
        <f t="shared" si="10"/>
        <v>178.84</v>
      </c>
      <c r="J171" s="14">
        <f t="shared" si="11"/>
        <v>0</v>
      </c>
      <c r="K171" s="14">
        <f t="shared" si="12"/>
        <v>0</v>
      </c>
      <c r="L171" s="15">
        <f t="shared" si="13"/>
        <v>0</v>
      </c>
    </row>
    <row r="172" spans="1:12" s="20" customFormat="1" ht="25.5" x14ac:dyDescent="0.2">
      <c r="A172" s="36" t="s">
        <v>453</v>
      </c>
      <c r="B172" s="37" t="s">
        <v>161</v>
      </c>
      <c r="C172" s="36" t="s">
        <v>312</v>
      </c>
      <c r="D172" s="21" t="e">
        <f>#REF!</f>
        <v>#REF!</v>
      </c>
      <c r="E172" s="53">
        <v>525.86700000000008</v>
      </c>
      <c r="F172" s="38">
        <v>10</v>
      </c>
      <c r="G172" s="13">
        <v>6</v>
      </c>
      <c r="H172" s="13">
        <f t="shared" si="14"/>
        <v>6</v>
      </c>
      <c r="I172" s="14">
        <f t="shared" si="10"/>
        <v>5258.670000000001</v>
      </c>
      <c r="J172" s="14">
        <f t="shared" si="11"/>
        <v>3155.2</v>
      </c>
      <c r="K172" s="14">
        <f t="shared" si="12"/>
        <v>3155.2</v>
      </c>
      <c r="L172" s="15">
        <f t="shared" si="13"/>
        <v>0.59999961967569737</v>
      </c>
    </row>
    <row r="173" spans="1:12" s="20" customFormat="1" ht="25.5" x14ac:dyDescent="0.2">
      <c r="A173" s="36" t="s">
        <v>454</v>
      </c>
      <c r="B173" s="37" t="s">
        <v>162</v>
      </c>
      <c r="C173" s="36" t="s">
        <v>312</v>
      </c>
      <c r="D173" s="21" t="e">
        <f>#REF!</f>
        <v>#REF!</v>
      </c>
      <c r="E173" s="53">
        <v>246.72</v>
      </c>
      <c r="F173" s="38">
        <v>1</v>
      </c>
      <c r="G173" s="13">
        <v>1</v>
      </c>
      <c r="H173" s="13">
        <f t="shared" si="14"/>
        <v>1</v>
      </c>
      <c r="I173" s="14">
        <f t="shared" si="10"/>
        <v>246.72</v>
      </c>
      <c r="J173" s="14">
        <f t="shared" si="11"/>
        <v>246.72</v>
      </c>
      <c r="K173" s="14">
        <f t="shared" si="12"/>
        <v>246.72</v>
      </c>
      <c r="L173" s="15">
        <f t="shared" si="13"/>
        <v>1</v>
      </c>
    </row>
    <row r="174" spans="1:12" s="20" customFormat="1" ht="38.25" x14ac:dyDescent="0.2">
      <c r="A174" s="36" t="s">
        <v>455</v>
      </c>
      <c r="B174" s="37" t="s">
        <v>150</v>
      </c>
      <c r="C174" s="36" t="s">
        <v>312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4"/>
        <v>0</v>
      </c>
      <c r="I174" s="14">
        <f t="shared" si="10"/>
        <v>6961.16</v>
      </c>
      <c r="J174" s="14">
        <f t="shared" si="11"/>
        <v>0</v>
      </c>
      <c r="K174" s="14">
        <f t="shared" si="12"/>
        <v>0</v>
      </c>
      <c r="L174" s="15">
        <f t="shared" si="13"/>
        <v>0</v>
      </c>
    </row>
    <row r="175" spans="1:12" s="20" customFormat="1" ht="38.25" x14ac:dyDescent="0.2">
      <c r="A175" s="36" t="s">
        <v>456</v>
      </c>
      <c r="B175" s="37" t="s">
        <v>163</v>
      </c>
      <c r="C175" s="36" t="s">
        <v>312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4"/>
        <v>0</v>
      </c>
      <c r="I175" s="14">
        <f t="shared" si="10"/>
        <v>2292.3000000000002</v>
      </c>
      <c r="J175" s="14">
        <f t="shared" si="11"/>
        <v>0</v>
      </c>
      <c r="K175" s="14">
        <f t="shared" si="12"/>
        <v>0</v>
      </c>
      <c r="L175" s="15">
        <f t="shared" si="13"/>
        <v>0</v>
      </c>
    </row>
    <row r="176" spans="1:12" s="20" customFormat="1" ht="51" x14ac:dyDescent="0.2">
      <c r="A176" s="36" t="s">
        <v>457</v>
      </c>
      <c r="B176" s="37" t="s">
        <v>164</v>
      </c>
      <c r="C176" s="36" t="s">
        <v>312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4"/>
        <v>0</v>
      </c>
      <c r="I176" s="14">
        <f t="shared" si="10"/>
        <v>2189.0100000000002</v>
      </c>
      <c r="J176" s="14">
        <f t="shared" si="11"/>
        <v>0</v>
      </c>
      <c r="K176" s="14">
        <f t="shared" si="12"/>
        <v>0</v>
      </c>
      <c r="L176" s="15">
        <f t="shared" si="13"/>
        <v>0</v>
      </c>
    </row>
    <row r="177" spans="1:12" s="20" customFormat="1" x14ac:dyDescent="0.2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35"/>
      <c r="K177" s="35"/>
      <c r="L177" s="35"/>
    </row>
    <row r="178" spans="1:12" s="20" customFormat="1" ht="25.5" x14ac:dyDescent="0.2">
      <c r="A178" s="36" t="s">
        <v>458</v>
      </c>
      <c r="B178" s="37" t="s">
        <v>165</v>
      </c>
      <c r="C178" s="36" t="s">
        <v>312</v>
      </c>
      <c r="D178" s="24"/>
      <c r="E178" s="53">
        <v>818.44</v>
      </c>
      <c r="F178" s="38">
        <v>2</v>
      </c>
      <c r="G178" s="24"/>
      <c r="H178" s="13">
        <f t="shared" si="14"/>
        <v>0</v>
      </c>
      <c r="I178" s="14">
        <f t="shared" si="10"/>
        <v>1636.88</v>
      </c>
      <c r="J178" s="14">
        <f t="shared" si="11"/>
        <v>0</v>
      </c>
      <c r="K178" s="14">
        <f t="shared" si="12"/>
        <v>0</v>
      </c>
      <c r="L178" s="15">
        <f t="shared" si="13"/>
        <v>0</v>
      </c>
    </row>
    <row r="179" spans="1:12" s="20" customFormat="1" ht="38.25" x14ac:dyDescent="0.2">
      <c r="A179" s="36" t="s">
        <v>459</v>
      </c>
      <c r="B179" s="37" t="s">
        <v>166</v>
      </c>
      <c r="C179" s="36" t="s">
        <v>312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4"/>
        <v>0</v>
      </c>
      <c r="I179" s="14">
        <f t="shared" si="10"/>
        <v>3281.74</v>
      </c>
      <c r="J179" s="14">
        <f t="shared" si="11"/>
        <v>0</v>
      </c>
      <c r="K179" s="14">
        <f t="shared" si="12"/>
        <v>0</v>
      </c>
      <c r="L179" s="15">
        <f t="shared" si="13"/>
        <v>0</v>
      </c>
    </row>
    <row r="180" spans="1:12" s="20" customFormat="1" ht="51" x14ac:dyDescent="0.2">
      <c r="A180" s="36" t="s">
        <v>460</v>
      </c>
      <c r="B180" s="37" t="s">
        <v>167</v>
      </c>
      <c r="C180" s="36" t="s">
        <v>314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4"/>
        <v>0</v>
      </c>
      <c r="I180" s="14">
        <f t="shared" si="10"/>
        <v>8257.8700000000008</v>
      </c>
      <c r="J180" s="14">
        <f t="shared" si="11"/>
        <v>0</v>
      </c>
      <c r="K180" s="14">
        <f t="shared" si="12"/>
        <v>0</v>
      </c>
      <c r="L180" s="15">
        <f t="shared" si="13"/>
        <v>0</v>
      </c>
    </row>
    <row r="181" spans="1:12" s="20" customFormat="1" ht="25.5" x14ac:dyDescent="0.2">
      <c r="A181" s="36" t="s">
        <v>461</v>
      </c>
      <c r="B181" s="37" t="s">
        <v>168</v>
      </c>
      <c r="C181" s="36" t="s">
        <v>312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4"/>
        <v>0</v>
      </c>
      <c r="I181" s="14">
        <f t="shared" si="10"/>
        <v>1227.45</v>
      </c>
      <c r="J181" s="14">
        <f t="shared" si="11"/>
        <v>0</v>
      </c>
      <c r="K181" s="14">
        <f t="shared" si="12"/>
        <v>0</v>
      </c>
      <c r="L181" s="15">
        <f t="shared" si="13"/>
        <v>0</v>
      </c>
    </row>
    <row r="182" spans="1:12" s="20" customFormat="1" x14ac:dyDescent="0.2">
      <c r="A182" s="36" t="s">
        <v>462</v>
      </c>
      <c r="B182" s="37" t="s">
        <v>169</v>
      </c>
      <c r="C182" s="36" t="s">
        <v>312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4"/>
        <v>0</v>
      </c>
      <c r="I182" s="14">
        <f t="shared" si="10"/>
        <v>296.47000000000003</v>
      </c>
      <c r="J182" s="14">
        <f t="shared" si="11"/>
        <v>0</v>
      </c>
      <c r="K182" s="14">
        <f t="shared" si="12"/>
        <v>0</v>
      </c>
      <c r="L182" s="15">
        <f t="shared" si="13"/>
        <v>0</v>
      </c>
    </row>
    <row r="183" spans="1:12" s="20" customFormat="1" x14ac:dyDescent="0.2">
      <c r="A183" s="36" t="s">
        <v>463</v>
      </c>
      <c r="B183" s="37" t="s">
        <v>170</v>
      </c>
      <c r="C183" s="36" t="s">
        <v>314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4"/>
        <v>0</v>
      </c>
      <c r="I183" s="14">
        <f t="shared" si="10"/>
        <v>3568.87</v>
      </c>
      <c r="J183" s="14">
        <f t="shared" si="11"/>
        <v>0</v>
      </c>
      <c r="K183" s="14">
        <f t="shared" si="12"/>
        <v>0</v>
      </c>
      <c r="L183" s="15">
        <f t="shared" si="13"/>
        <v>0</v>
      </c>
    </row>
    <row r="184" spans="1:12" s="20" customFormat="1" ht="25.5" x14ac:dyDescent="0.2">
      <c r="A184" s="36" t="s">
        <v>464</v>
      </c>
      <c r="B184" s="37" t="s">
        <v>171</v>
      </c>
      <c r="C184" s="36" t="s">
        <v>312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4"/>
        <v>0</v>
      </c>
      <c r="I184" s="14">
        <f t="shared" si="10"/>
        <v>503.88</v>
      </c>
      <c r="J184" s="14">
        <f t="shared" si="11"/>
        <v>0</v>
      </c>
      <c r="K184" s="14">
        <f t="shared" si="12"/>
        <v>0</v>
      </c>
      <c r="L184" s="15">
        <f t="shared" si="13"/>
        <v>0</v>
      </c>
    </row>
    <row r="185" spans="1:12" s="20" customFormat="1" ht="63.75" x14ac:dyDescent="0.2">
      <c r="A185" s="36" t="s">
        <v>465</v>
      </c>
      <c r="B185" s="37" t="s">
        <v>172</v>
      </c>
      <c r="C185" s="36" t="s">
        <v>312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4"/>
        <v>0</v>
      </c>
      <c r="I185" s="14">
        <f t="shared" si="10"/>
        <v>1960.17</v>
      </c>
      <c r="J185" s="14">
        <f t="shared" si="11"/>
        <v>0</v>
      </c>
      <c r="K185" s="14">
        <f t="shared" si="12"/>
        <v>0</v>
      </c>
      <c r="L185" s="15">
        <f t="shared" si="13"/>
        <v>0</v>
      </c>
    </row>
    <row r="186" spans="1:12" s="20" customFormat="1" ht="25.5" x14ac:dyDescent="0.2">
      <c r="A186" s="36" t="s">
        <v>466</v>
      </c>
      <c r="B186" s="37" t="s">
        <v>173</v>
      </c>
      <c r="C186" s="36" t="s">
        <v>312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4"/>
        <v>0</v>
      </c>
      <c r="I186" s="14">
        <f t="shared" si="10"/>
        <v>2923.43</v>
      </c>
      <c r="J186" s="14">
        <f t="shared" si="11"/>
        <v>0</v>
      </c>
      <c r="K186" s="14">
        <f t="shared" si="12"/>
        <v>0</v>
      </c>
      <c r="L186" s="15">
        <f t="shared" si="13"/>
        <v>0</v>
      </c>
    </row>
    <row r="187" spans="1:12" s="20" customFormat="1" ht="38.25" x14ac:dyDescent="0.2">
      <c r="A187" s="36" t="s">
        <v>467</v>
      </c>
      <c r="B187" s="37" t="s">
        <v>174</v>
      </c>
      <c r="C187" s="36" t="s">
        <v>312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4"/>
        <v>0</v>
      </c>
      <c r="I187" s="14">
        <f t="shared" si="10"/>
        <v>2112.1899999999996</v>
      </c>
      <c r="J187" s="14">
        <f t="shared" si="11"/>
        <v>0</v>
      </c>
      <c r="K187" s="14">
        <f t="shared" si="12"/>
        <v>0</v>
      </c>
      <c r="L187" s="15">
        <f t="shared" si="13"/>
        <v>0</v>
      </c>
    </row>
    <row r="188" spans="1:12" s="20" customFormat="1" ht="25.5" x14ac:dyDescent="0.2">
      <c r="A188" s="36" t="s">
        <v>468</v>
      </c>
      <c r="B188" s="37" t="s">
        <v>175</v>
      </c>
      <c r="C188" s="36" t="s">
        <v>312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4"/>
        <v>0</v>
      </c>
      <c r="I188" s="14">
        <f t="shared" si="10"/>
        <v>871.9</v>
      </c>
      <c r="J188" s="14">
        <f t="shared" si="11"/>
        <v>0</v>
      </c>
      <c r="K188" s="14">
        <f t="shared" si="12"/>
        <v>0</v>
      </c>
      <c r="L188" s="15">
        <f t="shared" si="13"/>
        <v>0</v>
      </c>
    </row>
    <row r="189" spans="1:12" s="20" customFormat="1" x14ac:dyDescent="0.2">
      <c r="A189" s="36" t="s">
        <v>469</v>
      </c>
      <c r="B189" s="37" t="s">
        <v>176</v>
      </c>
      <c r="C189" s="36" t="s">
        <v>314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4"/>
        <v>0</v>
      </c>
      <c r="I189" s="14">
        <f t="shared" si="10"/>
        <v>1352.56</v>
      </c>
      <c r="J189" s="14">
        <f t="shared" si="11"/>
        <v>0</v>
      </c>
      <c r="K189" s="14">
        <f t="shared" si="12"/>
        <v>0</v>
      </c>
      <c r="L189" s="15">
        <f t="shared" si="13"/>
        <v>0</v>
      </c>
    </row>
    <row r="190" spans="1:12" s="20" customFormat="1" ht="25.5" x14ac:dyDescent="0.2">
      <c r="A190" s="36" t="s">
        <v>470</v>
      </c>
      <c r="B190" s="37" t="s">
        <v>177</v>
      </c>
      <c r="C190" s="36" t="s">
        <v>314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4"/>
        <v>0</v>
      </c>
      <c r="I190" s="14">
        <f t="shared" si="10"/>
        <v>4279.7151999999996</v>
      </c>
      <c r="J190" s="14">
        <f t="shared" si="11"/>
        <v>0</v>
      </c>
      <c r="K190" s="14">
        <f t="shared" si="12"/>
        <v>0</v>
      </c>
      <c r="L190" s="15">
        <f t="shared" si="13"/>
        <v>0</v>
      </c>
    </row>
    <row r="191" spans="1:12" s="20" customFormat="1" ht="25.5" x14ac:dyDescent="0.2">
      <c r="A191" s="36" t="s">
        <v>471</v>
      </c>
      <c r="B191" s="37" t="s">
        <v>178</v>
      </c>
      <c r="C191" s="36" t="s">
        <v>317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4"/>
        <v>0</v>
      </c>
      <c r="I191" s="14">
        <f t="shared" si="10"/>
        <v>813.7</v>
      </c>
      <c r="J191" s="14">
        <f t="shared" si="11"/>
        <v>0</v>
      </c>
      <c r="K191" s="14">
        <f t="shared" si="12"/>
        <v>0</v>
      </c>
      <c r="L191" s="15">
        <f t="shared" si="13"/>
        <v>0</v>
      </c>
    </row>
    <row r="192" spans="1:12" s="20" customFormat="1" x14ac:dyDescent="0.2">
      <c r="A192" s="36" t="s">
        <v>472</v>
      </c>
      <c r="B192" s="37" t="s">
        <v>179</v>
      </c>
      <c r="C192" s="36" t="s">
        <v>318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4"/>
        <v>0</v>
      </c>
      <c r="I192" s="14">
        <f t="shared" si="10"/>
        <v>101.19</v>
      </c>
      <c r="J192" s="14">
        <f t="shared" si="11"/>
        <v>0</v>
      </c>
      <c r="K192" s="14">
        <f t="shared" si="12"/>
        <v>0</v>
      </c>
      <c r="L192" s="15">
        <f t="shared" si="13"/>
        <v>0</v>
      </c>
    </row>
    <row r="193" spans="1:12" s="20" customFormat="1" ht="25.5" x14ac:dyDescent="0.2">
      <c r="A193" s="36" t="s">
        <v>473</v>
      </c>
      <c r="B193" s="37" t="s">
        <v>180</v>
      </c>
      <c r="C193" s="36" t="s">
        <v>314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4"/>
        <v>0</v>
      </c>
      <c r="I193" s="14">
        <f t="shared" si="10"/>
        <v>891.65</v>
      </c>
      <c r="J193" s="14">
        <f t="shared" si="11"/>
        <v>0</v>
      </c>
      <c r="K193" s="14">
        <f t="shared" si="12"/>
        <v>0</v>
      </c>
      <c r="L193" s="15">
        <f t="shared" si="13"/>
        <v>0</v>
      </c>
    </row>
    <row r="194" spans="1:12" s="20" customFormat="1" x14ac:dyDescent="0.2">
      <c r="A194" s="36" t="s">
        <v>474</v>
      </c>
      <c r="B194" s="37" t="s">
        <v>181</v>
      </c>
      <c r="C194" s="36" t="s">
        <v>312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4"/>
        <v>0</v>
      </c>
      <c r="I194" s="14">
        <f t="shared" si="10"/>
        <v>1008.3376</v>
      </c>
      <c r="J194" s="14">
        <f t="shared" si="11"/>
        <v>0</v>
      </c>
      <c r="K194" s="14">
        <f t="shared" si="12"/>
        <v>0</v>
      </c>
      <c r="L194" s="15">
        <f t="shared" si="13"/>
        <v>0</v>
      </c>
    </row>
    <row r="195" spans="1:12" s="20" customFormat="1" ht="25.5" x14ac:dyDescent="0.2">
      <c r="A195" s="36" t="s">
        <v>475</v>
      </c>
      <c r="B195" s="37" t="s">
        <v>182</v>
      </c>
      <c r="C195" s="36" t="s">
        <v>312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4"/>
        <v>0</v>
      </c>
      <c r="I195" s="14">
        <f t="shared" si="10"/>
        <v>1517.81</v>
      </c>
      <c r="J195" s="14">
        <f t="shared" si="11"/>
        <v>0</v>
      </c>
      <c r="K195" s="14">
        <f t="shared" si="12"/>
        <v>0</v>
      </c>
      <c r="L195" s="15">
        <f t="shared" si="13"/>
        <v>0</v>
      </c>
    </row>
    <row r="196" spans="1:12" s="20" customFormat="1" ht="25.5" x14ac:dyDescent="0.2">
      <c r="A196" s="36" t="s">
        <v>476</v>
      </c>
      <c r="B196" s="37" t="s">
        <v>118</v>
      </c>
      <c r="C196" s="36" t="s">
        <v>312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4"/>
        <v>0</v>
      </c>
      <c r="I196" s="14">
        <f t="shared" si="10"/>
        <v>1842.6099999999997</v>
      </c>
      <c r="J196" s="14">
        <f t="shared" si="11"/>
        <v>0</v>
      </c>
      <c r="K196" s="14">
        <f t="shared" si="12"/>
        <v>0</v>
      </c>
      <c r="L196" s="15">
        <f t="shared" si="13"/>
        <v>0</v>
      </c>
    </row>
    <row r="197" spans="1:12" s="20" customFormat="1" ht="51" x14ac:dyDescent="0.2">
      <c r="A197" s="36" t="s">
        <v>477</v>
      </c>
      <c r="B197" s="37" t="s">
        <v>183</v>
      </c>
      <c r="C197" s="36" t="s">
        <v>312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4"/>
        <v>0</v>
      </c>
      <c r="I197" s="14">
        <f t="shared" si="10"/>
        <v>1537.85</v>
      </c>
      <c r="J197" s="14">
        <f t="shared" si="11"/>
        <v>0</v>
      </c>
      <c r="K197" s="14">
        <f t="shared" si="12"/>
        <v>0</v>
      </c>
      <c r="L197" s="15">
        <f t="shared" si="13"/>
        <v>0</v>
      </c>
    </row>
    <row r="198" spans="1:12" s="20" customFormat="1" ht="25.5" x14ac:dyDescent="0.2">
      <c r="A198" s="36" t="s">
        <v>478</v>
      </c>
      <c r="B198" s="37" t="s">
        <v>184</v>
      </c>
      <c r="C198" s="36" t="s">
        <v>312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4"/>
        <v>0</v>
      </c>
      <c r="I198" s="14">
        <f t="shared" si="10"/>
        <v>286.83</v>
      </c>
      <c r="J198" s="14">
        <f t="shared" si="11"/>
        <v>0</v>
      </c>
      <c r="K198" s="14">
        <f t="shared" si="12"/>
        <v>0</v>
      </c>
      <c r="L198" s="15">
        <f t="shared" si="13"/>
        <v>0</v>
      </c>
    </row>
    <row r="199" spans="1:12" s="20" customFormat="1" ht="25.5" x14ac:dyDescent="0.2">
      <c r="A199" s="36" t="s">
        <v>479</v>
      </c>
      <c r="B199" s="37" t="s">
        <v>184</v>
      </c>
      <c r="C199" s="36" t="s">
        <v>312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4"/>
        <v>0</v>
      </c>
      <c r="I199" s="14">
        <f t="shared" si="10"/>
        <v>956.1</v>
      </c>
      <c r="J199" s="14">
        <f t="shared" si="11"/>
        <v>0</v>
      </c>
      <c r="K199" s="14">
        <f t="shared" si="12"/>
        <v>0</v>
      </c>
      <c r="L199" s="15">
        <f t="shared" si="13"/>
        <v>0</v>
      </c>
    </row>
    <row r="200" spans="1:12" s="20" customFormat="1" ht="51" x14ac:dyDescent="0.2">
      <c r="A200" s="36" t="s">
        <v>480</v>
      </c>
      <c r="B200" s="37" t="s">
        <v>185</v>
      </c>
      <c r="C200" s="36" t="s">
        <v>319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4"/>
        <v>0</v>
      </c>
      <c r="I200" s="14">
        <f t="shared" si="10"/>
        <v>2734.79</v>
      </c>
      <c r="J200" s="14">
        <f t="shared" si="11"/>
        <v>0</v>
      </c>
      <c r="K200" s="14">
        <f t="shared" si="12"/>
        <v>0</v>
      </c>
      <c r="L200" s="15">
        <f t="shared" si="13"/>
        <v>0</v>
      </c>
    </row>
    <row r="201" spans="1:12" s="20" customFormat="1" ht="51" x14ac:dyDescent="0.2">
      <c r="A201" s="36" t="s">
        <v>481</v>
      </c>
      <c r="B201" s="37" t="s">
        <v>186</v>
      </c>
      <c r="C201" s="36" t="s">
        <v>312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4"/>
        <v>0</v>
      </c>
      <c r="I201" s="14">
        <f t="shared" si="10"/>
        <v>5843.2800000000007</v>
      </c>
      <c r="J201" s="14">
        <f t="shared" si="11"/>
        <v>0</v>
      </c>
      <c r="K201" s="14">
        <f t="shared" si="12"/>
        <v>0</v>
      </c>
      <c r="L201" s="15">
        <f t="shared" si="13"/>
        <v>0</v>
      </c>
    </row>
    <row r="202" spans="1:12" s="20" customFormat="1" ht="38.25" x14ac:dyDescent="0.2">
      <c r="A202" s="36" t="s">
        <v>482</v>
      </c>
      <c r="B202" s="37" t="s">
        <v>187</v>
      </c>
      <c r="C202" s="36" t="s">
        <v>312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4"/>
        <v>0</v>
      </c>
      <c r="I202" s="14">
        <f t="shared" si="10"/>
        <v>1644.22</v>
      </c>
      <c r="J202" s="14">
        <f t="shared" si="11"/>
        <v>0</v>
      </c>
      <c r="K202" s="14">
        <f t="shared" si="12"/>
        <v>0</v>
      </c>
      <c r="L202" s="15">
        <f t="shared" si="13"/>
        <v>0</v>
      </c>
    </row>
    <row r="203" spans="1:12" s="20" customFormat="1" ht="51" x14ac:dyDescent="0.2">
      <c r="A203" s="36" t="s">
        <v>483</v>
      </c>
      <c r="B203" s="37" t="s">
        <v>185</v>
      </c>
      <c r="C203" s="36" t="s">
        <v>319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4"/>
        <v>0</v>
      </c>
      <c r="I203" s="14">
        <f t="shared" si="10"/>
        <v>2734.79</v>
      </c>
      <c r="J203" s="14">
        <f t="shared" si="11"/>
        <v>0</v>
      </c>
      <c r="K203" s="14">
        <f t="shared" si="12"/>
        <v>0</v>
      </c>
      <c r="L203" s="15">
        <f t="shared" si="13"/>
        <v>0</v>
      </c>
    </row>
    <row r="204" spans="1:12" s="20" customFormat="1" x14ac:dyDescent="0.2">
      <c r="A204" s="32">
        <v>14</v>
      </c>
      <c r="B204" s="33" t="s">
        <v>188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35"/>
      <c r="K204" s="35"/>
      <c r="L204" s="35"/>
    </row>
    <row r="205" spans="1:12" s="20" customFormat="1" x14ac:dyDescent="0.2">
      <c r="A205" s="36" t="s">
        <v>484</v>
      </c>
      <c r="B205" s="37" t="s">
        <v>189</v>
      </c>
      <c r="C205" s="36" t="s">
        <v>319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4"/>
        <v>0</v>
      </c>
      <c r="I205" s="14">
        <f t="shared" si="10"/>
        <v>3863.77</v>
      </c>
      <c r="J205" s="14">
        <f t="shared" si="11"/>
        <v>0</v>
      </c>
      <c r="K205" s="14">
        <f t="shared" si="12"/>
        <v>0</v>
      </c>
      <c r="L205" s="15">
        <f t="shared" si="13"/>
        <v>0</v>
      </c>
    </row>
    <row r="206" spans="1:12" s="20" customFormat="1" ht="25.5" x14ac:dyDescent="0.2">
      <c r="A206" s="36" t="s">
        <v>485</v>
      </c>
      <c r="B206" s="37" t="s">
        <v>190</v>
      </c>
      <c r="C206" s="36" t="s">
        <v>315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4"/>
        <v>0</v>
      </c>
      <c r="I206" s="14">
        <f t="shared" si="10"/>
        <v>845.00819999999999</v>
      </c>
      <c r="J206" s="14">
        <f t="shared" si="11"/>
        <v>0</v>
      </c>
      <c r="K206" s="14">
        <f t="shared" si="12"/>
        <v>0</v>
      </c>
      <c r="L206" s="15">
        <f t="shared" si="13"/>
        <v>0</v>
      </c>
    </row>
    <row r="207" spans="1:12" s="20" customFormat="1" ht="38.25" x14ac:dyDescent="0.2">
      <c r="A207" s="36" t="s">
        <v>486</v>
      </c>
      <c r="B207" s="37" t="s">
        <v>191</v>
      </c>
      <c r="C207" s="36" t="s">
        <v>315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4"/>
        <v>0</v>
      </c>
      <c r="I207" s="14">
        <f t="shared" si="10"/>
        <v>117.1</v>
      </c>
      <c r="J207" s="14">
        <f t="shared" si="11"/>
        <v>0</v>
      </c>
      <c r="K207" s="14">
        <f t="shared" si="12"/>
        <v>0</v>
      </c>
      <c r="L207" s="15">
        <f t="shared" si="13"/>
        <v>0</v>
      </c>
    </row>
    <row r="208" spans="1:12" s="20" customFormat="1" x14ac:dyDescent="0.2">
      <c r="A208" s="36" t="s">
        <v>487</v>
      </c>
      <c r="B208" s="37" t="s">
        <v>192</v>
      </c>
      <c r="C208" s="36" t="s">
        <v>314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4"/>
        <v>0</v>
      </c>
      <c r="I208" s="14">
        <f t="shared" si="10"/>
        <v>179.11</v>
      </c>
      <c r="J208" s="14">
        <f t="shared" si="11"/>
        <v>0</v>
      </c>
      <c r="K208" s="14">
        <f t="shared" si="12"/>
        <v>0</v>
      </c>
      <c r="L208" s="15">
        <f t="shared" si="13"/>
        <v>0</v>
      </c>
    </row>
    <row r="209" spans="1:12" s="20" customFormat="1" ht="51" x14ac:dyDescent="0.2">
      <c r="A209" s="36" t="s">
        <v>488</v>
      </c>
      <c r="B209" s="37" t="s">
        <v>193</v>
      </c>
      <c r="C209" s="36" t="s">
        <v>316</v>
      </c>
      <c r="D209" s="24"/>
      <c r="E209" s="53">
        <v>409.06</v>
      </c>
      <c r="F209" s="38">
        <v>1</v>
      </c>
      <c r="G209" s="24"/>
      <c r="H209" s="13">
        <f t="shared" si="14"/>
        <v>0</v>
      </c>
      <c r="I209" s="14">
        <f t="shared" si="10"/>
        <v>409.06</v>
      </c>
      <c r="J209" s="14">
        <f t="shared" si="11"/>
        <v>0</v>
      </c>
      <c r="K209" s="14">
        <f t="shared" si="12"/>
        <v>0</v>
      </c>
      <c r="L209" s="15">
        <f t="shared" si="13"/>
        <v>0</v>
      </c>
    </row>
    <row r="210" spans="1:12" s="20" customFormat="1" ht="51" x14ac:dyDescent="0.2">
      <c r="A210" s="36" t="s">
        <v>489</v>
      </c>
      <c r="B210" s="37" t="s">
        <v>194</v>
      </c>
      <c r="C210" s="36" t="s">
        <v>314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4"/>
        <v>0</v>
      </c>
      <c r="I210" s="14">
        <f t="shared" si="10"/>
        <v>701.28</v>
      </c>
      <c r="J210" s="14">
        <f t="shared" si="11"/>
        <v>0</v>
      </c>
      <c r="K210" s="14">
        <f t="shared" si="12"/>
        <v>0</v>
      </c>
      <c r="L210" s="15">
        <f t="shared" si="13"/>
        <v>0</v>
      </c>
    </row>
    <row r="211" spans="1:12" s="20" customFormat="1" ht="25.5" x14ac:dyDescent="0.2">
      <c r="A211" s="36" t="s">
        <v>490</v>
      </c>
      <c r="B211" s="37" t="s">
        <v>195</v>
      </c>
      <c r="C211" s="36" t="s">
        <v>312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4"/>
        <v>0</v>
      </c>
      <c r="I211" s="14">
        <f t="shared" si="10"/>
        <v>129.56</v>
      </c>
      <c r="J211" s="14">
        <f t="shared" si="11"/>
        <v>0</v>
      </c>
      <c r="K211" s="14">
        <f t="shared" si="12"/>
        <v>0</v>
      </c>
      <c r="L211" s="15">
        <f t="shared" si="13"/>
        <v>0</v>
      </c>
    </row>
    <row r="212" spans="1:12" s="20" customFormat="1" ht="25.5" x14ac:dyDescent="0.2">
      <c r="A212" s="36" t="s">
        <v>491</v>
      </c>
      <c r="B212" s="37" t="s">
        <v>196</v>
      </c>
      <c r="C212" s="36" t="s">
        <v>312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s="20" customFormat="1" x14ac:dyDescent="0.2">
      <c r="A213" s="32">
        <v>15</v>
      </c>
      <c r="B213" s="33" t="s">
        <v>197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35"/>
      <c r="K213" s="14">
        <f t="shared" si="18"/>
        <v>0</v>
      </c>
      <c r="L213" s="15" t="e">
        <f t="shared" si="19"/>
        <v>#DIV/0!</v>
      </c>
    </row>
    <row r="214" spans="1:12" s="20" customFormat="1" ht="38.25" x14ac:dyDescent="0.2">
      <c r="A214" s="36" t="s">
        <v>492</v>
      </c>
      <c r="B214" s="37" t="s">
        <v>198</v>
      </c>
      <c r="C214" s="36" t="s">
        <v>312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s="20" customFormat="1" x14ac:dyDescent="0.2">
      <c r="A215" s="36" t="s">
        <v>493</v>
      </c>
      <c r="B215" s="37" t="s">
        <v>199</v>
      </c>
      <c r="C215" s="36" t="s">
        <v>312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s="20" customFormat="1" ht="25.5" x14ac:dyDescent="0.2">
      <c r="A216" s="36" t="s">
        <v>494</v>
      </c>
      <c r="B216" s="37" t="s">
        <v>200</v>
      </c>
      <c r="C216" s="36" t="s">
        <v>312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s="20" customFormat="1" ht="25.5" x14ac:dyDescent="0.2">
      <c r="A217" s="36" t="s">
        <v>495</v>
      </c>
      <c r="B217" s="37" t="s">
        <v>201</v>
      </c>
      <c r="C217" s="36" t="s">
        <v>312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s="20" customFormat="1" ht="25.5" x14ac:dyDescent="0.2">
      <c r="A218" s="36" t="s">
        <v>496</v>
      </c>
      <c r="B218" s="37" t="s">
        <v>202</v>
      </c>
      <c r="C218" s="36" t="s">
        <v>312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s="20" customFormat="1" ht="25.5" x14ac:dyDescent="0.2">
      <c r="A219" s="36" t="s">
        <v>497</v>
      </c>
      <c r="B219" s="37" t="s">
        <v>203</v>
      </c>
      <c r="C219" s="36" t="s">
        <v>312</v>
      </c>
      <c r="D219" s="24"/>
      <c r="E219" s="53">
        <v>272.58499999999998</v>
      </c>
      <c r="F219" s="38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s="20" customFormat="1" x14ac:dyDescent="0.2">
      <c r="A220" s="36" t="s">
        <v>498</v>
      </c>
      <c r="B220" s="37" t="s">
        <v>204</v>
      </c>
      <c r="C220" s="36" t="s">
        <v>312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s="20" customFormat="1" ht="25.5" x14ac:dyDescent="0.2">
      <c r="A221" s="36" t="s">
        <v>499</v>
      </c>
      <c r="B221" s="37" t="s">
        <v>205</v>
      </c>
      <c r="C221" s="36" t="s">
        <v>312</v>
      </c>
      <c r="D221" s="24"/>
      <c r="E221" s="53">
        <v>110.62</v>
      </c>
      <c r="F221" s="38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s="20" customFormat="1" x14ac:dyDescent="0.2">
      <c r="A222" s="36" t="s">
        <v>500</v>
      </c>
      <c r="B222" s="37" t="s">
        <v>206</v>
      </c>
      <c r="C222" s="36" t="s">
        <v>312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s="20" customFormat="1" x14ac:dyDescent="0.2">
      <c r="A223" s="36" t="s">
        <v>501</v>
      </c>
      <c r="B223" s="37" t="s">
        <v>207</v>
      </c>
      <c r="C223" s="36" t="s">
        <v>312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s="20" customFormat="1" ht="25.5" x14ac:dyDescent="0.2">
      <c r="A224" s="36" t="s">
        <v>502</v>
      </c>
      <c r="B224" s="37" t="s">
        <v>208</v>
      </c>
      <c r="C224" s="36" t="s">
        <v>312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s="20" customFormat="1" ht="25.5" x14ac:dyDescent="0.2">
      <c r="A225" s="36" t="s">
        <v>503</v>
      </c>
      <c r="B225" s="37" t="s">
        <v>209</v>
      </c>
      <c r="C225" s="36" t="s">
        <v>312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s="20" customFormat="1" ht="25.5" x14ac:dyDescent="0.2">
      <c r="A226" s="36" t="s">
        <v>504</v>
      </c>
      <c r="B226" s="37" t="s">
        <v>210</v>
      </c>
      <c r="C226" s="36" t="s">
        <v>312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s="20" customFormat="1" x14ac:dyDescent="0.2">
      <c r="A227" s="36" t="s">
        <v>505</v>
      </c>
      <c r="B227" s="37" t="s">
        <v>211</v>
      </c>
      <c r="C227" s="36" t="s">
        <v>312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s="20" customFormat="1" ht="25.5" x14ac:dyDescent="0.2">
      <c r="A228" s="36" t="s">
        <v>506</v>
      </c>
      <c r="B228" s="48" t="s">
        <v>212</v>
      </c>
      <c r="C228" s="36" t="s">
        <v>38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s="20" customFormat="1" x14ac:dyDescent="0.2">
      <c r="A229" s="32">
        <v>16</v>
      </c>
      <c r="B229" s="33" t="s">
        <v>213</v>
      </c>
      <c r="C229" s="32"/>
      <c r="D229" s="21"/>
      <c r="E229" s="54"/>
      <c r="F229" s="34"/>
      <c r="G229" s="35"/>
      <c r="H229" s="35"/>
      <c r="I229" s="35"/>
      <c r="J229" s="35"/>
      <c r="K229" s="35"/>
      <c r="L229" s="35"/>
    </row>
    <row r="230" spans="1:12" s="20" customFormat="1" ht="25.5" x14ac:dyDescent="0.2">
      <c r="A230" s="36" t="s">
        <v>507</v>
      </c>
      <c r="B230" s="37" t="s">
        <v>214</v>
      </c>
      <c r="C230" s="36" t="s">
        <v>312</v>
      </c>
      <c r="D230" s="21"/>
      <c r="E230" s="53">
        <v>541.08000000000004</v>
      </c>
      <c r="F230" s="38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s="20" customFormat="1" ht="51" x14ac:dyDescent="0.2">
      <c r="A231" s="36" t="s">
        <v>508</v>
      </c>
      <c r="B231" s="37" t="s">
        <v>215</v>
      </c>
      <c r="C231" s="36" t="s">
        <v>312</v>
      </c>
      <c r="D231" s="21"/>
      <c r="E231" s="53">
        <v>647.01</v>
      </c>
      <c r="F231" s="38">
        <v>1</v>
      </c>
      <c r="G231" s="38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s="20" customFormat="1" ht="51" x14ac:dyDescent="0.2">
      <c r="A232" s="36" t="s">
        <v>509</v>
      </c>
      <c r="B232" s="37" t="s">
        <v>215</v>
      </c>
      <c r="C232" s="36" t="s">
        <v>312</v>
      </c>
      <c r="D232" s="21"/>
      <c r="E232" s="53">
        <v>647.01</v>
      </c>
      <c r="F232" s="38">
        <v>1</v>
      </c>
      <c r="G232" s="38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s="20" customFormat="1" ht="51" x14ac:dyDescent="0.2">
      <c r="A233" s="36" t="s">
        <v>510</v>
      </c>
      <c r="B233" s="37" t="s">
        <v>215</v>
      </c>
      <c r="C233" s="36" t="s">
        <v>312</v>
      </c>
      <c r="D233" s="21"/>
      <c r="E233" s="53">
        <v>647.01</v>
      </c>
      <c r="F233" s="38">
        <v>1</v>
      </c>
      <c r="G233" s="38"/>
      <c r="H233" s="13">
        <f>G233+1</f>
        <v>1</v>
      </c>
      <c r="I233" s="14">
        <f t="shared" si="16"/>
        <v>647.01</v>
      </c>
      <c r="J233" s="14">
        <f t="shared" si="17"/>
        <v>0</v>
      </c>
      <c r="K233" s="14">
        <f t="shared" si="18"/>
        <v>647.01</v>
      </c>
      <c r="L233" s="15">
        <f t="shared" si="19"/>
        <v>1</v>
      </c>
    </row>
    <row r="234" spans="1:12" s="20" customFormat="1" ht="51" x14ac:dyDescent="0.2">
      <c r="A234" s="36" t="s">
        <v>511</v>
      </c>
      <c r="B234" s="37" t="s">
        <v>215</v>
      </c>
      <c r="C234" s="36" t="s">
        <v>312</v>
      </c>
      <c r="D234" s="21"/>
      <c r="E234" s="53">
        <v>647.01</v>
      </c>
      <c r="F234" s="38">
        <v>1</v>
      </c>
      <c r="G234" s="38"/>
      <c r="H234" s="13">
        <f t="shared" ref="H234:H236" si="20">G234+1</f>
        <v>1</v>
      </c>
      <c r="I234" s="14">
        <f t="shared" si="16"/>
        <v>647.01</v>
      </c>
      <c r="J234" s="14">
        <f t="shared" si="17"/>
        <v>0</v>
      </c>
      <c r="K234" s="14">
        <f t="shared" si="18"/>
        <v>647.01</v>
      </c>
      <c r="L234" s="15">
        <f t="shared" si="19"/>
        <v>1</v>
      </c>
    </row>
    <row r="235" spans="1:12" s="20" customFormat="1" ht="51" x14ac:dyDescent="0.2">
      <c r="A235" s="36" t="s">
        <v>512</v>
      </c>
      <c r="B235" s="37" t="s">
        <v>215</v>
      </c>
      <c r="C235" s="36" t="s">
        <v>312</v>
      </c>
      <c r="D235" s="21"/>
      <c r="E235" s="53">
        <v>647.01</v>
      </c>
      <c r="F235" s="38">
        <v>1</v>
      </c>
      <c r="G235" s="38"/>
      <c r="H235" s="13">
        <f t="shared" si="20"/>
        <v>1</v>
      </c>
      <c r="I235" s="14">
        <f t="shared" si="16"/>
        <v>647.01</v>
      </c>
      <c r="J235" s="14">
        <f t="shared" si="17"/>
        <v>0</v>
      </c>
      <c r="K235" s="14">
        <f t="shared" si="18"/>
        <v>647.01</v>
      </c>
      <c r="L235" s="15">
        <f t="shared" si="19"/>
        <v>1</v>
      </c>
    </row>
    <row r="236" spans="1:12" s="20" customFormat="1" ht="51" x14ac:dyDescent="0.2">
      <c r="A236" s="36" t="s">
        <v>513</v>
      </c>
      <c r="B236" s="37" t="s">
        <v>215</v>
      </c>
      <c r="C236" s="36" t="s">
        <v>312</v>
      </c>
      <c r="D236" s="21"/>
      <c r="E236" s="53">
        <v>647.01</v>
      </c>
      <c r="F236" s="38">
        <v>1</v>
      </c>
      <c r="G236" s="38"/>
      <c r="H236" s="13">
        <f t="shared" si="20"/>
        <v>1</v>
      </c>
      <c r="I236" s="14">
        <f t="shared" si="16"/>
        <v>647.01</v>
      </c>
      <c r="J236" s="14">
        <f t="shared" si="17"/>
        <v>0</v>
      </c>
      <c r="K236" s="14">
        <f t="shared" si="18"/>
        <v>647.01</v>
      </c>
      <c r="L236" s="15">
        <f t="shared" si="19"/>
        <v>1</v>
      </c>
    </row>
    <row r="237" spans="1:12" s="20" customFormat="1" ht="51" x14ac:dyDescent="0.2">
      <c r="A237" s="36" t="s">
        <v>514</v>
      </c>
      <c r="B237" s="37" t="s">
        <v>216</v>
      </c>
      <c r="C237" s="36" t="s">
        <v>312</v>
      </c>
      <c r="D237" s="21"/>
      <c r="E237" s="53">
        <v>741.21</v>
      </c>
      <c r="F237" s="38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s="20" customFormat="1" ht="63.75" x14ac:dyDescent="0.2">
      <c r="A238" s="36" t="s">
        <v>515</v>
      </c>
      <c r="B238" s="37" t="s">
        <v>217</v>
      </c>
      <c r="C238" s="36" t="s">
        <v>314</v>
      </c>
      <c r="D238" s="21"/>
      <c r="E238" s="53">
        <v>40400.089999999997</v>
      </c>
      <c r="F238" s="38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s="20" customFormat="1" ht="25.5" x14ac:dyDescent="0.2">
      <c r="A239" s="36" t="s">
        <v>516</v>
      </c>
      <c r="B239" s="37" t="s">
        <v>218</v>
      </c>
      <c r="C239" s="36" t="s">
        <v>312</v>
      </c>
      <c r="D239" s="21"/>
      <c r="E239" s="53">
        <v>523.84400000000005</v>
      </c>
      <c r="F239" s="38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s="20" customFormat="1" ht="25.5" x14ac:dyDescent="0.2">
      <c r="A240" s="36" t="s">
        <v>517</v>
      </c>
      <c r="B240" s="37" t="s">
        <v>219</v>
      </c>
      <c r="C240" s="36" t="s">
        <v>312</v>
      </c>
      <c r="D240" s="21"/>
      <c r="E240" s="53">
        <v>14.004899999999999</v>
      </c>
      <c r="F240" s="38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s="20" customFormat="1" ht="25.5" x14ac:dyDescent="0.2">
      <c r="A241" s="36" t="s">
        <v>518</v>
      </c>
      <c r="B241" s="37" t="s">
        <v>219</v>
      </c>
      <c r="C241" s="36" t="s">
        <v>312</v>
      </c>
      <c r="D241" s="21"/>
      <c r="E241" s="53">
        <v>14.004899999999999</v>
      </c>
      <c r="F241" s="38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s="20" customFormat="1" ht="25.5" x14ac:dyDescent="0.2">
      <c r="A242" s="36" t="s">
        <v>519</v>
      </c>
      <c r="B242" s="37" t="s">
        <v>220</v>
      </c>
      <c r="C242" s="36" t="s">
        <v>312</v>
      </c>
      <c r="D242" s="21"/>
      <c r="E242" s="53">
        <v>63.432857142857138</v>
      </c>
      <c r="F242" s="38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s="20" customFormat="1" ht="25.5" x14ac:dyDescent="0.2">
      <c r="A243" s="36" t="s">
        <v>520</v>
      </c>
      <c r="B243" s="37" t="s">
        <v>220</v>
      </c>
      <c r="C243" s="36" t="s">
        <v>312</v>
      </c>
      <c r="D243" s="21"/>
      <c r="E243" s="53">
        <v>63.432857142857138</v>
      </c>
      <c r="F243" s="38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s="20" customFormat="1" ht="25.5" x14ac:dyDescent="0.2">
      <c r="A244" s="36" t="s">
        <v>521</v>
      </c>
      <c r="B244" s="37" t="s">
        <v>220</v>
      </c>
      <c r="C244" s="36" t="s">
        <v>312</v>
      </c>
      <c r="D244" s="21"/>
      <c r="E244" s="53">
        <v>63.43</v>
      </c>
      <c r="F244" s="38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s="20" customFormat="1" ht="25.5" x14ac:dyDescent="0.2">
      <c r="A245" s="36" t="s">
        <v>522</v>
      </c>
      <c r="B245" s="37" t="s">
        <v>220</v>
      </c>
      <c r="C245" s="36" t="s">
        <v>312</v>
      </c>
      <c r="D245" s="21"/>
      <c r="E245" s="53">
        <v>63.432857142857138</v>
      </c>
      <c r="F245" s="38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s="20" customFormat="1" ht="25.5" x14ac:dyDescent="0.2">
      <c r="A246" s="36" t="s">
        <v>523</v>
      </c>
      <c r="B246" s="37" t="s">
        <v>221</v>
      </c>
      <c r="C246" s="36" t="s">
        <v>312</v>
      </c>
      <c r="D246" s="21"/>
      <c r="E246" s="53">
        <v>91.043333333333337</v>
      </c>
      <c r="F246" s="38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s="20" customFormat="1" ht="38.25" x14ac:dyDescent="0.2">
      <c r="A247" s="36" t="s">
        <v>524</v>
      </c>
      <c r="B247" s="37" t="s">
        <v>222</v>
      </c>
      <c r="C247" s="36" t="s">
        <v>312</v>
      </c>
      <c r="D247" s="21"/>
      <c r="E247" s="53">
        <v>121.64</v>
      </c>
      <c r="F247" s="38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s="20" customFormat="1" ht="38.25" x14ac:dyDescent="0.2">
      <c r="A248" s="36" t="s">
        <v>525</v>
      </c>
      <c r="B248" s="37" t="s">
        <v>222</v>
      </c>
      <c r="C248" s="36" t="s">
        <v>312</v>
      </c>
      <c r="D248" s="21"/>
      <c r="E248" s="53">
        <v>121.64</v>
      </c>
      <c r="F248" s="38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s="20" customFormat="1" ht="38.25" x14ac:dyDescent="0.2">
      <c r="A249" s="36" t="s">
        <v>526</v>
      </c>
      <c r="B249" s="37" t="s">
        <v>222</v>
      </c>
      <c r="C249" s="36" t="s">
        <v>312</v>
      </c>
      <c r="D249" s="21"/>
      <c r="E249" s="53">
        <v>121.64333333333333</v>
      </c>
      <c r="F249" s="38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s="20" customFormat="1" ht="38.25" x14ac:dyDescent="0.2">
      <c r="A250" s="36" t="s">
        <v>527</v>
      </c>
      <c r="B250" s="37" t="s">
        <v>223</v>
      </c>
      <c r="C250" s="36" t="s">
        <v>312</v>
      </c>
      <c r="D250" s="21"/>
      <c r="E250" s="53">
        <v>345.88</v>
      </c>
      <c r="F250" s="38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s="20" customFormat="1" ht="25.5" x14ac:dyDescent="0.2">
      <c r="A251" s="36" t="s">
        <v>528</v>
      </c>
      <c r="B251" s="37" t="s">
        <v>224</v>
      </c>
      <c r="C251" s="36" t="s">
        <v>314</v>
      </c>
      <c r="D251" s="21"/>
      <c r="E251" s="53">
        <v>85.772727272727266</v>
      </c>
      <c r="F251" s="38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s="20" customFormat="1" x14ac:dyDescent="0.2">
      <c r="A252" s="36" t="s">
        <v>529</v>
      </c>
      <c r="B252" s="37" t="s">
        <v>225</v>
      </c>
      <c r="C252" s="36" t="s">
        <v>314</v>
      </c>
      <c r="D252" s="21"/>
      <c r="E252" s="53">
        <v>92.84</v>
      </c>
      <c r="F252" s="38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s="20" customFormat="1" ht="25.5" x14ac:dyDescent="0.2">
      <c r="A253" s="36" t="s">
        <v>530</v>
      </c>
      <c r="B253" s="37" t="s">
        <v>226</v>
      </c>
      <c r="C253" s="36" t="s">
        <v>315</v>
      </c>
      <c r="D253" s="21"/>
      <c r="E253" s="53">
        <v>8.0563372093023258</v>
      </c>
      <c r="F253" s="38">
        <v>516</v>
      </c>
      <c r="G253" s="13"/>
      <c r="H253" s="13">
        <f>159+G253</f>
        <v>159</v>
      </c>
      <c r="I253" s="14">
        <f t="shared" si="16"/>
        <v>4157.07</v>
      </c>
      <c r="J253" s="14">
        <f t="shared" si="17"/>
        <v>0</v>
      </c>
      <c r="K253" s="14">
        <f t="shared" si="18"/>
        <v>1280.96</v>
      </c>
      <c r="L253" s="15">
        <f t="shared" si="19"/>
        <v>0.30814010829743066</v>
      </c>
    </row>
    <row r="254" spans="1:12" s="20" customFormat="1" ht="25.5" x14ac:dyDescent="0.2">
      <c r="A254" s="36" t="s">
        <v>531</v>
      </c>
      <c r="B254" s="37" t="s">
        <v>227</v>
      </c>
      <c r="C254" s="36" t="s">
        <v>315</v>
      </c>
      <c r="D254" s="21"/>
      <c r="E254" s="53">
        <v>11.509043560606059</v>
      </c>
      <c r="F254" s="38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s="20" customFormat="1" ht="25.5" x14ac:dyDescent="0.2">
      <c r="A255" s="36" t="s">
        <v>532</v>
      </c>
      <c r="B255" s="37" t="s">
        <v>227</v>
      </c>
      <c r="C255" s="36" t="s">
        <v>315</v>
      </c>
      <c r="D255" s="21"/>
      <c r="E255" s="53">
        <v>11.509043560606059</v>
      </c>
      <c r="F255" s="38">
        <v>84</v>
      </c>
      <c r="G255" s="13"/>
      <c r="H255" s="13"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s="20" customFormat="1" ht="25.5" x14ac:dyDescent="0.2">
      <c r="A256" s="36" t="s">
        <v>533</v>
      </c>
      <c r="B256" s="37" t="s">
        <v>228</v>
      </c>
      <c r="C256" s="36" t="s">
        <v>315</v>
      </c>
      <c r="D256" s="21"/>
      <c r="E256" s="53">
        <v>27.779259259259256</v>
      </c>
      <c r="F256" s="38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s="20" customFormat="1" ht="25.5" x14ac:dyDescent="0.2">
      <c r="A257" s="36" t="s">
        <v>534</v>
      </c>
      <c r="B257" s="37" t="s">
        <v>229</v>
      </c>
      <c r="C257" s="36" t="s">
        <v>315</v>
      </c>
      <c r="D257" s="21"/>
      <c r="E257" s="53">
        <v>33.824166666666663</v>
      </c>
      <c r="F257" s="38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s="20" customFormat="1" ht="25.5" x14ac:dyDescent="0.2">
      <c r="A258" s="36" t="s">
        <v>535</v>
      </c>
      <c r="B258" s="37" t="s">
        <v>230</v>
      </c>
      <c r="C258" s="36" t="s">
        <v>315</v>
      </c>
      <c r="D258" s="21"/>
      <c r="E258" s="53">
        <v>52.82033333333333</v>
      </c>
      <c r="F258" s="38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s="20" customFormat="1" ht="38.25" x14ac:dyDescent="0.2">
      <c r="A259" s="36" t="s">
        <v>536</v>
      </c>
      <c r="B259" s="37" t="s">
        <v>231</v>
      </c>
      <c r="C259" s="36" t="s">
        <v>315</v>
      </c>
      <c r="D259" s="21"/>
      <c r="E259" s="53">
        <v>47.32</v>
      </c>
      <c r="F259" s="38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s="20" customFormat="1" ht="25.5" x14ac:dyDescent="0.2">
      <c r="A260" s="36" t="s">
        <v>537</v>
      </c>
      <c r="B260" s="37" t="s">
        <v>232</v>
      </c>
      <c r="C260" s="36" t="s">
        <v>312</v>
      </c>
      <c r="D260" s="21"/>
      <c r="E260" s="53">
        <v>179.8</v>
      </c>
      <c r="F260" s="38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s="20" customFormat="1" x14ac:dyDescent="0.2">
      <c r="A261" s="36" t="s">
        <v>538</v>
      </c>
      <c r="B261" s="37" t="s">
        <v>233</v>
      </c>
      <c r="C261" s="36" t="s">
        <v>312</v>
      </c>
      <c r="D261" s="21"/>
      <c r="E261" s="53">
        <v>146.61000000000001</v>
      </c>
      <c r="F261" s="38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s="20" customFormat="1" x14ac:dyDescent="0.2">
      <c r="A262" s="36" t="s">
        <v>539</v>
      </c>
      <c r="B262" s="37" t="s">
        <v>234</v>
      </c>
      <c r="C262" s="36" t="s">
        <v>312</v>
      </c>
      <c r="D262" s="21"/>
      <c r="E262" s="53">
        <v>191.41400000000002</v>
      </c>
      <c r="F262" s="38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s="20" customFormat="1" ht="25.5" x14ac:dyDescent="0.2">
      <c r="A263" s="36" t="s">
        <v>540</v>
      </c>
      <c r="B263" s="37" t="s">
        <v>662</v>
      </c>
      <c r="C263" s="36" t="s">
        <v>315</v>
      </c>
      <c r="D263" s="21"/>
      <c r="E263" s="53">
        <v>5.9847041666666669</v>
      </c>
      <c r="F263" s="38">
        <v>4800</v>
      </c>
      <c r="G263" s="13"/>
      <c r="H263" s="13">
        <v>729</v>
      </c>
      <c r="I263" s="14">
        <f t="shared" si="16"/>
        <v>28726.58</v>
      </c>
      <c r="J263" s="14">
        <f t="shared" si="17"/>
        <v>0</v>
      </c>
      <c r="K263" s="14">
        <f t="shared" si="18"/>
        <v>4362.8500000000004</v>
      </c>
      <c r="L263" s="15">
        <f t="shared" si="19"/>
        <v>0.151875023062265</v>
      </c>
    </row>
    <row r="264" spans="1:12" s="20" customFormat="1" ht="25.5" x14ac:dyDescent="0.2">
      <c r="A264" s="36" t="s">
        <v>541</v>
      </c>
      <c r="B264" s="37" t="s">
        <v>663</v>
      </c>
      <c r="C264" s="36" t="s">
        <v>315</v>
      </c>
      <c r="D264" s="21"/>
      <c r="E264" s="53">
        <v>6.9902333333333342</v>
      </c>
      <c r="F264" s="38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s="20" customFormat="1" ht="25.5" x14ac:dyDescent="0.2">
      <c r="A265" s="36" t="s">
        <v>542</v>
      </c>
      <c r="B265" s="37" t="s">
        <v>664</v>
      </c>
      <c r="C265" s="36" t="s">
        <v>315</v>
      </c>
      <c r="D265" s="21"/>
      <c r="E265" s="53">
        <v>9.1343750000000004</v>
      </c>
      <c r="F265" s="38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s="20" customFormat="1" ht="25.5" x14ac:dyDescent="0.2">
      <c r="A266" s="36" t="s">
        <v>543</v>
      </c>
      <c r="B266" s="37" t="s">
        <v>665</v>
      </c>
      <c r="C266" s="36" t="s">
        <v>315</v>
      </c>
      <c r="D266" s="21"/>
      <c r="E266" s="53">
        <v>13.94412</v>
      </c>
      <c r="F266" s="38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s="20" customFormat="1" ht="25.5" x14ac:dyDescent="0.2">
      <c r="A267" s="36" t="s">
        <v>544</v>
      </c>
      <c r="B267" s="37" t="s">
        <v>666</v>
      </c>
      <c r="C267" s="36" t="s">
        <v>315</v>
      </c>
      <c r="D267" s="21"/>
      <c r="E267" s="53">
        <v>31.135000000000002</v>
      </c>
      <c r="F267" s="38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s="20" customFormat="1" ht="25.5" x14ac:dyDescent="0.2">
      <c r="A268" s="36" t="s">
        <v>545</v>
      </c>
      <c r="B268" s="37" t="s">
        <v>667</v>
      </c>
      <c r="C268" s="36" t="s">
        <v>315</v>
      </c>
      <c r="D268" s="21"/>
      <c r="E268" s="53">
        <v>42.886333333333333</v>
      </c>
      <c r="F268" s="38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s="20" customFormat="1" ht="25.5" x14ac:dyDescent="0.2">
      <c r="A269" s="36" t="s">
        <v>546</v>
      </c>
      <c r="B269" s="37" t="s">
        <v>235</v>
      </c>
      <c r="C269" s="36" t="s">
        <v>312</v>
      </c>
      <c r="D269" s="21"/>
      <c r="E269" s="53">
        <v>67.382427745664742</v>
      </c>
      <c r="F269" s="38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s="20" customFormat="1" ht="25.5" x14ac:dyDescent="0.2">
      <c r="A270" s="36" t="s">
        <v>547</v>
      </c>
      <c r="B270" s="37" t="s">
        <v>235</v>
      </c>
      <c r="C270" s="36" t="s">
        <v>312</v>
      </c>
      <c r="D270" s="21"/>
      <c r="E270" s="53">
        <v>67.382352941176464</v>
      </c>
      <c r="F270" s="38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s="20" customFormat="1" ht="25.5" x14ac:dyDescent="0.2">
      <c r="A271" s="36" t="s">
        <v>548</v>
      </c>
      <c r="B271" s="37" t="s">
        <v>236</v>
      </c>
      <c r="C271" s="36" t="s">
        <v>312</v>
      </c>
      <c r="D271" s="21"/>
      <c r="E271" s="53">
        <v>12.575147058823529</v>
      </c>
      <c r="F271" s="38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s="20" customFormat="1" ht="25.5" x14ac:dyDescent="0.2">
      <c r="A272" s="36" t="s">
        <v>549</v>
      </c>
      <c r="B272" s="37" t="s">
        <v>237</v>
      </c>
      <c r="C272" s="36" t="s">
        <v>312</v>
      </c>
      <c r="D272" s="21"/>
      <c r="E272" s="53">
        <v>22.993333333333332</v>
      </c>
      <c r="F272" s="38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s="20" customFormat="1" ht="25.5" x14ac:dyDescent="0.2">
      <c r="A273" s="36" t="s">
        <v>550</v>
      </c>
      <c r="B273" s="37" t="s">
        <v>238</v>
      </c>
      <c r="C273" s="36" t="s">
        <v>312</v>
      </c>
      <c r="D273" s="21"/>
      <c r="E273" s="53">
        <v>35.884399999999999</v>
      </c>
      <c r="F273" s="38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s="20" customFormat="1" ht="25.5" x14ac:dyDescent="0.2">
      <c r="A274" s="36" t="s">
        <v>551</v>
      </c>
      <c r="B274" s="37" t="s">
        <v>238</v>
      </c>
      <c r="C274" s="36" t="s">
        <v>312</v>
      </c>
      <c r="D274" s="21"/>
      <c r="E274" s="53">
        <v>35.880000000000003</v>
      </c>
      <c r="F274" s="38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s="20" customFormat="1" ht="25.5" x14ac:dyDescent="0.2">
      <c r="A275" s="36" t="s">
        <v>552</v>
      </c>
      <c r="B275" s="37" t="s">
        <v>238</v>
      </c>
      <c r="C275" s="36" t="s">
        <v>312</v>
      </c>
      <c r="D275" s="21"/>
      <c r="E275" s="53">
        <v>35.880000000000003</v>
      </c>
      <c r="F275" s="38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s="20" customFormat="1" ht="38.25" x14ac:dyDescent="0.2">
      <c r="A276" s="36" t="s">
        <v>553</v>
      </c>
      <c r="B276" s="37" t="s">
        <v>239</v>
      </c>
      <c r="C276" s="36" t="s">
        <v>312</v>
      </c>
      <c r="D276" s="21"/>
      <c r="E276" s="53">
        <v>250.15824074074075</v>
      </c>
      <c r="F276" s="38">
        <v>108</v>
      </c>
      <c r="G276" s="13"/>
      <c r="H276" s="13">
        <f t="shared" ref="H276:H338" si="21">G276</f>
        <v>0</v>
      </c>
      <c r="I276" s="14">
        <f t="shared" ref="I276:I338" si="22">E276*F276</f>
        <v>27017.09</v>
      </c>
      <c r="J276" s="14">
        <f t="shared" ref="J276:J338" si="23">ROUND(G276*E276,2)</f>
        <v>0</v>
      </c>
      <c r="K276" s="14">
        <f t="shared" ref="K276:K338" si="24">ROUND(H276*E276,2)</f>
        <v>0</v>
      </c>
      <c r="L276" s="15">
        <f t="shared" ref="L276:L338" si="25">K276/I276</f>
        <v>0</v>
      </c>
    </row>
    <row r="277" spans="1:12" s="20" customFormat="1" ht="38.25" x14ac:dyDescent="0.2">
      <c r="A277" s="36" t="s">
        <v>554</v>
      </c>
      <c r="B277" s="37" t="s">
        <v>240</v>
      </c>
      <c r="C277" s="36" t="s">
        <v>312</v>
      </c>
      <c r="D277" s="21"/>
      <c r="E277" s="53">
        <v>182.75142857142859</v>
      </c>
      <c r="F277" s="38">
        <v>21</v>
      </c>
      <c r="G277" s="13"/>
      <c r="H277" s="13">
        <f t="shared" si="21"/>
        <v>0</v>
      </c>
      <c r="I277" s="14">
        <f t="shared" si="22"/>
        <v>3837.78</v>
      </c>
      <c r="J277" s="14">
        <f t="shared" si="23"/>
        <v>0</v>
      </c>
      <c r="K277" s="14">
        <f t="shared" si="24"/>
        <v>0</v>
      </c>
      <c r="L277" s="15">
        <f t="shared" si="25"/>
        <v>0</v>
      </c>
    </row>
    <row r="278" spans="1:12" s="20" customFormat="1" ht="25.5" x14ac:dyDescent="0.2">
      <c r="A278" s="36" t="s">
        <v>555</v>
      </c>
      <c r="B278" s="37" t="s">
        <v>241</v>
      </c>
      <c r="C278" s="36" t="s">
        <v>312</v>
      </c>
      <c r="D278" s="21"/>
      <c r="E278" s="53">
        <v>128.24666666666667</v>
      </c>
      <c r="F278" s="38">
        <v>6</v>
      </c>
      <c r="G278" s="13"/>
      <c r="H278" s="13">
        <f t="shared" si="21"/>
        <v>0</v>
      </c>
      <c r="I278" s="14">
        <f t="shared" si="22"/>
        <v>769.48</v>
      </c>
      <c r="J278" s="14">
        <f t="shared" si="23"/>
        <v>0</v>
      </c>
      <c r="K278" s="14">
        <f t="shared" si="24"/>
        <v>0</v>
      </c>
      <c r="L278" s="15">
        <f t="shared" si="25"/>
        <v>0</v>
      </c>
    </row>
    <row r="279" spans="1:12" s="20" customFormat="1" ht="25.5" x14ac:dyDescent="0.2">
      <c r="A279" s="36" t="s">
        <v>556</v>
      </c>
      <c r="B279" s="37" t="s">
        <v>242</v>
      </c>
      <c r="C279" s="36" t="s">
        <v>312</v>
      </c>
      <c r="D279" s="21"/>
      <c r="E279" s="53">
        <v>86.451999999999998</v>
      </c>
      <c r="F279" s="38">
        <v>5</v>
      </c>
      <c r="G279" s="13"/>
      <c r="H279" s="13">
        <f t="shared" si="21"/>
        <v>0</v>
      </c>
      <c r="I279" s="14">
        <f t="shared" si="22"/>
        <v>432.26</v>
      </c>
      <c r="J279" s="14">
        <f t="shared" si="23"/>
        <v>0</v>
      </c>
      <c r="K279" s="14">
        <f t="shared" si="24"/>
        <v>0</v>
      </c>
      <c r="L279" s="15">
        <f t="shared" si="25"/>
        <v>0</v>
      </c>
    </row>
    <row r="280" spans="1:12" s="20" customFormat="1" ht="25.5" x14ac:dyDescent="0.2">
      <c r="A280" s="36" t="s">
        <v>557</v>
      </c>
      <c r="B280" s="37" t="s">
        <v>243</v>
      </c>
      <c r="C280" s="36" t="s">
        <v>312</v>
      </c>
      <c r="D280" s="21"/>
      <c r="E280" s="53">
        <v>515.96833333333336</v>
      </c>
      <c r="F280" s="38">
        <v>6</v>
      </c>
      <c r="G280" s="13"/>
      <c r="H280" s="13">
        <f t="shared" si="21"/>
        <v>0</v>
      </c>
      <c r="I280" s="14">
        <f t="shared" si="22"/>
        <v>3095.8100000000004</v>
      </c>
      <c r="J280" s="14">
        <f t="shared" si="23"/>
        <v>0</v>
      </c>
      <c r="K280" s="14">
        <f t="shared" si="24"/>
        <v>0</v>
      </c>
      <c r="L280" s="15">
        <f t="shared" si="25"/>
        <v>0</v>
      </c>
    </row>
    <row r="281" spans="1:12" s="20" customFormat="1" ht="25.5" x14ac:dyDescent="0.2">
      <c r="A281" s="36" t="s">
        <v>558</v>
      </c>
      <c r="B281" s="37" t="s">
        <v>243</v>
      </c>
      <c r="C281" s="36" t="s">
        <v>312</v>
      </c>
      <c r="D281" s="21"/>
      <c r="E281" s="53">
        <v>515.97</v>
      </c>
      <c r="F281" s="38">
        <v>2</v>
      </c>
      <c r="G281" s="13"/>
      <c r="H281" s="13">
        <f t="shared" si="21"/>
        <v>0</v>
      </c>
      <c r="I281" s="14">
        <f t="shared" si="22"/>
        <v>1031.94</v>
      </c>
      <c r="J281" s="14">
        <f t="shared" si="23"/>
        <v>0</v>
      </c>
      <c r="K281" s="14">
        <f t="shared" si="24"/>
        <v>0</v>
      </c>
      <c r="L281" s="15">
        <f t="shared" si="25"/>
        <v>0</v>
      </c>
    </row>
    <row r="282" spans="1:12" s="20" customFormat="1" ht="25.5" x14ac:dyDescent="0.2">
      <c r="A282" s="36" t="s">
        <v>559</v>
      </c>
      <c r="B282" s="37" t="s">
        <v>244</v>
      </c>
      <c r="C282" s="36" t="s">
        <v>312</v>
      </c>
      <c r="D282" s="21"/>
      <c r="E282" s="53">
        <v>127.99269230769231</v>
      </c>
      <c r="F282" s="38">
        <v>26</v>
      </c>
      <c r="G282" s="13"/>
      <c r="H282" s="13">
        <f t="shared" si="21"/>
        <v>0</v>
      </c>
      <c r="I282" s="14">
        <f t="shared" si="22"/>
        <v>3327.81</v>
      </c>
      <c r="J282" s="14">
        <f t="shared" si="23"/>
        <v>0</v>
      </c>
      <c r="K282" s="14">
        <f t="shared" si="24"/>
        <v>0</v>
      </c>
      <c r="L282" s="15">
        <f t="shared" si="25"/>
        <v>0</v>
      </c>
    </row>
    <row r="283" spans="1:12" s="20" customFormat="1" ht="19.5" customHeight="1" x14ac:dyDescent="0.2">
      <c r="A283" s="36" t="s">
        <v>560</v>
      </c>
      <c r="B283" s="37" t="s">
        <v>245</v>
      </c>
      <c r="C283" s="36" t="s">
        <v>312</v>
      </c>
      <c r="D283" s="21"/>
      <c r="E283" s="53">
        <v>7.9715410958904114</v>
      </c>
      <c r="F283" s="38">
        <v>292</v>
      </c>
      <c r="G283" s="13"/>
      <c r="H283" s="13">
        <f t="shared" si="21"/>
        <v>0</v>
      </c>
      <c r="I283" s="14">
        <f t="shared" si="22"/>
        <v>2327.69</v>
      </c>
      <c r="J283" s="14">
        <f t="shared" si="23"/>
        <v>0</v>
      </c>
      <c r="K283" s="14">
        <f t="shared" si="24"/>
        <v>0</v>
      </c>
      <c r="L283" s="15">
        <f t="shared" si="25"/>
        <v>0</v>
      </c>
    </row>
    <row r="284" spans="1:12" s="20" customFormat="1" x14ac:dyDescent="0.2">
      <c r="A284" s="36" t="s">
        <v>561</v>
      </c>
      <c r="B284" s="37" t="s">
        <v>246</v>
      </c>
      <c r="C284" s="36" t="s">
        <v>312</v>
      </c>
      <c r="D284" s="21"/>
      <c r="E284" s="53">
        <v>9.9947272727272729</v>
      </c>
      <c r="F284" s="38">
        <v>165</v>
      </c>
      <c r="G284" s="13"/>
      <c r="H284" s="13">
        <f t="shared" si="21"/>
        <v>0</v>
      </c>
      <c r="I284" s="14">
        <f t="shared" si="22"/>
        <v>1649.13</v>
      </c>
      <c r="J284" s="14">
        <f t="shared" si="23"/>
        <v>0</v>
      </c>
      <c r="K284" s="14">
        <f t="shared" si="24"/>
        <v>0</v>
      </c>
      <c r="L284" s="15">
        <f t="shared" si="25"/>
        <v>0</v>
      </c>
    </row>
    <row r="285" spans="1:12" s="20" customFormat="1" x14ac:dyDescent="0.2">
      <c r="A285" s="32">
        <v>17</v>
      </c>
      <c r="B285" s="33" t="s">
        <v>247</v>
      </c>
      <c r="C285" s="32"/>
      <c r="D285" s="21"/>
      <c r="E285" s="54"/>
      <c r="F285" s="34"/>
      <c r="G285" s="35"/>
      <c r="H285" s="35"/>
      <c r="I285" s="35"/>
      <c r="J285" s="35"/>
      <c r="K285" s="35"/>
      <c r="L285" s="35"/>
    </row>
    <row r="286" spans="1:12" s="20" customFormat="1" ht="38.25" x14ac:dyDescent="0.2">
      <c r="A286" s="36" t="s">
        <v>562</v>
      </c>
      <c r="B286" s="37" t="s">
        <v>248</v>
      </c>
      <c r="C286" s="36" t="s">
        <v>315</v>
      </c>
      <c r="D286" s="21"/>
      <c r="E286" s="53">
        <v>12.97494736842105</v>
      </c>
      <c r="F286" s="38">
        <v>95</v>
      </c>
      <c r="G286" s="13"/>
      <c r="H286" s="13">
        <f t="shared" si="21"/>
        <v>0</v>
      </c>
      <c r="I286" s="14">
        <f t="shared" si="22"/>
        <v>1232.6199999999999</v>
      </c>
      <c r="J286" s="14">
        <f t="shared" si="23"/>
        <v>0</v>
      </c>
      <c r="K286" s="14">
        <f t="shared" si="24"/>
        <v>0</v>
      </c>
      <c r="L286" s="15">
        <f t="shared" si="25"/>
        <v>0</v>
      </c>
    </row>
    <row r="287" spans="1:12" s="20" customFormat="1" x14ac:dyDescent="0.2">
      <c r="A287" s="32">
        <v>18</v>
      </c>
      <c r="B287" s="33" t="s">
        <v>249</v>
      </c>
      <c r="C287" s="32"/>
      <c r="D287" s="21"/>
      <c r="E287" s="54"/>
      <c r="F287" s="34"/>
      <c r="G287" s="35"/>
      <c r="H287" s="35"/>
      <c r="I287" s="35"/>
      <c r="J287" s="35"/>
      <c r="K287" s="35"/>
      <c r="L287" s="35"/>
    </row>
    <row r="288" spans="1:12" s="20" customFormat="1" ht="25.5" x14ac:dyDescent="0.2">
      <c r="A288" s="36" t="s">
        <v>563</v>
      </c>
      <c r="B288" s="37" t="s">
        <v>250</v>
      </c>
      <c r="C288" s="36" t="s">
        <v>312</v>
      </c>
      <c r="D288" s="21"/>
      <c r="E288" s="53">
        <v>957.67</v>
      </c>
      <c r="F288" s="38">
        <v>1</v>
      </c>
      <c r="G288" s="13"/>
      <c r="H288" s="13">
        <f t="shared" si="21"/>
        <v>0</v>
      </c>
      <c r="I288" s="14">
        <f t="shared" si="22"/>
        <v>957.67</v>
      </c>
      <c r="J288" s="14">
        <f t="shared" si="23"/>
        <v>0</v>
      </c>
      <c r="K288" s="14">
        <f t="shared" si="24"/>
        <v>0</v>
      </c>
      <c r="L288" s="15">
        <f t="shared" si="25"/>
        <v>0</v>
      </c>
    </row>
    <row r="289" spans="1:12" s="20" customFormat="1" x14ac:dyDescent="0.2">
      <c r="A289" s="36" t="s">
        <v>564</v>
      </c>
      <c r="B289" s="37" t="s">
        <v>251</v>
      </c>
      <c r="C289" s="36" t="s">
        <v>314</v>
      </c>
      <c r="D289" s="21"/>
      <c r="E289" s="53">
        <v>579.57000000000005</v>
      </c>
      <c r="F289" s="38">
        <v>2</v>
      </c>
      <c r="G289" s="13"/>
      <c r="H289" s="13">
        <f t="shared" si="21"/>
        <v>0</v>
      </c>
      <c r="I289" s="14">
        <f t="shared" si="22"/>
        <v>1159.1400000000001</v>
      </c>
      <c r="J289" s="14">
        <f t="shared" si="23"/>
        <v>0</v>
      </c>
      <c r="K289" s="14">
        <f t="shared" si="24"/>
        <v>0</v>
      </c>
      <c r="L289" s="15">
        <f t="shared" si="25"/>
        <v>0</v>
      </c>
    </row>
    <row r="290" spans="1:12" s="20" customFormat="1" x14ac:dyDescent="0.2">
      <c r="A290" s="36" t="s">
        <v>565</v>
      </c>
      <c r="B290" s="37" t="s">
        <v>252</v>
      </c>
      <c r="C290" s="36" t="s">
        <v>314</v>
      </c>
      <c r="D290" s="21"/>
      <c r="E290" s="53">
        <v>117.86</v>
      </c>
      <c r="F290" s="38">
        <v>1</v>
      </c>
      <c r="G290" s="13"/>
      <c r="H290" s="13">
        <f t="shared" si="21"/>
        <v>0</v>
      </c>
      <c r="I290" s="14">
        <f t="shared" si="22"/>
        <v>117.86</v>
      </c>
      <c r="J290" s="14">
        <f t="shared" si="23"/>
        <v>0</v>
      </c>
      <c r="K290" s="14">
        <f t="shared" si="24"/>
        <v>0</v>
      </c>
      <c r="L290" s="15">
        <f t="shared" si="25"/>
        <v>0</v>
      </c>
    </row>
    <row r="291" spans="1:12" s="20" customFormat="1" x14ac:dyDescent="0.2">
      <c r="A291" s="36" t="s">
        <v>566</v>
      </c>
      <c r="B291" s="37" t="s">
        <v>253</v>
      </c>
      <c r="C291" s="36" t="s">
        <v>314</v>
      </c>
      <c r="D291" s="21"/>
      <c r="E291" s="53">
        <v>20.727499999999999</v>
      </c>
      <c r="F291" s="38">
        <v>4</v>
      </c>
      <c r="G291" s="13"/>
      <c r="H291" s="13">
        <f t="shared" si="21"/>
        <v>0</v>
      </c>
      <c r="I291" s="14">
        <f t="shared" si="22"/>
        <v>82.91</v>
      </c>
      <c r="J291" s="14">
        <f t="shared" si="23"/>
        <v>0</v>
      </c>
      <c r="K291" s="14">
        <f t="shared" si="24"/>
        <v>0</v>
      </c>
      <c r="L291" s="15">
        <f t="shared" si="25"/>
        <v>0</v>
      </c>
    </row>
    <row r="292" spans="1:12" s="20" customFormat="1" x14ac:dyDescent="0.2">
      <c r="A292" s="36" t="s">
        <v>567</v>
      </c>
      <c r="B292" s="37" t="s">
        <v>254</v>
      </c>
      <c r="C292" s="36" t="s">
        <v>312</v>
      </c>
      <c r="D292" s="21"/>
      <c r="E292" s="53">
        <v>30.637499999999999</v>
      </c>
      <c r="F292" s="38">
        <v>4</v>
      </c>
      <c r="G292" s="13"/>
      <c r="H292" s="13">
        <f t="shared" si="21"/>
        <v>0</v>
      </c>
      <c r="I292" s="14">
        <f t="shared" si="22"/>
        <v>122.55</v>
      </c>
      <c r="J292" s="14">
        <f t="shared" si="23"/>
        <v>0</v>
      </c>
      <c r="K292" s="14">
        <f t="shared" si="24"/>
        <v>0</v>
      </c>
      <c r="L292" s="15">
        <f t="shared" si="25"/>
        <v>0</v>
      </c>
    </row>
    <row r="293" spans="1:12" s="20" customFormat="1" x14ac:dyDescent="0.2">
      <c r="A293" s="36" t="s">
        <v>568</v>
      </c>
      <c r="B293" s="37" t="s">
        <v>255</v>
      </c>
      <c r="C293" s="36" t="s">
        <v>319</v>
      </c>
      <c r="D293" s="21"/>
      <c r="E293" s="53">
        <v>140.69999999999999</v>
      </c>
      <c r="F293" s="38">
        <v>4</v>
      </c>
      <c r="G293" s="13"/>
      <c r="H293" s="13">
        <f t="shared" si="21"/>
        <v>0</v>
      </c>
      <c r="I293" s="14">
        <f t="shared" si="22"/>
        <v>562.79999999999995</v>
      </c>
      <c r="J293" s="14">
        <f t="shared" si="23"/>
        <v>0</v>
      </c>
      <c r="K293" s="14">
        <f t="shared" si="24"/>
        <v>0</v>
      </c>
      <c r="L293" s="15">
        <f t="shared" si="25"/>
        <v>0</v>
      </c>
    </row>
    <row r="294" spans="1:12" s="20" customFormat="1" x14ac:dyDescent="0.2">
      <c r="A294" s="36" t="s">
        <v>569</v>
      </c>
      <c r="B294" s="37" t="s">
        <v>256</v>
      </c>
      <c r="C294" s="36" t="s">
        <v>312</v>
      </c>
      <c r="D294" s="21"/>
      <c r="E294" s="53">
        <v>34.26</v>
      </c>
      <c r="F294" s="38">
        <v>2</v>
      </c>
      <c r="G294" s="13"/>
      <c r="H294" s="13">
        <f t="shared" si="21"/>
        <v>0</v>
      </c>
      <c r="I294" s="14">
        <f t="shared" si="22"/>
        <v>68.52</v>
      </c>
      <c r="J294" s="14">
        <f t="shared" si="23"/>
        <v>0</v>
      </c>
      <c r="K294" s="14">
        <f t="shared" si="24"/>
        <v>0</v>
      </c>
      <c r="L294" s="15">
        <f t="shared" si="25"/>
        <v>0</v>
      </c>
    </row>
    <row r="295" spans="1:12" s="20" customFormat="1" x14ac:dyDescent="0.2">
      <c r="A295" s="36" t="s">
        <v>570</v>
      </c>
      <c r="B295" s="37" t="s">
        <v>257</v>
      </c>
      <c r="C295" s="36" t="s">
        <v>312</v>
      </c>
      <c r="D295" s="21"/>
      <c r="E295" s="53">
        <v>48.19</v>
      </c>
      <c r="F295" s="38">
        <v>1</v>
      </c>
      <c r="G295" s="13"/>
      <c r="H295" s="13">
        <f t="shared" si="21"/>
        <v>0</v>
      </c>
      <c r="I295" s="14">
        <f t="shared" si="22"/>
        <v>48.19</v>
      </c>
      <c r="J295" s="14">
        <f t="shared" si="23"/>
        <v>0</v>
      </c>
      <c r="K295" s="14">
        <f t="shared" si="24"/>
        <v>0</v>
      </c>
      <c r="L295" s="15">
        <f t="shared" si="25"/>
        <v>0</v>
      </c>
    </row>
    <row r="296" spans="1:12" s="20" customFormat="1" x14ac:dyDescent="0.2">
      <c r="A296" s="36" t="s">
        <v>571</v>
      </c>
      <c r="B296" s="37" t="s">
        <v>258</v>
      </c>
      <c r="C296" s="36" t="s">
        <v>315</v>
      </c>
      <c r="D296" s="21"/>
      <c r="E296" s="53">
        <v>14.07738</v>
      </c>
      <c r="F296" s="38">
        <v>1000</v>
      </c>
      <c r="G296" s="13"/>
      <c r="H296" s="13">
        <f t="shared" si="21"/>
        <v>0</v>
      </c>
      <c r="I296" s="14">
        <f t="shared" si="22"/>
        <v>14077.38</v>
      </c>
      <c r="J296" s="14">
        <f t="shared" si="23"/>
        <v>0</v>
      </c>
      <c r="K296" s="14">
        <f t="shared" si="24"/>
        <v>0</v>
      </c>
      <c r="L296" s="15">
        <f t="shared" si="25"/>
        <v>0</v>
      </c>
    </row>
    <row r="297" spans="1:12" s="20" customFormat="1" ht="25.5" x14ac:dyDescent="0.2">
      <c r="A297" s="36" t="s">
        <v>572</v>
      </c>
      <c r="B297" s="37" t="s">
        <v>259</v>
      </c>
      <c r="C297" s="36" t="s">
        <v>315</v>
      </c>
      <c r="D297" s="21"/>
      <c r="E297" s="53">
        <v>4.9306666666666663</v>
      </c>
      <c r="F297" s="38">
        <v>30</v>
      </c>
      <c r="G297" s="13"/>
      <c r="H297" s="13">
        <f t="shared" si="21"/>
        <v>0</v>
      </c>
      <c r="I297" s="14">
        <f t="shared" si="22"/>
        <v>147.91999999999999</v>
      </c>
      <c r="J297" s="14">
        <f t="shared" si="23"/>
        <v>0</v>
      </c>
      <c r="K297" s="14">
        <f t="shared" si="24"/>
        <v>0</v>
      </c>
      <c r="L297" s="15">
        <f t="shared" si="25"/>
        <v>0</v>
      </c>
    </row>
    <row r="298" spans="1:12" s="20" customFormat="1" x14ac:dyDescent="0.2">
      <c r="A298" s="36" t="s">
        <v>573</v>
      </c>
      <c r="B298" s="37" t="s">
        <v>260</v>
      </c>
      <c r="C298" s="36" t="s">
        <v>315</v>
      </c>
      <c r="D298" s="21"/>
      <c r="E298" s="53">
        <v>8.431909090909091</v>
      </c>
      <c r="F298" s="38">
        <v>110</v>
      </c>
      <c r="G298" s="13"/>
      <c r="H298" s="13">
        <f t="shared" si="21"/>
        <v>0</v>
      </c>
      <c r="I298" s="14">
        <f t="shared" si="22"/>
        <v>927.51</v>
      </c>
      <c r="J298" s="14">
        <f t="shared" si="23"/>
        <v>0</v>
      </c>
      <c r="K298" s="14">
        <f t="shared" si="24"/>
        <v>0</v>
      </c>
      <c r="L298" s="15">
        <f t="shared" si="25"/>
        <v>0</v>
      </c>
    </row>
    <row r="299" spans="1:12" s="20" customFormat="1" x14ac:dyDescent="0.2">
      <c r="A299" s="36" t="s">
        <v>574</v>
      </c>
      <c r="B299" s="37" t="s">
        <v>261</v>
      </c>
      <c r="C299" s="36" t="s">
        <v>312</v>
      </c>
      <c r="D299" s="21"/>
      <c r="E299" s="53">
        <v>19.141249999999999</v>
      </c>
      <c r="F299" s="38">
        <v>24</v>
      </c>
      <c r="G299" s="13"/>
      <c r="H299" s="13">
        <f t="shared" si="21"/>
        <v>0</v>
      </c>
      <c r="I299" s="14">
        <f t="shared" si="22"/>
        <v>459.39</v>
      </c>
      <c r="J299" s="14">
        <f t="shared" si="23"/>
        <v>0</v>
      </c>
      <c r="K299" s="14">
        <f t="shared" si="24"/>
        <v>0</v>
      </c>
      <c r="L299" s="15">
        <f t="shared" si="25"/>
        <v>0</v>
      </c>
    </row>
    <row r="300" spans="1:12" s="20" customFormat="1" x14ac:dyDescent="0.2">
      <c r="A300" s="36" t="s">
        <v>575</v>
      </c>
      <c r="B300" s="37" t="s">
        <v>261</v>
      </c>
      <c r="C300" s="36" t="s">
        <v>312</v>
      </c>
      <c r="D300" s="21"/>
      <c r="E300" s="53">
        <v>19.141249999999999</v>
      </c>
      <c r="F300" s="38">
        <v>15</v>
      </c>
      <c r="G300" s="13"/>
      <c r="H300" s="13">
        <f t="shared" si="21"/>
        <v>0</v>
      </c>
      <c r="I300" s="14">
        <f t="shared" si="22"/>
        <v>287.11874999999998</v>
      </c>
      <c r="J300" s="14">
        <f t="shared" si="23"/>
        <v>0</v>
      </c>
      <c r="K300" s="14">
        <f t="shared" si="24"/>
        <v>0</v>
      </c>
      <c r="L300" s="15">
        <f t="shared" si="25"/>
        <v>0</v>
      </c>
    </row>
    <row r="301" spans="1:12" s="20" customFormat="1" x14ac:dyDescent="0.2">
      <c r="A301" s="36" t="s">
        <v>576</v>
      </c>
      <c r="B301" s="37" t="s">
        <v>261</v>
      </c>
      <c r="C301" s="36" t="s">
        <v>312</v>
      </c>
      <c r="D301" s="21"/>
      <c r="E301" s="53">
        <v>19.141249999999999</v>
      </c>
      <c r="F301" s="38">
        <v>24</v>
      </c>
      <c r="G301" s="13"/>
      <c r="H301" s="13">
        <f t="shared" si="21"/>
        <v>0</v>
      </c>
      <c r="I301" s="14">
        <f t="shared" si="22"/>
        <v>459.39</v>
      </c>
      <c r="J301" s="14">
        <f t="shared" si="23"/>
        <v>0</v>
      </c>
      <c r="K301" s="14">
        <f t="shared" si="24"/>
        <v>0</v>
      </c>
      <c r="L301" s="15">
        <f t="shared" si="25"/>
        <v>0</v>
      </c>
    </row>
    <row r="302" spans="1:12" s="20" customFormat="1" x14ac:dyDescent="0.2">
      <c r="A302" s="36" t="s">
        <v>577</v>
      </c>
      <c r="B302" s="37" t="s">
        <v>261</v>
      </c>
      <c r="C302" s="36" t="s">
        <v>312</v>
      </c>
      <c r="D302" s="21"/>
      <c r="E302" s="53">
        <v>19.141249999999999</v>
      </c>
      <c r="F302" s="38">
        <v>24</v>
      </c>
      <c r="G302" s="13"/>
      <c r="H302" s="13">
        <f t="shared" si="21"/>
        <v>0</v>
      </c>
      <c r="I302" s="14">
        <f t="shared" si="22"/>
        <v>459.39</v>
      </c>
      <c r="J302" s="14">
        <f t="shared" si="23"/>
        <v>0</v>
      </c>
      <c r="K302" s="14">
        <f t="shared" si="24"/>
        <v>0</v>
      </c>
      <c r="L302" s="15">
        <f t="shared" si="25"/>
        <v>0</v>
      </c>
    </row>
    <row r="303" spans="1:12" s="20" customFormat="1" ht="25.5" x14ac:dyDescent="0.2">
      <c r="A303" s="36" t="s">
        <v>578</v>
      </c>
      <c r="B303" s="37" t="s">
        <v>262</v>
      </c>
      <c r="C303" s="36" t="s">
        <v>312</v>
      </c>
      <c r="D303" s="21"/>
      <c r="E303" s="53">
        <v>4.4824999999999999</v>
      </c>
      <c r="F303" s="38">
        <v>4</v>
      </c>
      <c r="G303" s="13"/>
      <c r="H303" s="13">
        <f t="shared" si="21"/>
        <v>0</v>
      </c>
      <c r="I303" s="14">
        <f t="shared" si="22"/>
        <v>17.93</v>
      </c>
      <c r="J303" s="14">
        <f t="shared" si="23"/>
        <v>0</v>
      </c>
      <c r="K303" s="14">
        <f t="shared" si="24"/>
        <v>0</v>
      </c>
      <c r="L303" s="15">
        <f t="shared" si="25"/>
        <v>0</v>
      </c>
    </row>
    <row r="304" spans="1:12" s="20" customFormat="1" x14ac:dyDescent="0.2">
      <c r="A304" s="36" t="s">
        <v>579</v>
      </c>
      <c r="B304" s="37" t="s">
        <v>263</v>
      </c>
      <c r="C304" s="36" t="s">
        <v>312</v>
      </c>
      <c r="D304" s="21"/>
      <c r="E304" s="53">
        <v>455.67250000000001</v>
      </c>
      <c r="F304" s="38">
        <v>4</v>
      </c>
      <c r="G304" s="13"/>
      <c r="H304" s="13">
        <f t="shared" si="21"/>
        <v>0</v>
      </c>
      <c r="I304" s="14">
        <f t="shared" si="22"/>
        <v>1822.69</v>
      </c>
      <c r="J304" s="14">
        <f t="shared" si="23"/>
        <v>0</v>
      </c>
      <c r="K304" s="14">
        <f t="shared" si="24"/>
        <v>0</v>
      </c>
      <c r="L304" s="15">
        <f t="shared" si="25"/>
        <v>0</v>
      </c>
    </row>
    <row r="305" spans="1:12" s="20" customFormat="1" x14ac:dyDescent="0.2">
      <c r="A305" s="36" t="s">
        <v>580</v>
      </c>
      <c r="B305" s="37" t="s">
        <v>264</v>
      </c>
      <c r="C305" s="36" t="s">
        <v>312</v>
      </c>
      <c r="D305" s="21"/>
      <c r="E305" s="53">
        <v>61.18</v>
      </c>
      <c r="F305" s="38">
        <v>4</v>
      </c>
      <c r="G305" s="13"/>
      <c r="H305" s="13">
        <f t="shared" si="21"/>
        <v>0</v>
      </c>
      <c r="I305" s="14">
        <f t="shared" si="22"/>
        <v>244.72</v>
      </c>
      <c r="J305" s="14">
        <f t="shared" si="23"/>
        <v>0</v>
      </c>
      <c r="K305" s="14">
        <f t="shared" si="24"/>
        <v>0</v>
      </c>
      <c r="L305" s="15">
        <f t="shared" si="25"/>
        <v>0</v>
      </c>
    </row>
    <row r="306" spans="1:12" s="20" customFormat="1" ht="25.5" x14ac:dyDescent="0.2">
      <c r="A306" s="36" t="s">
        <v>581</v>
      </c>
      <c r="B306" s="37" t="s">
        <v>265</v>
      </c>
      <c r="C306" s="36" t="s">
        <v>312</v>
      </c>
      <c r="D306" s="21"/>
      <c r="E306" s="53">
        <v>32.116250000000001</v>
      </c>
      <c r="F306" s="38">
        <v>24</v>
      </c>
      <c r="G306" s="13"/>
      <c r="H306" s="13">
        <f t="shared" si="21"/>
        <v>0</v>
      </c>
      <c r="I306" s="14">
        <f t="shared" si="22"/>
        <v>770.79</v>
      </c>
      <c r="J306" s="14">
        <f t="shared" si="23"/>
        <v>0</v>
      </c>
      <c r="K306" s="14">
        <f t="shared" si="24"/>
        <v>0</v>
      </c>
      <c r="L306" s="15">
        <f t="shared" si="25"/>
        <v>0</v>
      </c>
    </row>
    <row r="307" spans="1:12" s="20" customFormat="1" ht="38.25" x14ac:dyDescent="0.2">
      <c r="A307" s="36" t="s">
        <v>582</v>
      </c>
      <c r="B307" s="37" t="s">
        <v>266</v>
      </c>
      <c r="C307" s="36" t="s">
        <v>312</v>
      </c>
      <c r="D307" s="21"/>
      <c r="E307" s="53">
        <v>139.16</v>
      </c>
      <c r="F307" s="38">
        <v>1</v>
      </c>
      <c r="G307" s="13"/>
      <c r="H307" s="13">
        <f t="shared" si="21"/>
        <v>0</v>
      </c>
      <c r="I307" s="14">
        <f t="shared" si="22"/>
        <v>139.16</v>
      </c>
      <c r="J307" s="14">
        <f t="shared" si="23"/>
        <v>0</v>
      </c>
      <c r="K307" s="14">
        <f t="shared" si="24"/>
        <v>0</v>
      </c>
      <c r="L307" s="15">
        <f t="shared" si="25"/>
        <v>0</v>
      </c>
    </row>
    <row r="308" spans="1:12" s="20" customFormat="1" x14ac:dyDescent="0.2">
      <c r="A308" s="36" t="s">
        <v>583</v>
      </c>
      <c r="B308" s="37" t="s">
        <v>234</v>
      </c>
      <c r="C308" s="36" t="s">
        <v>312</v>
      </c>
      <c r="D308" s="21"/>
      <c r="E308" s="53">
        <v>191.41</v>
      </c>
      <c r="F308" s="38">
        <v>1</v>
      </c>
      <c r="G308" s="13"/>
      <c r="H308" s="13">
        <f t="shared" si="21"/>
        <v>0</v>
      </c>
      <c r="I308" s="14">
        <f t="shared" si="22"/>
        <v>191.41</v>
      </c>
      <c r="J308" s="14">
        <f t="shared" si="23"/>
        <v>0</v>
      </c>
      <c r="K308" s="14">
        <f t="shared" si="24"/>
        <v>0</v>
      </c>
      <c r="L308" s="15">
        <f t="shared" si="25"/>
        <v>0</v>
      </c>
    </row>
    <row r="309" spans="1:12" s="20" customFormat="1" ht="38.25" x14ac:dyDescent="0.2">
      <c r="A309" s="36" t="s">
        <v>584</v>
      </c>
      <c r="B309" s="37" t="s">
        <v>267</v>
      </c>
      <c r="C309" s="36" t="s">
        <v>315</v>
      </c>
      <c r="D309" s="21"/>
      <c r="E309" s="53">
        <v>37.374166666666667</v>
      </c>
      <c r="F309" s="38">
        <v>12</v>
      </c>
      <c r="G309" s="13"/>
      <c r="H309" s="13">
        <f t="shared" si="21"/>
        <v>0</v>
      </c>
      <c r="I309" s="14">
        <f t="shared" si="22"/>
        <v>448.49</v>
      </c>
      <c r="J309" s="14">
        <f t="shared" si="23"/>
        <v>0</v>
      </c>
      <c r="K309" s="14">
        <f t="shared" si="24"/>
        <v>0</v>
      </c>
      <c r="L309" s="15">
        <f t="shared" si="25"/>
        <v>0</v>
      </c>
    </row>
    <row r="310" spans="1:12" s="20" customFormat="1" ht="25.5" x14ac:dyDescent="0.2">
      <c r="A310" s="36" t="s">
        <v>585</v>
      </c>
      <c r="B310" s="37" t="s">
        <v>268</v>
      </c>
      <c r="C310" s="36" t="s">
        <v>315</v>
      </c>
      <c r="D310" s="21"/>
      <c r="E310" s="53">
        <v>72.458474576271186</v>
      </c>
      <c r="F310" s="38">
        <v>59</v>
      </c>
      <c r="G310" s="13"/>
      <c r="H310" s="13">
        <f t="shared" si="21"/>
        <v>0</v>
      </c>
      <c r="I310" s="14">
        <f t="shared" si="22"/>
        <v>4275.05</v>
      </c>
      <c r="J310" s="14">
        <f t="shared" si="23"/>
        <v>0</v>
      </c>
      <c r="K310" s="14">
        <f t="shared" si="24"/>
        <v>0</v>
      </c>
      <c r="L310" s="15">
        <f t="shared" si="25"/>
        <v>0</v>
      </c>
    </row>
    <row r="311" spans="1:12" s="20" customFormat="1" ht="25.5" x14ac:dyDescent="0.2">
      <c r="A311" s="36" t="s">
        <v>586</v>
      </c>
      <c r="B311" s="37" t="s">
        <v>269</v>
      </c>
      <c r="C311" s="36" t="s">
        <v>314</v>
      </c>
      <c r="D311" s="21"/>
      <c r="E311" s="53">
        <v>29.95</v>
      </c>
      <c r="F311" s="38">
        <v>2</v>
      </c>
      <c r="G311" s="13"/>
      <c r="H311" s="13">
        <f t="shared" si="21"/>
        <v>0</v>
      </c>
      <c r="I311" s="14">
        <f t="shared" si="22"/>
        <v>59.9</v>
      </c>
      <c r="J311" s="14">
        <f t="shared" si="23"/>
        <v>0</v>
      </c>
      <c r="K311" s="14">
        <f t="shared" si="24"/>
        <v>0</v>
      </c>
      <c r="L311" s="15">
        <f t="shared" si="25"/>
        <v>0</v>
      </c>
    </row>
    <row r="312" spans="1:12" s="20" customFormat="1" ht="25.5" x14ac:dyDescent="0.2">
      <c r="A312" s="36" t="s">
        <v>587</v>
      </c>
      <c r="B312" s="37" t="s">
        <v>270</v>
      </c>
      <c r="C312" s="36" t="s">
        <v>314</v>
      </c>
      <c r="D312" s="21"/>
      <c r="E312" s="53">
        <v>133.66</v>
      </c>
      <c r="F312" s="38">
        <v>1</v>
      </c>
      <c r="G312" s="13"/>
      <c r="H312" s="13">
        <f t="shared" si="21"/>
        <v>0</v>
      </c>
      <c r="I312" s="14">
        <f t="shared" si="22"/>
        <v>133.66</v>
      </c>
      <c r="J312" s="14">
        <f t="shared" si="23"/>
        <v>0</v>
      </c>
      <c r="K312" s="14">
        <f t="shared" si="24"/>
        <v>0</v>
      </c>
      <c r="L312" s="15">
        <f t="shared" si="25"/>
        <v>0</v>
      </c>
    </row>
    <row r="313" spans="1:12" s="20" customFormat="1" ht="25.5" x14ac:dyDescent="0.2">
      <c r="A313" s="36" t="s">
        <v>588</v>
      </c>
      <c r="B313" s="37" t="s">
        <v>271</v>
      </c>
      <c r="C313" s="36" t="s">
        <v>314</v>
      </c>
      <c r="D313" s="21"/>
      <c r="E313" s="53">
        <v>56.64</v>
      </c>
      <c r="F313" s="38">
        <v>1</v>
      </c>
      <c r="G313" s="13"/>
      <c r="H313" s="13">
        <f t="shared" si="21"/>
        <v>0</v>
      </c>
      <c r="I313" s="14">
        <f t="shared" si="22"/>
        <v>56.64</v>
      </c>
      <c r="J313" s="14">
        <f t="shared" si="23"/>
        <v>0</v>
      </c>
      <c r="K313" s="14">
        <f t="shared" si="24"/>
        <v>0</v>
      </c>
      <c r="L313" s="15">
        <f t="shared" si="25"/>
        <v>0</v>
      </c>
    </row>
    <row r="314" spans="1:12" s="20" customFormat="1" x14ac:dyDescent="0.2">
      <c r="A314" s="36" t="s">
        <v>589</v>
      </c>
      <c r="B314" s="37" t="s">
        <v>272</v>
      </c>
      <c r="C314" s="36" t="s">
        <v>312</v>
      </c>
      <c r="D314" s="21"/>
      <c r="E314" s="53">
        <v>22.41</v>
      </c>
      <c r="F314" s="38">
        <v>2</v>
      </c>
      <c r="G314" s="13"/>
      <c r="H314" s="13">
        <f t="shared" si="21"/>
        <v>0</v>
      </c>
      <c r="I314" s="14">
        <f t="shared" si="22"/>
        <v>44.82</v>
      </c>
      <c r="J314" s="14">
        <f t="shared" si="23"/>
        <v>0</v>
      </c>
      <c r="K314" s="14">
        <f t="shared" si="24"/>
        <v>0</v>
      </c>
      <c r="L314" s="15">
        <f t="shared" si="25"/>
        <v>0</v>
      </c>
    </row>
    <row r="315" spans="1:12" s="20" customFormat="1" ht="25.5" x14ac:dyDescent="0.2">
      <c r="A315" s="36" t="s">
        <v>590</v>
      </c>
      <c r="B315" s="37" t="s">
        <v>273</v>
      </c>
      <c r="C315" s="36" t="s">
        <v>314</v>
      </c>
      <c r="D315" s="21"/>
      <c r="E315" s="53">
        <v>16.510000000000002</v>
      </c>
      <c r="F315" s="38">
        <v>1</v>
      </c>
      <c r="G315" s="13"/>
      <c r="H315" s="13">
        <f t="shared" si="21"/>
        <v>0</v>
      </c>
      <c r="I315" s="14">
        <f t="shared" si="22"/>
        <v>16.510000000000002</v>
      </c>
      <c r="J315" s="14">
        <f t="shared" si="23"/>
        <v>0</v>
      </c>
      <c r="K315" s="14">
        <f t="shared" si="24"/>
        <v>0</v>
      </c>
      <c r="L315" s="15">
        <f t="shared" si="25"/>
        <v>0</v>
      </c>
    </row>
    <row r="316" spans="1:12" s="20" customFormat="1" x14ac:dyDescent="0.2">
      <c r="A316" s="32">
        <v>19</v>
      </c>
      <c r="B316" s="33" t="s">
        <v>274</v>
      </c>
      <c r="C316" s="32"/>
      <c r="D316" s="21"/>
      <c r="E316" s="54"/>
      <c r="F316" s="34"/>
      <c r="G316" s="35"/>
      <c r="H316" s="35"/>
      <c r="I316" s="35"/>
      <c r="J316" s="35"/>
      <c r="K316" s="35"/>
      <c r="L316" s="35"/>
    </row>
    <row r="317" spans="1:12" s="20" customFormat="1" x14ac:dyDescent="0.2">
      <c r="A317" s="36" t="s">
        <v>591</v>
      </c>
      <c r="B317" s="37" t="s">
        <v>275</v>
      </c>
      <c r="C317" s="36" t="s">
        <v>312</v>
      </c>
      <c r="D317" s="21"/>
      <c r="E317" s="53">
        <v>1162.8399999999999</v>
      </c>
      <c r="F317" s="38">
        <v>1</v>
      </c>
      <c r="G317" s="13"/>
      <c r="H317" s="13">
        <f t="shared" si="21"/>
        <v>0</v>
      </c>
      <c r="I317" s="14">
        <f t="shared" si="22"/>
        <v>1162.8399999999999</v>
      </c>
      <c r="J317" s="14">
        <f t="shared" si="23"/>
        <v>0</v>
      </c>
      <c r="K317" s="14">
        <f t="shared" si="24"/>
        <v>0</v>
      </c>
      <c r="L317" s="15">
        <f t="shared" si="25"/>
        <v>0</v>
      </c>
    </row>
    <row r="318" spans="1:12" s="20" customFormat="1" ht="38.25" x14ac:dyDescent="0.2">
      <c r="A318" s="49" t="s">
        <v>592</v>
      </c>
      <c r="B318" s="48" t="s">
        <v>276</v>
      </c>
      <c r="C318" s="49" t="s">
        <v>314</v>
      </c>
      <c r="D318" s="21"/>
      <c r="E318" s="56">
        <v>4478.74</v>
      </c>
      <c r="F318" s="47">
        <v>1</v>
      </c>
      <c r="G318" s="13"/>
      <c r="H318" s="13">
        <f t="shared" si="21"/>
        <v>0</v>
      </c>
      <c r="I318" s="14">
        <f t="shared" si="22"/>
        <v>4478.74</v>
      </c>
      <c r="J318" s="14">
        <f t="shared" si="23"/>
        <v>0</v>
      </c>
      <c r="K318" s="14">
        <f t="shared" si="24"/>
        <v>0</v>
      </c>
      <c r="L318" s="15">
        <f t="shared" si="25"/>
        <v>0</v>
      </c>
    </row>
    <row r="319" spans="1:12" s="20" customFormat="1" ht="51" x14ac:dyDescent="0.2">
      <c r="A319" s="36" t="s">
        <v>593</v>
      </c>
      <c r="B319" s="37" t="s">
        <v>277</v>
      </c>
      <c r="C319" s="36" t="s">
        <v>315</v>
      </c>
      <c r="D319" s="21"/>
      <c r="E319" s="53">
        <v>12.574999999999999</v>
      </c>
      <c r="F319" s="38">
        <v>6</v>
      </c>
      <c r="G319" s="13"/>
      <c r="H319" s="13">
        <f t="shared" si="21"/>
        <v>0</v>
      </c>
      <c r="I319" s="14">
        <f t="shared" si="22"/>
        <v>75.449999999999989</v>
      </c>
      <c r="J319" s="14">
        <f t="shared" si="23"/>
        <v>0</v>
      </c>
      <c r="K319" s="14">
        <f t="shared" si="24"/>
        <v>0</v>
      </c>
      <c r="L319" s="15">
        <f t="shared" si="25"/>
        <v>0</v>
      </c>
    </row>
    <row r="320" spans="1:12" s="20" customFormat="1" ht="25.5" x14ac:dyDescent="0.2">
      <c r="A320" s="36" t="s">
        <v>594</v>
      </c>
      <c r="B320" s="37" t="s">
        <v>278</v>
      </c>
      <c r="C320" s="36" t="s">
        <v>314</v>
      </c>
      <c r="D320" s="21"/>
      <c r="E320" s="53">
        <v>22</v>
      </c>
      <c r="F320" s="38">
        <v>2</v>
      </c>
      <c r="G320" s="13"/>
      <c r="H320" s="13">
        <f t="shared" si="21"/>
        <v>0</v>
      </c>
      <c r="I320" s="14">
        <f t="shared" si="22"/>
        <v>44</v>
      </c>
      <c r="J320" s="14">
        <f t="shared" si="23"/>
        <v>0</v>
      </c>
      <c r="K320" s="14">
        <f t="shared" si="24"/>
        <v>0</v>
      </c>
      <c r="L320" s="15">
        <f t="shared" si="25"/>
        <v>0</v>
      </c>
    </row>
    <row r="321" spans="1:12" s="20" customFormat="1" ht="25.5" x14ac:dyDescent="0.2">
      <c r="A321" s="36" t="s">
        <v>595</v>
      </c>
      <c r="B321" s="37" t="s">
        <v>279</v>
      </c>
      <c r="C321" s="36" t="s">
        <v>314</v>
      </c>
      <c r="D321" s="21"/>
      <c r="E321" s="53">
        <v>88.825000000000003</v>
      </c>
      <c r="F321" s="38">
        <v>2</v>
      </c>
      <c r="G321" s="13"/>
      <c r="H321" s="13">
        <f t="shared" si="21"/>
        <v>0</v>
      </c>
      <c r="I321" s="14">
        <f t="shared" si="22"/>
        <v>177.65</v>
      </c>
      <c r="J321" s="14">
        <f t="shared" si="23"/>
        <v>0</v>
      </c>
      <c r="K321" s="14">
        <f t="shared" si="24"/>
        <v>0</v>
      </c>
      <c r="L321" s="15">
        <f t="shared" si="25"/>
        <v>0</v>
      </c>
    </row>
    <row r="322" spans="1:12" s="20" customFormat="1" x14ac:dyDescent="0.2">
      <c r="A322" s="36" t="s">
        <v>596</v>
      </c>
      <c r="B322" s="37" t="s">
        <v>280</v>
      </c>
      <c r="C322" s="36" t="s">
        <v>315</v>
      </c>
      <c r="D322" s="21"/>
      <c r="E322" s="53">
        <v>37.82</v>
      </c>
      <c r="F322" s="38">
        <v>2.75</v>
      </c>
      <c r="G322" s="13"/>
      <c r="H322" s="13">
        <f t="shared" si="21"/>
        <v>0</v>
      </c>
      <c r="I322" s="14">
        <f t="shared" si="22"/>
        <v>104.005</v>
      </c>
      <c r="J322" s="14">
        <f t="shared" si="23"/>
        <v>0</v>
      </c>
      <c r="K322" s="14">
        <f t="shared" si="24"/>
        <v>0</v>
      </c>
      <c r="L322" s="15">
        <f t="shared" si="25"/>
        <v>0</v>
      </c>
    </row>
    <row r="323" spans="1:12" s="20" customFormat="1" x14ac:dyDescent="0.2">
      <c r="A323" s="36" t="s">
        <v>597</v>
      </c>
      <c r="B323" s="37" t="s">
        <v>281</v>
      </c>
      <c r="C323" s="36" t="s">
        <v>315</v>
      </c>
      <c r="D323" s="21"/>
      <c r="E323" s="53">
        <v>29.694400000000002</v>
      </c>
      <c r="F323" s="38">
        <v>2</v>
      </c>
      <c r="G323" s="13"/>
      <c r="H323" s="13">
        <f t="shared" si="21"/>
        <v>0</v>
      </c>
      <c r="I323" s="14">
        <f t="shared" si="22"/>
        <v>59.388800000000003</v>
      </c>
      <c r="J323" s="14">
        <f t="shared" si="23"/>
        <v>0</v>
      </c>
      <c r="K323" s="14">
        <f t="shared" si="24"/>
        <v>0</v>
      </c>
      <c r="L323" s="15">
        <f t="shared" si="25"/>
        <v>0</v>
      </c>
    </row>
    <row r="324" spans="1:12" s="20" customFormat="1" ht="38.25" x14ac:dyDescent="0.2">
      <c r="A324" s="36" t="s">
        <v>598</v>
      </c>
      <c r="B324" s="37" t="s">
        <v>282</v>
      </c>
      <c r="C324" s="36" t="s">
        <v>312</v>
      </c>
      <c r="D324" s="21"/>
      <c r="E324" s="53">
        <v>1053.1300000000001</v>
      </c>
      <c r="F324" s="38">
        <v>1</v>
      </c>
      <c r="G324" s="13"/>
      <c r="H324" s="13">
        <f t="shared" si="21"/>
        <v>0</v>
      </c>
      <c r="I324" s="14">
        <f t="shared" si="22"/>
        <v>1053.1300000000001</v>
      </c>
      <c r="J324" s="14">
        <f t="shared" si="23"/>
        <v>0</v>
      </c>
      <c r="K324" s="14">
        <f t="shared" si="24"/>
        <v>0</v>
      </c>
      <c r="L324" s="15">
        <f t="shared" si="25"/>
        <v>0</v>
      </c>
    </row>
    <row r="325" spans="1:12" s="20" customFormat="1" x14ac:dyDescent="0.2">
      <c r="A325" s="36" t="s">
        <v>599</v>
      </c>
      <c r="B325" s="37" t="s">
        <v>283</v>
      </c>
      <c r="C325" s="36" t="s">
        <v>314</v>
      </c>
      <c r="D325" s="21"/>
      <c r="E325" s="53">
        <v>120.7</v>
      </c>
      <c r="F325" s="38">
        <v>1</v>
      </c>
      <c r="G325" s="13"/>
      <c r="H325" s="13">
        <f t="shared" si="21"/>
        <v>0</v>
      </c>
      <c r="I325" s="14">
        <f t="shared" si="22"/>
        <v>120.7</v>
      </c>
      <c r="J325" s="14">
        <f t="shared" si="23"/>
        <v>0</v>
      </c>
      <c r="K325" s="14">
        <f t="shared" si="24"/>
        <v>0</v>
      </c>
      <c r="L325" s="15">
        <f t="shared" si="25"/>
        <v>0</v>
      </c>
    </row>
    <row r="326" spans="1:12" s="20" customFormat="1" ht="25.5" x14ac:dyDescent="0.2">
      <c r="A326" s="32">
        <v>20</v>
      </c>
      <c r="B326" s="33" t="s">
        <v>284</v>
      </c>
      <c r="C326" s="32"/>
      <c r="D326" s="21"/>
      <c r="E326" s="54"/>
      <c r="F326" s="34"/>
      <c r="G326" s="35"/>
      <c r="H326" s="35"/>
      <c r="I326" s="35"/>
      <c r="J326" s="35"/>
      <c r="K326" s="35"/>
      <c r="L326" s="35"/>
    </row>
    <row r="327" spans="1:12" s="20" customFormat="1" x14ac:dyDescent="0.2">
      <c r="A327" s="36" t="s">
        <v>600</v>
      </c>
      <c r="B327" s="37" t="s">
        <v>285</v>
      </c>
      <c r="C327" s="36" t="s">
        <v>315</v>
      </c>
      <c r="D327" s="21"/>
      <c r="E327" s="53">
        <v>84.78</v>
      </c>
      <c r="F327" s="38">
        <v>3</v>
      </c>
      <c r="G327" s="13"/>
      <c r="H327" s="13">
        <f t="shared" si="21"/>
        <v>0</v>
      </c>
      <c r="I327" s="14">
        <f t="shared" si="22"/>
        <v>254.34</v>
      </c>
      <c r="J327" s="14">
        <f t="shared" si="23"/>
        <v>0</v>
      </c>
      <c r="K327" s="14">
        <f t="shared" si="24"/>
        <v>0</v>
      </c>
      <c r="L327" s="15">
        <f t="shared" si="25"/>
        <v>0</v>
      </c>
    </row>
    <row r="328" spans="1:12" s="20" customFormat="1" x14ac:dyDescent="0.2">
      <c r="A328" s="36" t="s">
        <v>601</v>
      </c>
      <c r="B328" s="37" t="s">
        <v>286</v>
      </c>
      <c r="C328" s="36" t="s">
        <v>315</v>
      </c>
      <c r="D328" s="21"/>
      <c r="E328" s="53">
        <v>9.1951111111111103</v>
      </c>
      <c r="F328" s="38">
        <v>90</v>
      </c>
      <c r="G328" s="13"/>
      <c r="H328" s="13">
        <f t="shared" si="21"/>
        <v>0</v>
      </c>
      <c r="I328" s="14">
        <f t="shared" si="22"/>
        <v>827.56</v>
      </c>
      <c r="J328" s="14">
        <f t="shared" si="23"/>
        <v>0</v>
      </c>
      <c r="K328" s="14">
        <f t="shared" si="24"/>
        <v>0</v>
      </c>
      <c r="L328" s="15">
        <f t="shared" si="25"/>
        <v>0</v>
      </c>
    </row>
    <row r="329" spans="1:12" s="20" customFormat="1" ht="38.25" x14ac:dyDescent="0.2">
      <c r="A329" s="36" t="s">
        <v>602</v>
      </c>
      <c r="B329" s="37" t="s">
        <v>287</v>
      </c>
      <c r="C329" s="36" t="s">
        <v>312</v>
      </c>
      <c r="D329" s="21"/>
      <c r="E329" s="53">
        <v>38.391923076923078</v>
      </c>
      <c r="F329" s="38">
        <v>26</v>
      </c>
      <c r="G329" s="13"/>
      <c r="H329" s="13">
        <f t="shared" si="21"/>
        <v>0</v>
      </c>
      <c r="I329" s="14">
        <f t="shared" si="22"/>
        <v>998.19</v>
      </c>
      <c r="J329" s="14">
        <f t="shared" si="23"/>
        <v>0</v>
      </c>
      <c r="K329" s="14">
        <f t="shared" si="24"/>
        <v>0</v>
      </c>
      <c r="L329" s="15">
        <f t="shared" si="25"/>
        <v>0</v>
      </c>
    </row>
    <row r="330" spans="1:12" s="20" customFormat="1" x14ac:dyDescent="0.2">
      <c r="A330" s="36" t="s">
        <v>603</v>
      </c>
      <c r="B330" s="37" t="s">
        <v>288</v>
      </c>
      <c r="C330" s="36" t="s">
        <v>312</v>
      </c>
      <c r="D330" s="21"/>
      <c r="E330" s="53">
        <v>17.141999999999999</v>
      </c>
      <c r="F330" s="38">
        <v>5</v>
      </c>
      <c r="G330" s="13"/>
      <c r="H330" s="13">
        <f t="shared" si="21"/>
        <v>0</v>
      </c>
      <c r="I330" s="14">
        <f t="shared" si="22"/>
        <v>85.71</v>
      </c>
      <c r="J330" s="14">
        <f t="shared" si="23"/>
        <v>0</v>
      </c>
      <c r="K330" s="14">
        <f t="shared" si="24"/>
        <v>0</v>
      </c>
      <c r="L330" s="15">
        <f t="shared" si="25"/>
        <v>0</v>
      </c>
    </row>
    <row r="331" spans="1:12" s="20" customFormat="1" ht="25.5" x14ac:dyDescent="0.2">
      <c r="A331" s="36" t="s">
        <v>604</v>
      </c>
      <c r="B331" s="37" t="s">
        <v>289</v>
      </c>
      <c r="C331" s="36" t="s">
        <v>312</v>
      </c>
      <c r="D331" s="21"/>
      <c r="E331" s="53">
        <v>20.86</v>
      </c>
      <c r="F331" s="38">
        <v>1</v>
      </c>
      <c r="G331" s="13"/>
      <c r="H331" s="13">
        <f t="shared" si="21"/>
        <v>0</v>
      </c>
      <c r="I331" s="14">
        <f t="shared" si="22"/>
        <v>20.86</v>
      </c>
      <c r="J331" s="14">
        <f t="shared" si="23"/>
        <v>0</v>
      </c>
      <c r="K331" s="14">
        <f t="shared" si="24"/>
        <v>0</v>
      </c>
      <c r="L331" s="15">
        <f t="shared" si="25"/>
        <v>0</v>
      </c>
    </row>
    <row r="332" spans="1:12" s="20" customFormat="1" ht="25.5" x14ac:dyDescent="0.2">
      <c r="A332" s="36" t="s">
        <v>605</v>
      </c>
      <c r="B332" s="37" t="s">
        <v>290</v>
      </c>
      <c r="C332" s="36" t="s">
        <v>312</v>
      </c>
      <c r="D332" s="21"/>
      <c r="E332" s="53">
        <v>469.23</v>
      </c>
      <c r="F332" s="38">
        <v>1</v>
      </c>
      <c r="G332" s="13"/>
      <c r="H332" s="13">
        <f t="shared" si="21"/>
        <v>0</v>
      </c>
      <c r="I332" s="14">
        <f t="shared" si="22"/>
        <v>469.23</v>
      </c>
      <c r="J332" s="14">
        <f t="shared" si="23"/>
        <v>0</v>
      </c>
      <c r="K332" s="14">
        <f t="shared" si="24"/>
        <v>0</v>
      </c>
      <c r="L332" s="15">
        <f t="shared" si="25"/>
        <v>0</v>
      </c>
    </row>
    <row r="333" spans="1:12" s="20" customFormat="1" x14ac:dyDescent="0.2">
      <c r="A333" s="36" t="s">
        <v>606</v>
      </c>
      <c r="B333" s="37" t="s">
        <v>291</v>
      </c>
      <c r="C333" s="36" t="s">
        <v>312</v>
      </c>
      <c r="D333" s="21"/>
      <c r="E333" s="53">
        <v>82.453076923076921</v>
      </c>
      <c r="F333" s="38">
        <v>13</v>
      </c>
      <c r="G333" s="13"/>
      <c r="H333" s="13">
        <f t="shared" si="21"/>
        <v>0</v>
      </c>
      <c r="I333" s="14">
        <f t="shared" si="22"/>
        <v>1071.8899999999999</v>
      </c>
      <c r="J333" s="14">
        <f t="shared" si="23"/>
        <v>0</v>
      </c>
      <c r="K333" s="14">
        <f t="shared" si="24"/>
        <v>0</v>
      </c>
      <c r="L333" s="15">
        <f t="shared" si="25"/>
        <v>0</v>
      </c>
    </row>
    <row r="334" spans="1:12" s="20" customFormat="1" ht="25.5" x14ac:dyDescent="0.2">
      <c r="A334" s="36" t="s">
        <v>607</v>
      </c>
      <c r="B334" s="37" t="s">
        <v>292</v>
      </c>
      <c r="C334" s="36" t="s">
        <v>315</v>
      </c>
      <c r="D334" s="21"/>
      <c r="E334" s="53">
        <v>49.985500000000002</v>
      </c>
      <c r="F334" s="38">
        <v>20</v>
      </c>
      <c r="G334" s="13"/>
      <c r="H334" s="13">
        <f t="shared" si="21"/>
        <v>0</v>
      </c>
      <c r="I334" s="14">
        <f t="shared" si="22"/>
        <v>999.71</v>
      </c>
      <c r="J334" s="14">
        <f t="shared" si="23"/>
        <v>0</v>
      </c>
      <c r="K334" s="14">
        <f t="shared" si="24"/>
        <v>0</v>
      </c>
      <c r="L334" s="15">
        <f t="shared" si="25"/>
        <v>0</v>
      </c>
    </row>
    <row r="335" spans="1:12" s="20" customFormat="1" ht="25.5" x14ac:dyDescent="0.2">
      <c r="A335" s="36" t="s">
        <v>608</v>
      </c>
      <c r="B335" s="37" t="s">
        <v>293</v>
      </c>
      <c r="C335" s="36" t="s">
        <v>315</v>
      </c>
      <c r="D335" s="21"/>
      <c r="E335" s="53">
        <v>74.796700000000001</v>
      </c>
      <c r="F335" s="38">
        <v>500</v>
      </c>
      <c r="G335" s="13"/>
      <c r="H335" s="13">
        <f t="shared" si="21"/>
        <v>0</v>
      </c>
      <c r="I335" s="14">
        <f t="shared" si="22"/>
        <v>37398.35</v>
      </c>
      <c r="J335" s="14">
        <f t="shared" si="23"/>
        <v>0</v>
      </c>
      <c r="K335" s="14">
        <f t="shared" si="24"/>
        <v>0</v>
      </c>
      <c r="L335" s="15">
        <f t="shared" si="25"/>
        <v>0</v>
      </c>
    </row>
    <row r="336" spans="1:12" s="20" customFormat="1" ht="25.5" x14ac:dyDescent="0.2">
      <c r="A336" s="36" t="s">
        <v>609</v>
      </c>
      <c r="B336" s="37" t="s">
        <v>294</v>
      </c>
      <c r="C336" s="36" t="s">
        <v>315</v>
      </c>
      <c r="D336" s="21"/>
      <c r="E336" s="53">
        <v>95.694710526315788</v>
      </c>
      <c r="F336" s="38">
        <v>380</v>
      </c>
      <c r="G336" s="13"/>
      <c r="H336" s="13">
        <f t="shared" si="21"/>
        <v>0</v>
      </c>
      <c r="I336" s="14">
        <f t="shared" si="22"/>
        <v>36363.99</v>
      </c>
      <c r="J336" s="14">
        <f t="shared" si="23"/>
        <v>0</v>
      </c>
      <c r="K336" s="14">
        <f t="shared" si="24"/>
        <v>0</v>
      </c>
      <c r="L336" s="15">
        <f t="shared" si="25"/>
        <v>0</v>
      </c>
    </row>
    <row r="337" spans="1:12" s="20" customFormat="1" ht="38.25" x14ac:dyDescent="0.2">
      <c r="A337" s="36" t="s">
        <v>610</v>
      </c>
      <c r="B337" s="37" t="s">
        <v>295</v>
      </c>
      <c r="C337" s="36" t="s">
        <v>312</v>
      </c>
      <c r="D337" s="21"/>
      <c r="E337" s="53">
        <v>248.56</v>
      </c>
      <c r="F337" s="38">
        <v>4</v>
      </c>
      <c r="G337" s="13"/>
      <c r="H337" s="13">
        <f t="shared" si="21"/>
        <v>0</v>
      </c>
      <c r="I337" s="14">
        <f t="shared" si="22"/>
        <v>994.24</v>
      </c>
      <c r="J337" s="14">
        <f t="shared" si="23"/>
        <v>0</v>
      </c>
      <c r="K337" s="14">
        <f t="shared" si="24"/>
        <v>0</v>
      </c>
      <c r="L337" s="15">
        <f t="shared" si="25"/>
        <v>0</v>
      </c>
    </row>
    <row r="338" spans="1:12" s="20" customFormat="1" ht="25.5" x14ac:dyDescent="0.2">
      <c r="A338" s="36" t="s">
        <v>611</v>
      </c>
      <c r="B338" s="37" t="s">
        <v>296</v>
      </c>
      <c r="C338" s="36" t="s">
        <v>312</v>
      </c>
      <c r="D338" s="21"/>
      <c r="E338" s="53">
        <v>20.994705882352942</v>
      </c>
      <c r="F338" s="38">
        <v>17</v>
      </c>
      <c r="G338" s="13"/>
      <c r="H338" s="13">
        <f t="shared" si="21"/>
        <v>0</v>
      </c>
      <c r="I338" s="14">
        <f t="shared" si="22"/>
        <v>356.91</v>
      </c>
      <c r="J338" s="14">
        <f t="shared" si="23"/>
        <v>0</v>
      </c>
      <c r="K338" s="14">
        <f t="shared" si="24"/>
        <v>0</v>
      </c>
      <c r="L338" s="15">
        <f t="shared" si="25"/>
        <v>0</v>
      </c>
    </row>
    <row r="339" spans="1:12" s="20" customFormat="1" x14ac:dyDescent="0.2">
      <c r="A339" s="32">
        <v>21</v>
      </c>
      <c r="B339" s="33" t="s">
        <v>297</v>
      </c>
      <c r="C339" s="32"/>
      <c r="D339" s="21"/>
      <c r="E339" s="54"/>
      <c r="F339" s="34"/>
      <c r="G339" s="35"/>
      <c r="H339" s="35"/>
      <c r="I339" s="35"/>
      <c r="J339" s="35"/>
      <c r="K339" s="35"/>
      <c r="L339" s="35"/>
    </row>
    <row r="340" spans="1:12" s="20" customFormat="1" x14ac:dyDescent="0.2">
      <c r="A340" s="36" t="s">
        <v>612</v>
      </c>
      <c r="B340" s="37" t="s">
        <v>298</v>
      </c>
      <c r="C340" s="36" t="s">
        <v>312</v>
      </c>
      <c r="D340" s="21"/>
      <c r="E340" s="53">
        <v>2583.37</v>
      </c>
      <c r="F340" s="38">
        <v>1</v>
      </c>
      <c r="G340" s="13"/>
      <c r="H340" s="13">
        <f t="shared" ref="H340:H356" si="26">G340</f>
        <v>0</v>
      </c>
      <c r="I340" s="14">
        <f t="shared" ref="I340:I356" si="27">E340*F340</f>
        <v>2583.37</v>
      </c>
      <c r="J340" s="14">
        <f t="shared" ref="J340:J356" si="28">ROUND(G340*E340,2)</f>
        <v>0</v>
      </c>
      <c r="K340" s="14">
        <f t="shared" ref="K340:K356" si="29">ROUND(H340*E340,2)</f>
        <v>0</v>
      </c>
      <c r="L340" s="15">
        <f t="shared" ref="L340:L356" si="30">K340/I340</f>
        <v>0</v>
      </c>
    </row>
    <row r="341" spans="1:12" s="20" customFormat="1" ht="25.5" x14ac:dyDescent="0.2">
      <c r="A341" s="36" t="s">
        <v>613</v>
      </c>
      <c r="B341" s="37" t="s">
        <v>299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26"/>
        <v>0</v>
      </c>
      <c r="I341" s="14">
        <f t="shared" si="27"/>
        <v>9524.59</v>
      </c>
      <c r="J341" s="14">
        <f t="shared" si="28"/>
        <v>0</v>
      </c>
      <c r="K341" s="14">
        <f t="shared" si="29"/>
        <v>0</v>
      </c>
      <c r="L341" s="15">
        <f t="shared" si="30"/>
        <v>0</v>
      </c>
    </row>
    <row r="342" spans="1:12" s="20" customFormat="1" ht="25.5" x14ac:dyDescent="0.2">
      <c r="A342" s="36" t="s">
        <v>614</v>
      </c>
      <c r="B342" s="37" t="s">
        <v>299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26"/>
        <v>0</v>
      </c>
      <c r="I342" s="14">
        <f t="shared" si="27"/>
        <v>4594.5748098208896</v>
      </c>
      <c r="J342" s="14">
        <f t="shared" si="28"/>
        <v>0</v>
      </c>
      <c r="K342" s="14">
        <f t="shared" si="29"/>
        <v>0</v>
      </c>
      <c r="L342" s="15">
        <f t="shared" si="30"/>
        <v>0</v>
      </c>
    </row>
    <row r="343" spans="1:12" s="20" customFormat="1" x14ac:dyDescent="0.2">
      <c r="A343" s="36" t="s">
        <v>615</v>
      </c>
      <c r="B343" s="37" t="s">
        <v>300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26"/>
        <v>0</v>
      </c>
      <c r="I343" s="14">
        <f t="shared" si="27"/>
        <v>7232.09</v>
      </c>
      <c r="J343" s="14">
        <f t="shared" si="28"/>
        <v>0</v>
      </c>
      <c r="K343" s="14">
        <f t="shared" si="29"/>
        <v>0</v>
      </c>
      <c r="L343" s="15">
        <f t="shared" si="30"/>
        <v>0</v>
      </c>
    </row>
    <row r="344" spans="1:12" s="20" customFormat="1" ht="25.5" x14ac:dyDescent="0.2">
      <c r="A344" s="36" t="s">
        <v>616</v>
      </c>
      <c r="B344" s="37" t="s">
        <v>301</v>
      </c>
      <c r="C344" s="36" t="s">
        <v>315</v>
      </c>
      <c r="D344" s="21"/>
      <c r="E344" s="53">
        <v>128.23500000000001</v>
      </c>
      <c r="F344" s="38">
        <v>4.3899999999999997</v>
      </c>
      <c r="G344" s="13"/>
      <c r="H344" s="13">
        <f t="shared" si="26"/>
        <v>0</v>
      </c>
      <c r="I344" s="14">
        <f t="shared" si="27"/>
        <v>562.95164999999997</v>
      </c>
      <c r="J344" s="14">
        <f t="shared" si="28"/>
        <v>0</v>
      </c>
      <c r="K344" s="14">
        <f t="shared" si="29"/>
        <v>0</v>
      </c>
      <c r="L344" s="15">
        <f t="shared" si="30"/>
        <v>0</v>
      </c>
    </row>
    <row r="345" spans="1:12" s="20" customFormat="1" ht="25.5" x14ac:dyDescent="0.2">
      <c r="A345" s="36" t="s">
        <v>617</v>
      </c>
      <c r="B345" s="37" t="s">
        <v>301</v>
      </c>
      <c r="C345" s="36" t="s">
        <v>315</v>
      </c>
      <c r="D345" s="21"/>
      <c r="E345" s="53">
        <v>128.23500000000001</v>
      </c>
      <c r="F345" s="38">
        <v>4.5199999999999996</v>
      </c>
      <c r="G345" s="13"/>
      <c r="H345" s="13">
        <f t="shared" si="26"/>
        <v>0</v>
      </c>
      <c r="I345" s="14">
        <f t="shared" si="27"/>
        <v>579.62220000000002</v>
      </c>
      <c r="J345" s="14">
        <f t="shared" si="28"/>
        <v>0</v>
      </c>
      <c r="K345" s="14">
        <f t="shared" si="29"/>
        <v>0</v>
      </c>
      <c r="L345" s="15">
        <f t="shared" si="30"/>
        <v>0</v>
      </c>
    </row>
    <row r="346" spans="1:12" s="20" customFormat="1" x14ac:dyDescent="0.2">
      <c r="A346" s="36" t="s">
        <v>618</v>
      </c>
      <c r="B346" s="37" t="s">
        <v>302</v>
      </c>
      <c r="C346" s="36" t="s">
        <v>312</v>
      </c>
      <c r="D346" s="21"/>
      <c r="E346" s="53">
        <v>11.315</v>
      </c>
      <c r="F346" s="38">
        <v>2</v>
      </c>
      <c r="G346" s="13"/>
      <c r="H346" s="13">
        <f t="shared" si="26"/>
        <v>0</v>
      </c>
      <c r="I346" s="14">
        <f t="shared" si="27"/>
        <v>22.63</v>
      </c>
      <c r="J346" s="14">
        <f t="shared" si="28"/>
        <v>0</v>
      </c>
      <c r="K346" s="14">
        <f t="shared" si="29"/>
        <v>0</v>
      </c>
      <c r="L346" s="15">
        <f t="shared" si="30"/>
        <v>0</v>
      </c>
    </row>
    <row r="347" spans="1:12" s="20" customFormat="1" x14ac:dyDescent="0.2">
      <c r="A347" s="36" t="s">
        <v>619</v>
      </c>
      <c r="B347" s="37" t="s">
        <v>303</v>
      </c>
      <c r="C347" s="36" t="s">
        <v>312</v>
      </c>
      <c r="D347" s="21"/>
      <c r="E347" s="53">
        <v>35.67</v>
      </c>
      <c r="F347" s="38">
        <v>1</v>
      </c>
      <c r="G347" s="13"/>
      <c r="H347" s="13">
        <f t="shared" si="26"/>
        <v>0</v>
      </c>
      <c r="I347" s="14">
        <f t="shared" si="27"/>
        <v>35.67</v>
      </c>
      <c r="J347" s="14">
        <f t="shared" si="28"/>
        <v>0</v>
      </c>
      <c r="K347" s="14">
        <f t="shared" si="29"/>
        <v>0</v>
      </c>
      <c r="L347" s="15">
        <f t="shared" si="30"/>
        <v>0</v>
      </c>
    </row>
    <row r="348" spans="1:12" s="20" customFormat="1" x14ac:dyDescent="0.2">
      <c r="A348" s="36" t="s">
        <v>620</v>
      </c>
      <c r="B348" s="37" t="s">
        <v>304</v>
      </c>
      <c r="C348" s="36" t="s">
        <v>314</v>
      </c>
      <c r="D348" s="21"/>
      <c r="E348" s="53">
        <v>94.42</v>
      </c>
      <c r="F348" s="38">
        <v>1</v>
      </c>
      <c r="G348" s="13"/>
      <c r="H348" s="13">
        <f t="shared" si="26"/>
        <v>0</v>
      </c>
      <c r="I348" s="14">
        <f t="shared" si="27"/>
        <v>94.42</v>
      </c>
      <c r="J348" s="14">
        <f t="shared" si="28"/>
        <v>0</v>
      </c>
      <c r="K348" s="14">
        <f t="shared" si="29"/>
        <v>0</v>
      </c>
      <c r="L348" s="15">
        <f t="shared" si="30"/>
        <v>0</v>
      </c>
    </row>
    <row r="349" spans="1:12" s="20" customFormat="1" ht="25.5" x14ac:dyDescent="0.2">
      <c r="A349" s="36" t="s">
        <v>621</v>
      </c>
      <c r="B349" s="37" t="s">
        <v>305</v>
      </c>
      <c r="C349" s="36" t="s">
        <v>314</v>
      </c>
      <c r="D349" s="21"/>
      <c r="E349" s="53">
        <v>52.44</v>
      </c>
      <c r="F349" s="38">
        <v>1</v>
      </c>
      <c r="G349" s="13"/>
      <c r="H349" s="13">
        <f t="shared" si="26"/>
        <v>0</v>
      </c>
      <c r="I349" s="14">
        <f t="shared" si="27"/>
        <v>52.44</v>
      </c>
      <c r="J349" s="14">
        <f t="shared" si="28"/>
        <v>0</v>
      </c>
      <c r="K349" s="14">
        <f t="shared" si="29"/>
        <v>0</v>
      </c>
      <c r="L349" s="15">
        <f t="shared" si="30"/>
        <v>0</v>
      </c>
    </row>
    <row r="350" spans="1:12" s="20" customFormat="1" ht="25.5" x14ac:dyDescent="0.2">
      <c r="A350" s="36" t="s">
        <v>622</v>
      </c>
      <c r="B350" s="37" t="s">
        <v>306</v>
      </c>
      <c r="C350" s="36" t="s">
        <v>312</v>
      </c>
      <c r="D350" s="21"/>
      <c r="E350" s="53">
        <v>111.84399999999999</v>
      </c>
      <c r="F350" s="38">
        <v>2</v>
      </c>
      <c r="G350" s="13"/>
      <c r="H350" s="13">
        <f t="shared" si="26"/>
        <v>0</v>
      </c>
      <c r="I350" s="14">
        <f t="shared" si="27"/>
        <v>223.68799999999999</v>
      </c>
      <c r="J350" s="14">
        <f t="shared" si="28"/>
        <v>0</v>
      </c>
      <c r="K350" s="14">
        <f t="shared" si="29"/>
        <v>0</v>
      </c>
      <c r="L350" s="15">
        <f t="shared" si="30"/>
        <v>0</v>
      </c>
    </row>
    <row r="351" spans="1:12" s="20" customFormat="1" ht="25.5" x14ac:dyDescent="0.2">
      <c r="A351" s="36" t="s">
        <v>623</v>
      </c>
      <c r="B351" s="37" t="s">
        <v>307</v>
      </c>
      <c r="C351" s="36" t="s">
        <v>315</v>
      </c>
      <c r="D351" s="21"/>
      <c r="E351" s="53">
        <v>87.892537313432825</v>
      </c>
      <c r="F351" s="38">
        <v>13.4</v>
      </c>
      <c r="G351" s="13"/>
      <c r="H351" s="13">
        <f t="shared" si="26"/>
        <v>0</v>
      </c>
      <c r="I351" s="14">
        <f t="shared" si="27"/>
        <v>1177.76</v>
      </c>
      <c r="J351" s="14">
        <f t="shared" si="28"/>
        <v>0</v>
      </c>
      <c r="K351" s="14">
        <f t="shared" si="29"/>
        <v>0</v>
      </c>
      <c r="L351" s="15">
        <f t="shared" si="30"/>
        <v>0</v>
      </c>
    </row>
    <row r="352" spans="1:12" s="20" customFormat="1" ht="25.5" x14ac:dyDescent="0.2">
      <c r="A352" s="36" t="s">
        <v>624</v>
      </c>
      <c r="B352" s="37" t="s">
        <v>308</v>
      </c>
      <c r="C352" s="36" t="s">
        <v>315</v>
      </c>
      <c r="D352" s="21"/>
      <c r="E352" s="53">
        <v>526.57000000000005</v>
      </c>
      <c r="F352" s="38">
        <v>7.97</v>
      </c>
      <c r="G352" s="13"/>
      <c r="H352" s="13">
        <f t="shared" si="26"/>
        <v>0</v>
      </c>
      <c r="I352" s="14">
        <f t="shared" si="27"/>
        <v>4196.7629000000006</v>
      </c>
      <c r="J352" s="14">
        <f t="shared" si="28"/>
        <v>0</v>
      </c>
      <c r="K352" s="14">
        <f t="shared" si="29"/>
        <v>0</v>
      </c>
      <c r="L352" s="15">
        <f t="shared" si="30"/>
        <v>0</v>
      </c>
    </row>
    <row r="353" spans="1:17" s="20" customFormat="1" x14ac:dyDescent="0.2">
      <c r="A353" s="36" t="s">
        <v>625</v>
      </c>
      <c r="B353" s="37" t="s">
        <v>309</v>
      </c>
      <c r="C353" s="36" t="s">
        <v>320</v>
      </c>
      <c r="D353" s="21"/>
      <c r="E353" s="53">
        <v>25.113953125000002</v>
      </c>
      <c r="F353" s="38">
        <v>2560</v>
      </c>
      <c r="G353" s="13"/>
      <c r="H353" s="13">
        <f t="shared" si="26"/>
        <v>0</v>
      </c>
      <c r="I353" s="14">
        <f t="shared" si="27"/>
        <v>64291.72</v>
      </c>
      <c r="J353" s="14">
        <f t="shared" si="28"/>
        <v>0</v>
      </c>
      <c r="K353" s="14">
        <f t="shared" si="29"/>
        <v>0</v>
      </c>
      <c r="L353" s="15">
        <f t="shared" si="30"/>
        <v>0</v>
      </c>
    </row>
    <row r="354" spans="1:17" s="20" customFormat="1" ht="38.25" x14ac:dyDescent="0.2">
      <c r="A354" s="36" t="s">
        <v>626</v>
      </c>
      <c r="B354" s="37" t="s">
        <v>310</v>
      </c>
      <c r="C354" s="36" t="s">
        <v>312</v>
      </c>
      <c r="D354" s="21"/>
      <c r="E354" s="53">
        <v>45.624000000000002</v>
      </c>
      <c r="F354" s="38">
        <v>5</v>
      </c>
      <c r="G354" s="13"/>
      <c r="H354" s="13">
        <f t="shared" si="26"/>
        <v>0</v>
      </c>
      <c r="I354" s="14">
        <f t="shared" si="27"/>
        <v>228.12</v>
      </c>
      <c r="J354" s="14">
        <f t="shared" si="28"/>
        <v>0</v>
      </c>
      <c r="K354" s="14">
        <f t="shared" si="29"/>
        <v>0</v>
      </c>
      <c r="L354" s="15">
        <f t="shared" si="30"/>
        <v>0</v>
      </c>
    </row>
    <row r="355" spans="1:17" s="20" customFormat="1" x14ac:dyDescent="0.2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35"/>
      <c r="K355" s="35"/>
      <c r="L355" s="35"/>
    </row>
    <row r="356" spans="1:17" s="20" customFormat="1" x14ac:dyDescent="0.2">
      <c r="A356" s="36" t="s">
        <v>627</v>
      </c>
      <c r="B356" s="37" t="s">
        <v>311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26"/>
        <v>0</v>
      </c>
      <c r="I356" s="14">
        <f t="shared" si="27"/>
        <v>2921.75</v>
      </c>
      <c r="J356" s="14">
        <f t="shared" si="28"/>
        <v>0</v>
      </c>
      <c r="K356" s="14">
        <f t="shared" si="29"/>
        <v>0</v>
      </c>
      <c r="L356" s="15">
        <f t="shared" si="30"/>
        <v>0</v>
      </c>
    </row>
    <row r="357" spans="1:17" s="11" customFormat="1" x14ac:dyDescent="0.2">
      <c r="A357" s="202"/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4"/>
      <c r="M357" s="10"/>
      <c r="N357" s="10"/>
      <c r="O357" s="10"/>
      <c r="P357" s="10"/>
      <c r="Q357" s="10"/>
    </row>
    <row r="358" spans="1:17" s="11" customFormat="1" ht="16.5" customHeight="1" x14ac:dyDescent="0.2">
      <c r="A358" s="205" t="s">
        <v>717</v>
      </c>
      <c r="B358" s="206"/>
      <c r="C358" s="206"/>
      <c r="D358" s="206"/>
      <c r="E358" s="206"/>
      <c r="F358" s="206"/>
      <c r="G358" s="206"/>
      <c r="H358" s="206"/>
      <c r="I358" s="207"/>
      <c r="J358" s="58">
        <f>SUM(J19:J356)</f>
        <v>33009.769999999997</v>
      </c>
      <c r="K358" s="25">
        <v>241662.00999999998</v>
      </c>
      <c r="L358" s="26">
        <f>K358/F13</f>
        <v>0.17364158973926563</v>
      </c>
      <c r="M358" s="10"/>
      <c r="N358" s="10"/>
      <c r="O358" s="10"/>
      <c r="P358" s="10"/>
      <c r="Q358" s="10"/>
    </row>
    <row r="359" spans="1:17" x14ac:dyDescent="0.2">
      <c r="A359" s="201"/>
      <c r="B359" s="201"/>
      <c r="C359" s="201"/>
      <c r="D359" s="201"/>
      <c r="E359" s="201"/>
      <c r="F359" s="201"/>
      <c r="G359" s="201"/>
      <c r="H359" s="201"/>
      <c r="I359" s="201"/>
      <c r="J359" s="201"/>
      <c r="K359" s="201"/>
      <c r="L359" s="201"/>
    </row>
    <row r="360" spans="1:17" x14ac:dyDescent="0.2">
      <c r="I360" s="29"/>
    </row>
    <row r="368" spans="1:17" x14ac:dyDescent="0.2">
      <c r="K368" s="29"/>
      <c r="L368" s="29"/>
    </row>
    <row r="370" spans="11:11" x14ac:dyDescent="0.2">
      <c r="K370" s="29"/>
    </row>
  </sheetData>
  <mergeCells count="35"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</mergeCells>
  <pageMargins left="0.51181102362204722" right="0.51181102362204722" top="0.78740157480314965" bottom="0.78740157480314965" header="0.31496062992125984" footer="0.31496062992125984"/>
  <pageSetup paperSize="9" scale="40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pageSetUpPr fitToPage="1"/>
  </sheetPr>
  <dimension ref="A1:M174"/>
  <sheetViews>
    <sheetView topLeftCell="A156" workbookViewId="0">
      <selection activeCell="C1" sqref="A1:M163"/>
    </sheetView>
  </sheetViews>
  <sheetFormatPr defaultRowHeight="12.75" x14ac:dyDescent="0.2"/>
  <cols>
    <col min="1" max="1" width="6.25" style="59" customWidth="1"/>
    <col min="2" max="2" width="11.125" style="59" customWidth="1"/>
    <col min="3" max="3" width="6.375" style="59" customWidth="1"/>
    <col min="4" max="4" width="5.75" style="59" customWidth="1"/>
    <col min="5" max="5" width="6.5" style="59" customWidth="1"/>
    <col min="6" max="6" width="6.125" style="59" customWidth="1"/>
    <col min="7" max="7" width="7.875" style="59" customWidth="1"/>
    <col min="8" max="8" width="7.5" style="59" customWidth="1"/>
    <col min="9" max="9" width="7.125" style="59" customWidth="1"/>
    <col min="10" max="10" width="8" style="59" customWidth="1"/>
    <col min="11" max="11" width="6.625" style="59" customWidth="1"/>
    <col min="12" max="12" width="7.5" style="59" customWidth="1"/>
    <col min="13" max="13" width="6.25" style="59" customWidth="1"/>
    <col min="14" max="16384" width="9" style="59"/>
  </cols>
  <sheetData>
    <row r="1" spans="1:13" ht="12.75" customHeight="1" x14ac:dyDescent="0.2">
      <c r="A1" s="256"/>
      <c r="B1" s="257"/>
      <c r="C1" s="262" t="s">
        <v>718</v>
      </c>
      <c r="D1" s="263"/>
      <c r="E1" s="263"/>
      <c r="F1" s="263"/>
      <c r="G1" s="263"/>
      <c r="H1" s="263"/>
      <c r="I1" s="263"/>
      <c r="J1" s="263"/>
      <c r="K1" s="263"/>
      <c r="L1" s="263"/>
      <c r="M1" s="264"/>
    </row>
    <row r="2" spans="1:13" ht="9.75" customHeight="1" x14ac:dyDescent="0.2">
      <c r="A2" s="258"/>
      <c r="B2" s="259"/>
      <c r="C2" s="265" t="s">
        <v>632</v>
      </c>
      <c r="D2" s="266"/>
      <c r="E2" s="266"/>
      <c r="F2" s="266"/>
      <c r="G2" s="267"/>
      <c r="H2" s="265" t="s">
        <v>633</v>
      </c>
      <c r="I2" s="266"/>
      <c r="J2" s="266"/>
      <c r="K2" s="266"/>
      <c r="L2" s="266"/>
      <c r="M2" s="268"/>
    </row>
    <row r="3" spans="1:13" ht="30" customHeight="1" x14ac:dyDescent="0.2">
      <c r="A3" s="258"/>
      <c r="B3" s="259"/>
      <c r="C3" s="269" t="s">
        <v>628</v>
      </c>
      <c r="D3" s="270"/>
      <c r="E3" s="270"/>
      <c r="F3" s="270"/>
      <c r="G3" s="271"/>
      <c r="H3" s="272" t="s">
        <v>634</v>
      </c>
      <c r="I3" s="270"/>
      <c r="J3" s="270"/>
      <c r="K3" s="270"/>
      <c r="L3" s="270"/>
      <c r="M3" s="273"/>
    </row>
    <row r="4" spans="1:13" ht="9.75" customHeight="1" x14ac:dyDescent="0.2">
      <c r="A4" s="258"/>
      <c r="B4" s="259"/>
      <c r="C4" s="265" t="s">
        <v>635</v>
      </c>
      <c r="D4" s="266"/>
      <c r="E4" s="266"/>
      <c r="F4" s="266"/>
      <c r="G4" s="267"/>
      <c r="H4" s="274" t="s">
        <v>636</v>
      </c>
      <c r="I4" s="275"/>
      <c r="J4" s="275"/>
      <c r="K4" s="276"/>
      <c r="L4" s="277"/>
      <c r="M4" s="278"/>
    </row>
    <row r="5" spans="1:13" ht="9.75" customHeight="1" x14ac:dyDescent="0.2">
      <c r="A5" s="260"/>
      <c r="B5" s="261"/>
      <c r="C5" s="269" t="s">
        <v>629</v>
      </c>
      <c r="D5" s="270"/>
      <c r="E5" s="270"/>
      <c r="F5" s="270"/>
      <c r="G5" s="271"/>
      <c r="H5" s="279"/>
      <c r="I5" s="280"/>
      <c r="J5" s="280"/>
      <c r="K5" s="281"/>
      <c r="L5" s="279"/>
      <c r="M5" s="282"/>
    </row>
    <row r="6" spans="1:13" ht="9.6" customHeight="1" x14ac:dyDescent="0.2">
      <c r="A6" s="246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8"/>
    </row>
    <row r="7" spans="1:13" ht="9.75" customHeight="1" x14ac:dyDescent="0.2">
      <c r="A7" s="283" t="s">
        <v>637</v>
      </c>
      <c r="B7" s="285" t="s">
        <v>638</v>
      </c>
      <c r="C7" s="286"/>
      <c r="D7" s="289" t="s">
        <v>639</v>
      </c>
      <c r="E7" s="291" t="s">
        <v>640</v>
      </c>
      <c r="F7" s="292"/>
      <c r="G7" s="292"/>
      <c r="H7" s="292"/>
      <c r="I7" s="292"/>
      <c r="J7" s="293"/>
      <c r="K7" s="294" t="s">
        <v>641</v>
      </c>
      <c r="L7" s="295"/>
      <c r="M7" s="296" t="s">
        <v>642</v>
      </c>
    </row>
    <row r="8" spans="1:13" ht="9.75" customHeight="1" x14ac:dyDescent="0.2">
      <c r="A8" s="284"/>
      <c r="B8" s="287"/>
      <c r="C8" s="288"/>
      <c r="D8" s="290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97"/>
    </row>
    <row r="9" spans="1:13" ht="9.6" customHeight="1" x14ac:dyDescent="0.2">
      <c r="A9" s="246"/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8"/>
    </row>
    <row r="10" spans="1:13" ht="9.75" customHeight="1" x14ac:dyDescent="0.2">
      <c r="A10" s="120" t="s">
        <v>655</v>
      </c>
      <c r="B10" s="243" t="s">
        <v>44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5"/>
    </row>
    <row r="11" spans="1:13" ht="9" customHeight="1" x14ac:dyDescent="0.2">
      <c r="A11" s="246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8"/>
    </row>
    <row r="12" spans="1:13" ht="23.25" customHeight="1" x14ac:dyDescent="0.2">
      <c r="A12" s="121" t="s">
        <v>327</v>
      </c>
      <c r="B12" s="236" t="s">
        <v>46</v>
      </c>
      <c r="C12" s="237"/>
      <c r="D12" s="237"/>
      <c r="E12" s="237"/>
      <c r="F12" s="237"/>
      <c r="G12" s="237"/>
      <c r="H12" s="237"/>
      <c r="I12" s="237"/>
      <c r="J12" s="237"/>
      <c r="K12" s="238"/>
      <c r="L12" s="62">
        <f>SUM(L15:L18)</f>
        <v>5.3959999999999999</v>
      </c>
      <c r="M12" s="122" t="s">
        <v>651</v>
      </c>
    </row>
    <row r="13" spans="1:13" x14ac:dyDescent="0.2">
      <c r="A13" s="123"/>
      <c r="B13" s="63"/>
      <c r="C13" s="64"/>
      <c r="D13" s="64"/>
      <c r="E13" s="64"/>
      <c r="F13" s="64"/>
      <c r="G13" s="64"/>
      <c r="H13" s="64"/>
      <c r="I13" s="64"/>
      <c r="J13" s="64"/>
      <c r="K13" s="97" t="s">
        <v>656</v>
      </c>
      <c r="L13" s="65">
        <v>4.0599999999999996</v>
      </c>
      <c r="M13" s="122"/>
    </row>
    <row r="14" spans="1:13" x14ac:dyDescent="0.2">
      <c r="A14" s="123"/>
      <c r="B14" s="63"/>
      <c r="C14" s="64"/>
      <c r="D14" s="64"/>
      <c r="E14" s="64"/>
      <c r="F14" s="64"/>
      <c r="G14" s="64"/>
      <c r="H14" s="64"/>
      <c r="I14" s="64"/>
      <c r="J14" s="64"/>
      <c r="K14" s="164" t="s">
        <v>681</v>
      </c>
      <c r="L14" s="65">
        <f>L12-L13</f>
        <v>1.3360000000000003</v>
      </c>
      <c r="M14" s="122"/>
    </row>
    <row r="15" spans="1:13" ht="9.75" customHeight="1" x14ac:dyDescent="0.2">
      <c r="A15" s="124"/>
      <c r="B15" s="249" t="s">
        <v>48</v>
      </c>
      <c r="C15" s="250"/>
      <c r="D15" s="67">
        <v>4</v>
      </c>
      <c r="E15" s="67">
        <v>0.35</v>
      </c>
      <c r="F15" s="66"/>
      <c r="G15" s="67">
        <v>1.8</v>
      </c>
      <c r="H15" s="66"/>
      <c r="I15" s="67">
        <v>1.1499999999999999</v>
      </c>
      <c r="J15" s="66"/>
      <c r="K15" s="67">
        <f>E15*G15*I15</f>
        <v>0.72449999999999992</v>
      </c>
      <c r="L15" s="67">
        <f>K15*D15</f>
        <v>2.8979999999999997</v>
      </c>
      <c r="M15" s="125"/>
    </row>
    <row r="16" spans="1:13" ht="9.75" customHeight="1" x14ac:dyDescent="0.2">
      <c r="A16" s="124"/>
      <c r="B16" s="249"/>
      <c r="C16" s="250"/>
      <c r="D16" s="67"/>
      <c r="E16" s="67"/>
      <c r="F16" s="66"/>
      <c r="G16" s="67"/>
      <c r="H16" s="66"/>
      <c r="I16" s="67"/>
      <c r="J16" s="66"/>
      <c r="K16" s="67"/>
      <c r="L16" s="67"/>
      <c r="M16" s="125"/>
    </row>
    <row r="17" spans="1:13" ht="9.75" customHeight="1" x14ac:dyDescent="0.2">
      <c r="A17" s="124"/>
      <c r="B17" s="249" t="s">
        <v>653</v>
      </c>
      <c r="C17" s="250"/>
      <c r="D17" s="67">
        <v>1</v>
      </c>
      <c r="E17" s="67">
        <v>0.2</v>
      </c>
      <c r="F17" s="66"/>
      <c r="G17" s="67">
        <v>1</v>
      </c>
      <c r="H17" s="66"/>
      <c r="I17" s="67">
        <v>9.34</v>
      </c>
      <c r="J17" s="66"/>
      <c r="K17" s="67">
        <f>E17*G17*I17</f>
        <v>1.8680000000000001</v>
      </c>
      <c r="L17" s="67">
        <f>K17*D17</f>
        <v>1.8680000000000001</v>
      </c>
      <c r="M17" s="125"/>
    </row>
    <row r="18" spans="1:13" ht="9.75" customHeight="1" x14ac:dyDescent="0.2">
      <c r="A18" s="124"/>
      <c r="B18" s="249" t="s">
        <v>47</v>
      </c>
      <c r="C18" s="250"/>
      <c r="D18" s="67">
        <v>2</v>
      </c>
      <c r="E18" s="67">
        <v>0.2</v>
      </c>
      <c r="F18" s="66"/>
      <c r="G18" s="67">
        <v>3.15</v>
      </c>
      <c r="H18" s="66"/>
      <c r="I18" s="67">
        <v>0.5</v>
      </c>
      <c r="J18" s="66"/>
      <c r="K18" s="67">
        <f>E18*G18*I18</f>
        <v>0.315</v>
      </c>
      <c r="L18" s="67">
        <f>K18*D18</f>
        <v>0.63</v>
      </c>
      <c r="M18" s="125"/>
    </row>
    <row r="19" spans="1:13" ht="9.75" customHeight="1" x14ac:dyDescent="0.2">
      <c r="A19" s="124"/>
      <c r="B19" s="249"/>
      <c r="C19" s="250"/>
      <c r="D19" s="67"/>
      <c r="E19" s="67"/>
      <c r="F19" s="66"/>
      <c r="G19" s="67"/>
      <c r="H19" s="66"/>
      <c r="I19" s="68"/>
      <c r="J19" s="66"/>
      <c r="K19" s="67"/>
      <c r="L19" s="67"/>
      <c r="M19" s="125"/>
    </row>
    <row r="20" spans="1:13" ht="9.75" customHeight="1" x14ac:dyDescent="0.2">
      <c r="A20" s="126"/>
      <c r="B20" s="101"/>
      <c r="C20" s="101"/>
      <c r="D20" s="70"/>
      <c r="E20" s="70"/>
      <c r="F20" s="101"/>
      <c r="G20" s="70"/>
      <c r="H20" s="101"/>
      <c r="I20" s="71"/>
      <c r="J20" s="101"/>
      <c r="K20" s="70"/>
      <c r="L20" s="70"/>
      <c r="M20" s="127"/>
    </row>
    <row r="21" spans="1:13" ht="9.75" customHeight="1" x14ac:dyDescent="0.2">
      <c r="A21" s="126"/>
      <c r="B21" s="101"/>
      <c r="C21" s="101"/>
      <c r="D21" s="70"/>
      <c r="E21" s="70"/>
      <c r="F21" s="101"/>
      <c r="G21" s="70"/>
      <c r="H21" s="101"/>
      <c r="I21" s="71"/>
      <c r="J21" s="101"/>
      <c r="K21" s="70"/>
      <c r="L21" s="70"/>
      <c r="M21" s="127"/>
    </row>
    <row r="22" spans="1:13" ht="9.75" customHeight="1" x14ac:dyDescent="0.2">
      <c r="A22" s="124"/>
      <c r="B22" s="249"/>
      <c r="C22" s="250"/>
      <c r="D22" s="67"/>
      <c r="E22" s="67"/>
      <c r="F22" s="66"/>
      <c r="G22" s="67"/>
      <c r="H22" s="66"/>
      <c r="I22" s="68"/>
      <c r="J22" s="66"/>
      <c r="K22" s="67"/>
      <c r="L22" s="67"/>
      <c r="M22" s="125"/>
    </row>
    <row r="23" spans="1:13" ht="9" customHeight="1" x14ac:dyDescent="0.2">
      <c r="A23" s="120" t="s">
        <v>680</v>
      </c>
      <c r="B23" s="243" t="str">
        <f>'BM04'!B71</f>
        <v>SISTEMAS DE COBERTURA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5"/>
    </row>
    <row r="24" spans="1:13" ht="12.75" customHeight="1" x14ac:dyDescent="0.2">
      <c r="A24" s="130"/>
      <c r="B24" s="102"/>
      <c r="C24" s="75"/>
      <c r="D24" s="70"/>
      <c r="E24" s="70"/>
      <c r="F24" s="101"/>
      <c r="G24" s="70"/>
      <c r="H24" s="101"/>
      <c r="I24" s="101"/>
      <c r="J24" s="101"/>
      <c r="K24" s="76"/>
      <c r="L24" s="77"/>
      <c r="M24" s="131"/>
    </row>
    <row r="25" spans="1:13" ht="26.25" customHeight="1" x14ac:dyDescent="0.2">
      <c r="A25" s="128" t="s">
        <v>367</v>
      </c>
      <c r="B25" s="236" t="s">
        <v>77</v>
      </c>
      <c r="C25" s="237"/>
      <c r="D25" s="237"/>
      <c r="E25" s="237"/>
      <c r="F25" s="237"/>
      <c r="G25" s="237"/>
      <c r="H25" s="237"/>
      <c r="I25" s="237"/>
      <c r="J25" s="237"/>
      <c r="K25" s="238"/>
      <c r="L25" s="62">
        <f>SUM(L28:L30)</f>
        <v>99</v>
      </c>
      <c r="M25" s="129" t="s">
        <v>654</v>
      </c>
    </row>
    <row r="26" spans="1:13" x14ac:dyDescent="0.2">
      <c r="A26" s="138"/>
      <c r="B26" s="106"/>
      <c r="C26" s="107"/>
      <c r="D26" s="107"/>
      <c r="E26" s="107"/>
      <c r="F26" s="107"/>
      <c r="G26" s="107"/>
      <c r="H26" s="107"/>
      <c r="I26" s="107"/>
      <c r="J26" s="107"/>
      <c r="K26" s="108" t="s">
        <v>656</v>
      </c>
      <c r="L26" s="92">
        <v>96</v>
      </c>
      <c r="M26" s="133"/>
    </row>
    <row r="27" spans="1:13" ht="12.75" customHeight="1" x14ac:dyDescent="0.2">
      <c r="A27" s="132"/>
      <c r="B27" s="90"/>
      <c r="C27" s="91"/>
      <c r="D27" s="91"/>
      <c r="E27" s="91"/>
      <c r="F27" s="91"/>
      <c r="G27" s="91"/>
      <c r="H27" s="91"/>
      <c r="I27" s="91"/>
      <c r="J27" s="91"/>
      <c r="K27" s="99" t="s">
        <v>681</v>
      </c>
      <c r="L27" s="92">
        <f>L25-L26</f>
        <v>3</v>
      </c>
      <c r="M27" s="133"/>
    </row>
    <row r="28" spans="1:13" ht="12.75" customHeight="1" x14ac:dyDescent="0.2">
      <c r="A28" s="134"/>
      <c r="B28" s="255"/>
      <c r="C28" s="255"/>
      <c r="D28" s="94"/>
      <c r="E28" s="94"/>
      <c r="F28" s="94"/>
      <c r="G28" s="94"/>
      <c r="H28" s="94"/>
      <c r="I28" s="94"/>
      <c r="J28" s="94"/>
      <c r="K28" s="94"/>
      <c r="L28" s="94"/>
      <c r="M28" s="135"/>
    </row>
    <row r="29" spans="1:13" ht="12.75" customHeight="1" x14ac:dyDescent="0.2">
      <c r="A29" s="136"/>
      <c r="B29" s="251" t="s">
        <v>660</v>
      </c>
      <c r="C29" s="251"/>
      <c r="D29" s="88">
        <v>1</v>
      </c>
      <c r="E29" s="88">
        <v>31</v>
      </c>
      <c r="F29" s="88"/>
      <c r="G29" s="88"/>
      <c r="H29" s="88"/>
      <c r="I29" s="88"/>
      <c r="J29" s="89"/>
      <c r="K29" s="89">
        <f t="shared" ref="K29" si="0">E29</f>
        <v>31</v>
      </c>
      <c r="L29" s="88">
        <f t="shared" ref="L29" si="1">ROUND(D29*K29,2)</f>
        <v>31</v>
      </c>
      <c r="M29" s="137"/>
    </row>
    <row r="30" spans="1:13" ht="12.75" customHeight="1" x14ac:dyDescent="0.2">
      <c r="A30" s="136"/>
      <c r="B30" s="251" t="s">
        <v>661</v>
      </c>
      <c r="C30" s="251"/>
      <c r="D30" s="88">
        <v>2</v>
      </c>
      <c r="E30" s="88">
        <v>34</v>
      </c>
      <c r="F30" s="88"/>
      <c r="G30" s="88"/>
      <c r="H30" s="88"/>
      <c r="I30" s="88"/>
      <c r="J30" s="89"/>
      <c r="K30" s="89">
        <f t="shared" ref="K30" si="2">E30</f>
        <v>34</v>
      </c>
      <c r="L30" s="88">
        <f t="shared" ref="L30" si="3">ROUND(D30*K30,2)</f>
        <v>68</v>
      </c>
      <c r="M30" s="137"/>
    </row>
    <row r="31" spans="1:13" ht="12.75" customHeight="1" x14ac:dyDescent="0.2">
      <c r="A31" s="130"/>
      <c r="B31" s="103"/>
      <c r="C31" s="81"/>
      <c r="D31" s="82"/>
      <c r="E31" s="82"/>
      <c r="F31" s="83"/>
      <c r="G31" s="82"/>
      <c r="H31" s="83"/>
      <c r="I31" s="83"/>
      <c r="J31" s="83"/>
      <c r="K31" s="84"/>
      <c r="L31" s="93"/>
      <c r="M31" s="131"/>
    </row>
    <row r="32" spans="1:13" ht="33.75" customHeight="1" x14ac:dyDescent="0.2">
      <c r="A32" s="138" t="s">
        <v>370</v>
      </c>
      <c r="B32" s="252" t="s">
        <v>80</v>
      </c>
      <c r="C32" s="253"/>
      <c r="D32" s="253"/>
      <c r="E32" s="253"/>
      <c r="F32" s="253"/>
      <c r="G32" s="253"/>
      <c r="H32" s="253"/>
      <c r="I32" s="253"/>
      <c r="J32" s="253"/>
      <c r="K32" s="254"/>
      <c r="L32" s="72">
        <f>SUM(L35:L38)</f>
        <v>156.9</v>
      </c>
      <c r="M32" s="133" t="s">
        <v>315</v>
      </c>
    </row>
    <row r="33" spans="1:13" x14ac:dyDescent="0.2">
      <c r="A33" s="139"/>
      <c r="B33" s="85"/>
      <c r="C33" s="86"/>
      <c r="D33" s="86"/>
      <c r="E33" s="86"/>
      <c r="F33" s="86"/>
      <c r="G33" s="86"/>
      <c r="H33" s="86"/>
      <c r="I33" s="86"/>
      <c r="J33" s="86"/>
      <c r="K33" s="86" t="s">
        <v>652</v>
      </c>
      <c r="L33" s="87">
        <v>97.7</v>
      </c>
      <c r="M33" s="140"/>
    </row>
    <row r="34" spans="1:13" x14ac:dyDescent="0.2">
      <c r="A34" s="139"/>
      <c r="B34" s="85"/>
      <c r="C34" s="86"/>
      <c r="D34" s="86"/>
      <c r="E34" s="86"/>
      <c r="F34" s="86"/>
      <c r="G34" s="86"/>
      <c r="H34" s="86"/>
      <c r="I34" s="86"/>
      <c r="J34" s="86"/>
      <c r="K34" s="86" t="s">
        <v>681</v>
      </c>
      <c r="L34" s="87">
        <f>L32-L33</f>
        <v>59.2</v>
      </c>
      <c r="M34" s="140"/>
    </row>
    <row r="35" spans="1:13" x14ac:dyDescent="0.2">
      <c r="A35" s="136"/>
      <c r="B35" s="251" t="s">
        <v>658</v>
      </c>
      <c r="C35" s="251"/>
      <c r="D35" s="88">
        <v>1</v>
      </c>
      <c r="E35" s="88">
        <f>10+2+1.5+1.5+2+7+6</f>
        <v>30</v>
      </c>
      <c r="F35" s="88"/>
      <c r="G35" s="88"/>
      <c r="H35" s="88"/>
      <c r="I35" s="88"/>
      <c r="J35" s="89"/>
      <c r="K35" s="89">
        <f>E35</f>
        <v>30</v>
      </c>
      <c r="L35" s="88">
        <f>ROUND(D35*K35,2)</f>
        <v>30</v>
      </c>
      <c r="M35" s="137"/>
    </row>
    <row r="36" spans="1:13" x14ac:dyDescent="0.2">
      <c r="A36" s="136"/>
      <c r="B36" s="251" t="s">
        <v>659</v>
      </c>
      <c r="C36" s="251"/>
      <c r="D36" s="88">
        <v>1</v>
      </c>
      <c r="E36" s="88">
        <f>14.5+4+6+1.2</f>
        <v>25.7</v>
      </c>
      <c r="F36" s="88"/>
      <c r="G36" s="88"/>
      <c r="H36" s="88"/>
      <c r="I36" s="88"/>
      <c r="J36" s="89"/>
      <c r="K36" s="89">
        <f t="shared" ref="K36:K37" si="4">E36</f>
        <v>25.7</v>
      </c>
      <c r="L36" s="88">
        <f t="shared" ref="L36:L37" si="5">ROUND(D36*K36,2)</f>
        <v>25.7</v>
      </c>
      <c r="M36" s="137"/>
    </row>
    <row r="37" spans="1:13" x14ac:dyDescent="0.2">
      <c r="A37" s="136"/>
      <c r="B37" s="251" t="s">
        <v>660</v>
      </c>
      <c r="C37" s="251"/>
      <c r="D37" s="88">
        <v>1</v>
      </c>
      <c r="E37" s="88">
        <f>32+2+8</f>
        <v>42</v>
      </c>
      <c r="F37" s="88"/>
      <c r="G37" s="88"/>
      <c r="H37" s="88"/>
      <c r="I37" s="88"/>
      <c r="J37" s="89"/>
      <c r="K37" s="89">
        <f t="shared" si="4"/>
        <v>42</v>
      </c>
      <c r="L37" s="88">
        <f t="shared" si="5"/>
        <v>42</v>
      </c>
      <c r="M37" s="137"/>
    </row>
    <row r="38" spans="1:13" x14ac:dyDescent="0.2">
      <c r="A38" s="153"/>
      <c r="B38" s="251" t="s">
        <v>661</v>
      </c>
      <c r="C38" s="251"/>
      <c r="D38" s="88">
        <v>1</v>
      </c>
      <c r="E38" s="88">
        <f>34+1.2+8+8+8</f>
        <v>59.2</v>
      </c>
      <c r="F38" s="88"/>
      <c r="G38" s="88"/>
      <c r="H38" s="88"/>
      <c r="I38" s="88"/>
      <c r="J38" s="89"/>
      <c r="K38" s="89">
        <f t="shared" ref="K38" si="6">E38</f>
        <v>59.2</v>
      </c>
      <c r="L38" s="88">
        <f t="shared" ref="L38" si="7">ROUND(D38*K38,2)</f>
        <v>59.2</v>
      </c>
      <c r="M38" s="137"/>
    </row>
    <row r="39" spans="1:13" ht="12.75" customHeight="1" x14ac:dyDescent="0.2">
      <c r="A39" s="141"/>
      <c r="B39" s="103"/>
      <c r="C39" s="81"/>
      <c r="D39" s="82"/>
      <c r="E39" s="82"/>
      <c r="F39" s="83"/>
      <c r="G39" s="82"/>
      <c r="H39" s="83"/>
      <c r="I39" s="83"/>
      <c r="J39" s="83"/>
      <c r="K39" s="84"/>
      <c r="L39" s="73"/>
      <c r="M39" s="131"/>
    </row>
    <row r="40" spans="1:13" ht="25.5" customHeight="1" x14ac:dyDescent="0.2">
      <c r="A40" s="128" t="s">
        <v>371</v>
      </c>
      <c r="B40" s="236" t="s">
        <v>81</v>
      </c>
      <c r="C40" s="237"/>
      <c r="D40" s="237"/>
      <c r="E40" s="237"/>
      <c r="F40" s="237"/>
      <c r="G40" s="237"/>
      <c r="H40" s="237"/>
      <c r="I40" s="237"/>
      <c r="J40" s="237"/>
      <c r="K40" s="238"/>
      <c r="L40" s="72">
        <f>SUM(L41:L43)</f>
        <v>365.28</v>
      </c>
      <c r="M40" s="129" t="s">
        <v>38</v>
      </c>
    </row>
    <row r="41" spans="1:13" ht="12.75" customHeight="1" x14ac:dyDescent="0.2">
      <c r="A41" s="130"/>
      <c r="B41" s="251" t="s">
        <v>661</v>
      </c>
      <c r="C41" s="251"/>
      <c r="D41" s="78">
        <v>1</v>
      </c>
      <c r="E41" s="78">
        <v>9.6</v>
      </c>
      <c r="F41" s="78"/>
      <c r="G41" s="78">
        <v>17.05</v>
      </c>
      <c r="H41" s="78"/>
      <c r="I41" s="78"/>
      <c r="J41" s="79"/>
      <c r="K41" s="79">
        <f>G41*E41</f>
        <v>163.68</v>
      </c>
      <c r="L41" s="78">
        <f>ROUND(D41*K41,2)</f>
        <v>163.68</v>
      </c>
      <c r="M41" s="131"/>
    </row>
    <row r="42" spans="1:13" ht="12.75" customHeight="1" x14ac:dyDescent="0.2">
      <c r="A42" s="130"/>
      <c r="B42" s="251" t="s">
        <v>661</v>
      </c>
      <c r="C42" s="251"/>
      <c r="D42" s="78">
        <v>1</v>
      </c>
      <c r="E42" s="78">
        <v>10.5</v>
      </c>
      <c r="F42" s="78"/>
      <c r="G42" s="78">
        <v>19.2</v>
      </c>
      <c r="H42" s="78"/>
      <c r="I42" s="78"/>
      <c r="J42" s="79"/>
      <c r="K42" s="79">
        <f>G42*E42</f>
        <v>201.6</v>
      </c>
      <c r="L42" s="78">
        <f>ROUND(D42*K42,2)</f>
        <v>201.6</v>
      </c>
      <c r="M42" s="131"/>
    </row>
    <row r="43" spans="1:13" ht="12.75" customHeight="1" x14ac:dyDescent="0.2">
      <c r="A43" s="130"/>
      <c r="B43" s="98"/>
      <c r="C43" s="95"/>
      <c r="D43" s="70"/>
      <c r="E43" s="70"/>
      <c r="F43" s="101"/>
      <c r="G43" s="70"/>
      <c r="H43" s="101"/>
      <c r="I43" s="101"/>
      <c r="J43" s="101"/>
      <c r="K43" s="70"/>
      <c r="L43" s="80"/>
      <c r="M43" s="131"/>
    </row>
    <row r="44" spans="1:13" ht="12.75" customHeight="1" x14ac:dyDescent="0.2">
      <c r="A44" s="141"/>
      <c r="B44" s="102"/>
      <c r="C44" s="75"/>
      <c r="D44" s="70"/>
      <c r="E44" s="70"/>
      <c r="F44" s="101"/>
      <c r="G44" s="70"/>
      <c r="H44" s="101"/>
      <c r="I44" s="101"/>
      <c r="J44" s="101"/>
      <c r="K44" s="76"/>
      <c r="L44" s="73"/>
      <c r="M44" s="131"/>
    </row>
    <row r="45" spans="1:13" ht="29.25" customHeight="1" x14ac:dyDescent="0.2">
      <c r="A45" s="128" t="s">
        <v>372</v>
      </c>
      <c r="B45" s="236" t="s">
        <v>82</v>
      </c>
      <c r="C45" s="237"/>
      <c r="D45" s="237"/>
      <c r="E45" s="237"/>
      <c r="F45" s="237"/>
      <c r="G45" s="237"/>
      <c r="H45" s="237"/>
      <c r="I45" s="237"/>
      <c r="J45" s="237"/>
      <c r="K45" s="238"/>
      <c r="L45" s="72">
        <f>SUM(L46:L47)</f>
        <v>365.28</v>
      </c>
      <c r="M45" s="129" t="s">
        <v>38</v>
      </c>
    </row>
    <row r="46" spans="1:13" ht="12.75" customHeight="1" x14ac:dyDescent="0.2">
      <c r="A46" s="130"/>
      <c r="B46" s="251" t="s">
        <v>661</v>
      </c>
      <c r="C46" s="251"/>
      <c r="D46" s="78">
        <v>1</v>
      </c>
      <c r="E46" s="78">
        <v>9.6</v>
      </c>
      <c r="F46" s="78"/>
      <c r="G46" s="78">
        <v>17.05</v>
      </c>
      <c r="H46" s="78"/>
      <c r="I46" s="78"/>
      <c r="J46" s="79"/>
      <c r="K46" s="79">
        <f>G46*E46</f>
        <v>163.68</v>
      </c>
      <c r="L46" s="78">
        <f>ROUND(D46*K46,2)</f>
        <v>163.68</v>
      </c>
      <c r="M46" s="131"/>
    </row>
    <row r="47" spans="1:13" ht="12.75" customHeight="1" x14ac:dyDescent="0.2">
      <c r="A47" s="130"/>
      <c r="B47" s="251" t="s">
        <v>661</v>
      </c>
      <c r="C47" s="251"/>
      <c r="D47" s="78">
        <v>1</v>
      </c>
      <c r="E47" s="78">
        <v>10.5</v>
      </c>
      <c r="F47" s="78"/>
      <c r="G47" s="78">
        <v>19.2</v>
      </c>
      <c r="H47" s="78"/>
      <c r="I47" s="78"/>
      <c r="J47" s="79"/>
      <c r="K47" s="79">
        <f>G47*E47</f>
        <v>201.6</v>
      </c>
      <c r="L47" s="78">
        <f>ROUND(D47*K47,2)</f>
        <v>201.6</v>
      </c>
      <c r="M47" s="131"/>
    </row>
    <row r="48" spans="1:13" ht="12.75" customHeight="1" x14ac:dyDescent="0.2">
      <c r="A48" s="130"/>
      <c r="B48" s="239"/>
      <c r="C48" s="240"/>
      <c r="D48" s="66"/>
      <c r="E48" s="66"/>
      <c r="F48" s="66"/>
      <c r="G48" s="66"/>
      <c r="H48" s="66"/>
      <c r="I48" s="66"/>
      <c r="J48" s="66"/>
      <c r="K48" s="100"/>
      <c r="L48" s="74"/>
      <c r="M48" s="131"/>
    </row>
    <row r="49" spans="1:13" ht="12.75" customHeight="1" x14ac:dyDescent="0.2">
      <c r="A49" s="128" t="s">
        <v>30</v>
      </c>
      <c r="B49" s="236" t="s">
        <v>85</v>
      </c>
      <c r="C49" s="237"/>
      <c r="D49" s="237"/>
      <c r="E49" s="237"/>
      <c r="F49" s="237"/>
      <c r="G49" s="237"/>
      <c r="H49" s="237"/>
      <c r="I49" s="237"/>
      <c r="J49" s="237"/>
      <c r="K49" s="238"/>
      <c r="L49" s="72">
        <f>SUM(L50:L51)</f>
        <v>34</v>
      </c>
      <c r="M49" s="129" t="s">
        <v>38</v>
      </c>
    </row>
    <row r="50" spans="1:13" ht="12.75" customHeight="1" x14ac:dyDescent="0.2">
      <c r="A50" s="130"/>
      <c r="B50" s="239" t="s">
        <v>706</v>
      </c>
      <c r="C50" s="240"/>
      <c r="D50" s="67">
        <v>1</v>
      </c>
      <c r="E50" s="67">
        <v>1</v>
      </c>
      <c r="F50" s="66"/>
      <c r="G50" s="67">
        <v>34</v>
      </c>
      <c r="H50" s="66"/>
      <c r="I50" s="66"/>
      <c r="J50" s="66"/>
      <c r="K50" s="69"/>
      <c r="L50" s="73">
        <f>G50*E50</f>
        <v>34</v>
      </c>
      <c r="M50" s="131"/>
    </row>
    <row r="51" spans="1:13" ht="12.75" customHeight="1" x14ac:dyDescent="0.2">
      <c r="A51" s="141"/>
      <c r="B51" s="102"/>
      <c r="C51" s="75"/>
      <c r="D51" s="70"/>
      <c r="E51" s="70"/>
      <c r="F51" s="101"/>
      <c r="G51" s="70"/>
      <c r="H51" s="101"/>
      <c r="I51" s="101"/>
      <c r="J51" s="101"/>
      <c r="K51" s="76"/>
      <c r="L51" s="73"/>
      <c r="M51" s="131"/>
    </row>
    <row r="52" spans="1:13" ht="12.75" customHeight="1" x14ac:dyDescent="0.2">
      <c r="A52" s="128" t="s">
        <v>384</v>
      </c>
      <c r="B52" s="236" t="s">
        <v>98</v>
      </c>
      <c r="C52" s="237"/>
      <c r="D52" s="237"/>
      <c r="E52" s="237"/>
      <c r="F52" s="237"/>
      <c r="G52" s="237"/>
      <c r="H52" s="237"/>
      <c r="I52" s="237"/>
      <c r="J52" s="237"/>
      <c r="K52" s="238"/>
      <c r="L52" s="72">
        <f>SUM(L53:L127)</f>
        <v>2699.380000000001</v>
      </c>
      <c r="M52" s="129" t="s">
        <v>38</v>
      </c>
    </row>
    <row r="53" spans="1:13" ht="12.75" customHeight="1" x14ac:dyDescent="0.2">
      <c r="A53" s="130"/>
      <c r="B53" s="239" t="s">
        <v>657</v>
      </c>
      <c r="C53" s="240"/>
      <c r="D53" s="67"/>
      <c r="E53" s="67">
        <v>35</v>
      </c>
      <c r="F53" s="66"/>
      <c r="G53" s="67"/>
      <c r="H53" s="66"/>
      <c r="I53" s="66">
        <v>1.2</v>
      </c>
      <c r="J53" s="66"/>
      <c r="K53" s="69"/>
      <c r="L53" s="73">
        <f>E53*I53</f>
        <v>42</v>
      </c>
      <c r="M53" s="131"/>
    </row>
    <row r="54" spans="1:13" ht="12.75" customHeight="1" thickBot="1" x14ac:dyDescent="0.25">
      <c r="A54" s="130"/>
      <c r="B54" s="104"/>
      <c r="C54" s="95"/>
      <c r="D54" s="70"/>
      <c r="E54" s="70"/>
      <c r="F54" s="105"/>
      <c r="G54" s="70"/>
      <c r="H54" s="105"/>
      <c r="I54" s="105"/>
      <c r="J54" s="105"/>
      <c r="K54" s="70"/>
      <c r="L54" s="73"/>
      <c r="M54" s="131"/>
    </row>
    <row r="55" spans="1:13" ht="12.75" customHeight="1" thickBot="1" x14ac:dyDescent="0.25">
      <c r="A55" s="109" t="s">
        <v>682</v>
      </c>
      <c r="B55" s="110" t="str">
        <f>'BM04'!B83</f>
        <v>REVESTIMENTOS INTERNOS E EXTERNOS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1"/>
    </row>
    <row r="56" spans="1:13" ht="12.75" customHeight="1" x14ac:dyDescent="0.2">
      <c r="A56" s="11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4"/>
    </row>
    <row r="57" spans="1:13" ht="27" customHeight="1" x14ac:dyDescent="0.2">
      <c r="A57" s="115" t="s">
        <v>374</v>
      </c>
      <c r="B57" s="233" t="str">
        <f>'BM04'!B84</f>
        <v>CHAPISCO APLICADO EM ALVENARIAS E ESTRUTURAS DE CONCRETO INTERNAS, COM COLHER DE PEDREIRO. ARGAMASSA TRAÇO 1:3 COM PREPARO EM BETONEIRA 400 L</v>
      </c>
      <c r="C57" s="234"/>
      <c r="D57" s="234"/>
      <c r="E57" s="234"/>
      <c r="F57" s="234"/>
      <c r="G57" s="234"/>
      <c r="H57" s="234"/>
      <c r="I57" s="234"/>
      <c r="J57" s="234"/>
      <c r="K57" s="235"/>
      <c r="L57" s="116">
        <f>SUM(L61:L70)</f>
        <v>115.1</v>
      </c>
      <c r="M57" s="117" t="s">
        <v>683</v>
      </c>
    </row>
    <row r="58" spans="1:13" x14ac:dyDescent="0.2">
      <c r="A58" s="115"/>
      <c r="B58" s="151"/>
      <c r="C58" s="152"/>
      <c r="D58" s="152"/>
      <c r="E58" s="152"/>
      <c r="F58" s="152"/>
      <c r="G58" s="152"/>
      <c r="H58" s="152"/>
      <c r="I58" s="152"/>
      <c r="J58" s="152"/>
      <c r="K58" s="152" t="s">
        <v>700</v>
      </c>
      <c r="L58" s="116">
        <v>54.6</v>
      </c>
      <c r="M58" s="117"/>
    </row>
    <row r="59" spans="1:13" x14ac:dyDescent="0.2">
      <c r="A59" s="115"/>
      <c r="B59" s="151"/>
      <c r="C59" s="152"/>
      <c r="D59" s="152"/>
      <c r="E59" s="152"/>
      <c r="F59" s="152"/>
      <c r="G59" s="152"/>
      <c r="H59" s="152"/>
      <c r="I59" s="152"/>
      <c r="J59" s="152"/>
      <c r="K59" s="152" t="s">
        <v>702</v>
      </c>
      <c r="L59" s="116">
        <f>L57-L58</f>
        <v>60.499999999999993</v>
      </c>
      <c r="M59" s="117"/>
    </row>
    <row r="60" spans="1:13" ht="12.75" customHeight="1" x14ac:dyDescent="0.2">
      <c r="A60" s="157"/>
      <c r="B60" s="229" t="s">
        <v>684</v>
      </c>
      <c r="C60" s="230"/>
      <c r="D60" s="78">
        <v>1</v>
      </c>
      <c r="E60" s="78">
        <v>16</v>
      </c>
      <c r="F60" s="78"/>
      <c r="G60" s="78">
        <v>0.4</v>
      </c>
      <c r="H60" s="78"/>
      <c r="I60" s="78"/>
      <c r="J60" s="79"/>
      <c r="K60" s="79">
        <f t="shared" ref="K60:K67" si="8">G60*E60</f>
        <v>6.4</v>
      </c>
      <c r="L60" s="78">
        <f t="shared" ref="L60:L69" si="9">ROUND(D60*K60,2)</f>
        <v>6.4</v>
      </c>
      <c r="M60" s="158"/>
    </row>
    <row r="61" spans="1:13" ht="12.75" customHeight="1" x14ac:dyDescent="0.2">
      <c r="A61" s="159"/>
      <c r="B61" s="229" t="s">
        <v>685</v>
      </c>
      <c r="C61" s="230"/>
      <c r="D61" s="78">
        <v>1</v>
      </c>
      <c r="E61" s="78">
        <v>31.5</v>
      </c>
      <c r="F61" s="78"/>
      <c r="G61" s="78">
        <v>0.5</v>
      </c>
      <c r="H61" s="78"/>
      <c r="I61" s="78"/>
      <c r="J61" s="79"/>
      <c r="K61" s="79">
        <f t="shared" si="8"/>
        <v>15.75</v>
      </c>
      <c r="L61" s="78">
        <f t="shared" si="9"/>
        <v>15.75</v>
      </c>
      <c r="M61" s="119"/>
    </row>
    <row r="62" spans="1:13" ht="12.75" customHeight="1" x14ac:dyDescent="0.2">
      <c r="A62" s="159"/>
      <c r="B62" s="229" t="s">
        <v>685</v>
      </c>
      <c r="C62" s="230"/>
      <c r="D62" s="78">
        <v>1</v>
      </c>
      <c r="E62" s="78">
        <v>14.5</v>
      </c>
      <c r="F62" s="78"/>
      <c r="G62" s="78">
        <v>0.5</v>
      </c>
      <c r="H62" s="78"/>
      <c r="I62" s="78"/>
      <c r="J62" s="79"/>
      <c r="K62" s="79">
        <f t="shared" si="8"/>
        <v>7.25</v>
      </c>
      <c r="L62" s="78">
        <f t="shared" si="9"/>
        <v>7.25</v>
      </c>
      <c r="M62" s="119"/>
    </row>
    <row r="63" spans="1:13" ht="12.75" customHeight="1" x14ac:dyDescent="0.2">
      <c r="A63" s="159"/>
      <c r="B63" s="229" t="s">
        <v>686</v>
      </c>
      <c r="C63" s="230"/>
      <c r="D63" s="78">
        <v>1</v>
      </c>
      <c r="E63" s="78">
        <v>5</v>
      </c>
      <c r="F63" s="78"/>
      <c r="G63" s="78">
        <v>2</v>
      </c>
      <c r="H63" s="78"/>
      <c r="I63" s="78"/>
      <c r="J63" s="79"/>
      <c r="K63" s="79">
        <f t="shared" si="8"/>
        <v>10</v>
      </c>
      <c r="L63" s="78">
        <f t="shared" si="9"/>
        <v>10</v>
      </c>
      <c r="M63" s="119"/>
    </row>
    <row r="64" spans="1:13" ht="12.75" customHeight="1" x14ac:dyDescent="0.2">
      <c r="A64" s="159"/>
      <c r="B64" s="241" t="s">
        <v>687</v>
      </c>
      <c r="C64" s="242"/>
      <c r="D64" s="78">
        <v>3</v>
      </c>
      <c r="E64" s="78">
        <v>2</v>
      </c>
      <c r="F64" s="78"/>
      <c r="G64" s="78">
        <v>2</v>
      </c>
      <c r="H64" s="78"/>
      <c r="I64" s="78"/>
      <c r="J64" s="79"/>
      <c r="K64" s="79">
        <f t="shared" si="8"/>
        <v>4</v>
      </c>
      <c r="L64" s="78">
        <f t="shared" si="9"/>
        <v>12</v>
      </c>
      <c r="M64" s="119"/>
    </row>
    <row r="65" spans="1:13" ht="12.75" customHeight="1" x14ac:dyDescent="0.2">
      <c r="A65" s="159"/>
      <c r="B65" s="241" t="s">
        <v>688</v>
      </c>
      <c r="C65" s="242"/>
      <c r="D65" s="78">
        <v>12</v>
      </c>
      <c r="E65" s="78">
        <v>2</v>
      </c>
      <c r="F65" s="78"/>
      <c r="G65" s="78">
        <v>0.4</v>
      </c>
      <c r="H65" s="78"/>
      <c r="I65" s="78"/>
      <c r="J65" s="79"/>
      <c r="K65" s="79">
        <f t="shared" si="8"/>
        <v>0.8</v>
      </c>
      <c r="L65" s="78">
        <f t="shared" si="9"/>
        <v>9.6</v>
      </c>
      <c r="M65" s="119"/>
    </row>
    <row r="66" spans="1:13" ht="12.75" customHeight="1" x14ac:dyDescent="0.2">
      <c r="A66" s="159"/>
      <c r="B66" s="229" t="s">
        <v>695</v>
      </c>
      <c r="C66" s="230"/>
      <c r="D66" s="78">
        <v>1</v>
      </c>
      <c r="E66" s="78">
        <v>34</v>
      </c>
      <c r="F66" s="78"/>
      <c r="G66" s="78">
        <v>0.5</v>
      </c>
      <c r="H66" s="78"/>
      <c r="I66" s="78"/>
      <c r="J66" s="79"/>
      <c r="K66" s="79">
        <f t="shared" si="8"/>
        <v>17</v>
      </c>
      <c r="L66" s="78">
        <f t="shared" si="9"/>
        <v>17</v>
      </c>
      <c r="M66" s="119"/>
    </row>
    <row r="67" spans="1:13" ht="12.75" customHeight="1" x14ac:dyDescent="0.2">
      <c r="A67" s="159"/>
      <c r="B67" s="229" t="s">
        <v>695</v>
      </c>
      <c r="C67" s="230"/>
      <c r="D67" s="78">
        <v>1</v>
      </c>
      <c r="E67" s="78">
        <v>3</v>
      </c>
      <c r="F67" s="78"/>
      <c r="G67" s="78">
        <v>0.5</v>
      </c>
      <c r="H67" s="78"/>
      <c r="I67" s="78"/>
      <c r="J67" s="79"/>
      <c r="K67" s="79">
        <f t="shared" si="8"/>
        <v>1.5</v>
      </c>
      <c r="L67" s="78">
        <f t="shared" si="9"/>
        <v>1.5</v>
      </c>
      <c r="M67" s="119"/>
    </row>
    <row r="68" spans="1:13" ht="12.75" customHeight="1" x14ac:dyDescent="0.2">
      <c r="A68" s="159"/>
      <c r="B68" s="229" t="s">
        <v>686</v>
      </c>
      <c r="C68" s="230"/>
      <c r="D68" s="78">
        <v>4</v>
      </c>
      <c r="E68" s="78">
        <v>7.5</v>
      </c>
      <c r="F68" s="78"/>
      <c r="G68" s="78">
        <v>2</v>
      </c>
      <c r="H68" s="78"/>
      <c r="I68" s="78"/>
      <c r="J68" s="79"/>
      <c r="K68" s="79">
        <f>(G68*E68)/2</f>
        <v>7.5</v>
      </c>
      <c r="L68" s="78">
        <f t="shared" si="9"/>
        <v>30</v>
      </c>
      <c r="M68" s="119"/>
    </row>
    <row r="69" spans="1:13" ht="12.75" customHeight="1" x14ac:dyDescent="0.2">
      <c r="A69" s="159"/>
      <c r="B69" s="241" t="s">
        <v>687</v>
      </c>
      <c r="C69" s="242"/>
      <c r="D69" s="78">
        <v>3</v>
      </c>
      <c r="E69" s="78">
        <v>2</v>
      </c>
      <c r="F69" s="78"/>
      <c r="G69" s="78">
        <v>2</v>
      </c>
      <c r="H69" s="78"/>
      <c r="I69" s="78"/>
      <c r="J69" s="79"/>
      <c r="K69" s="79">
        <f t="shared" ref="K69" si="10">G69*E69</f>
        <v>4</v>
      </c>
      <c r="L69" s="78">
        <f t="shared" si="9"/>
        <v>12</v>
      </c>
      <c r="M69" s="119"/>
    </row>
    <row r="70" spans="1:13" ht="12.75" customHeight="1" x14ac:dyDescent="0.2">
      <c r="A70" s="159"/>
      <c r="B70" s="160"/>
      <c r="C70" s="161"/>
      <c r="D70" s="78"/>
      <c r="E70" s="78"/>
      <c r="F70" s="78"/>
      <c r="G70" s="78"/>
      <c r="H70" s="78"/>
      <c r="I70" s="78"/>
      <c r="J70" s="79"/>
      <c r="K70" s="79"/>
      <c r="L70" s="78"/>
      <c r="M70" s="119"/>
    </row>
    <row r="71" spans="1:13" ht="12.75" customHeight="1" x14ac:dyDescent="0.2">
      <c r="A71" s="159"/>
      <c r="B71" s="160"/>
      <c r="C71" s="161"/>
      <c r="D71" s="78"/>
      <c r="E71" s="78"/>
      <c r="F71" s="78"/>
      <c r="G71" s="78"/>
      <c r="H71" s="78"/>
      <c r="I71" s="78"/>
      <c r="J71" s="79"/>
      <c r="K71" s="79"/>
      <c r="L71" s="78"/>
      <c r="M71" s="119"/>
    </row>
    <row r="72" spans="1:13" ht="12.75" customHeight="1" x14ac:dyDescent="0.2">
      <c r="A72" s="159"/>
      <c r="B72" s="160"/>
      <c r="C72" s="161"/>
      <c r="D72" s="78"/>
      <c r="E72" s="78"/>
      <c r="F72" s="78"/>
      <c r="G72" s="78"/>
      <c r="H72" s="78"/>
      <c r="I72" s="78"/>
      <c r="J72" s="79"/>
      <c r="K72" s="79"/>
      <c r="L72" s="78"/>
      <c r="M72" s="119"/>
    </row>
    <row r="73" spans="1:13" ht="12.75" customHeight="1" x14ac:dyDescent="0.2">
      <c r="A73" s="159"/>
      <c r="B73" s="160"/>
      <c r="C73" s="161"/>
      <c r="D73" s="78"/>
      <c r="E73" s="78"/>
      <c r="F73" s="78"/>
      <c r="G73" s="78"/>
      <c r="H73" s="78"/>
      <c r="I73" s="78"/>
      <c r="J73" s="79"/>
      <c r="K73" s="79"/>
      <c r="L73" s="78"/>
      <c r="M73" s="119"/>
    </row>
    <row r="74" spans="1:13" ht="12.75" customHeight="1" x14ac:dyDescent="0.2">
      <c r="A74" s="159"/>
      <c r="B74" s="154"/>
      <c r="C74" s="154"/>
      <c r="D74" s="155"/>
      <c r="E74" s="155"/>
      <c r="F74" s="155"/>
      <c r="G74" s="155"/>
      <c r="H74" s="155"/>
      <c r="I74" s="155"/>
      <c r="J74" s="156"/>
      <c r="K74" s="156"/>
      <c r="L74" s="155"/>
      <c r="M74" s="119"/>
    </row>
    <row r="75" spans="1:13" ht="27" customHeight="1" x14ac:dyDescent="0.2">
      <c r="A75" s="115" t="s">
        <v>375</v>
      </c>
      <c r="B75" s="233" t="str">
        <f>'BM04'!B85</f>
        <v>CHAPISCO APLICADO NO TETO, COM ROLO PARA TEXTURA ACRÍLICA. ARGAMASSA INDUSTRIALIZADA COM PREPARO MANUAL. AF_06/2014</v>
      </c>
      <c r="C75" s="234"/>
      <c r="D75" s="234"/>
      <c r="E75" s="234"/>
      <c r="F75" s="234"/>
      <c r="G75" s="234"/>
      <c r="H75" s="234"/>
      <c r="I75" s="234"/>
      <c r="J75" s="234"/>
      <c r="K75" s="235"/>
      <c r="L75" s="116">
        <f>SUM(L80:L92)</f>
        <v>343.78</v>
      </c>
      <c r="M75" s="117" t="s">
        <v>0</v>
      </c>
    </row>
    <row r="76" spans="1:13" x14ac:dyDescent="0.2">
      <c r="A76" s="115"/>
      <c r="B76" s="151"/>
      <c r="C76" s="152"/>
      <c r="D76" s="152"/>
      <c r="E76" s="152"/>
      <c r="F76" s="152"/>
      <c r="G76" s="152"/>
      <c r="H76" s="152"/>
      <c r="I76" s="152"/>
      <c r="J76" s="152"/>
      <c r="K76" s="152" t="s">
        <v>700</v>
      </c>
      <c r="L76" s="116">
        <v>67.27</v>
      </c>
      <c r="M76" s="117"/>
    </row>
    <row r="77" spans="1:13" x14ac:dyDescent="0.2">
      <c r="A77" s="115"/>
      <c r="B77" s="151"/>
      <c r="C77" s="152"/>
      <c r="D77" s="152"/>
      <c r="E77" s="152"/>
      <c r="F77" s="152"/>
      <c r="G77" s="152"/>
      <c r="H77" s="152"/>
      <c r="I77" s="152"/>
      <c r="J77" s="152"/>
      <c r="K77" s="152" t="s">
        <v>701</v>
      </c>
      <c r="L77" s="116">
        <v>100</v>
      </c>
      <c r="M77" s="117"/>
    </row>
    <row r="78" spans="1:13" x14ac:dyDescent="0.2">
      <c r="A78" s="115"/>
      <c r="B78" s="151"/>
      <c r="C78" s="152"/>
      <c r="D78" s="152"/>
      <c r="E78" s="152"/>
      <c r="F78" s="152"/>
      <c r="G78" s="152"/>
      <c r="H78" s="152"/>
      <c r="I78" s="152"/>
      <c r="J78" s="152"/>
      <c r="K78" s="152" t="s">
        <v>702</v>
      </c>
      <c r="L78" s="116">
        <f>L75-L76-L77</f>
        <v>176.51</v>
      </c>
      <c r="M78" s="117"/>
    </row>
    <row r="79" spans="1:13" ht="12.75" customHeight="1" x14ac:dyDescent="0.2">
      <c r="A79" s="157"/>
      <c r="B79" s="229" t="s">
        <v>696</v>
      </c>
      <c r="C79" s="230"/>
      <c r="D79" s="78"/>
      <c r="E79" s="78"/>
      <c r="F79" s="78"/>
      <c r="G79" s="78"/>
      <c r="H79" s="78"/>
      <c r="I79" s="78"/>
      <c r="J79" s="79"/>
      <c r="K79" s="79"/>
      <c r="L79" s="78"/>
      <c r="M79" s="158"/>
    </row>
    <row r="80" spans="1:13" ht="12.75" customHeight="1" x14ac:dyDescent="0.2">
      <c r="A80" s="159"/>
      <c r="B80" s="229" t="s">
        <v>689</v>
      </c>
      <c r="C80" s="230"/>
      <c r="D80" s="78">
        <v>1</v>
      </c>
      <c r="E80" s="78">
        <v>6</v>
      </c>
      <c r="F80" s="78"/>
      <c r="G80" s="78">
        <v>1.2</v>
      </c>
      <c r="H80" s="78"/>
      <c r="I80" s="78"/>
      <c r="J80" s="79"/>
      <c r="K80" s="79">
        <f>G80*E80</f>
        <v>7.1999999999999993</v>
      </c>
      <c r="L80" s="78">
        <f>ROUND(D80*K80,2)</f>
        <v>7.2</v>
      </c>
      <c r="M80" s="119"/>
    </row>
    <row r="81" spans="1:13" ht="12.75" customHeight="1" x14ac:dyDescent="0.2">
      <c r="A81" s="159"/>
      <c r="B81" s="229" t="s">
        <v>689</v>
      </c>
      <c r="C81" s="230"/>
      <c r="D81" s="78">
        <v>1</v>
      </c>
      <c r="E81" s="78">
        <v>4.05</v>
      </c>
      <c r="F81" s="78"/>
      <c r="G81" s="78">
        <v>7.65</v>
      </c>
      <c r="H81" s="78"/>
      <c r="I81" s="78"/>
      <c r="J81" s="79"/>
      <c r="K81" s="79">
        <f>G81*E81</f>
        <v>30.982500000000002</v>
      </c>
      <c r="L81" s="78">
        <f>ROUND(D81*K81,2)</f>
        <v>30.98</v>
      </c>
      <c r="M81" s="119"/>
    </row>
    <row r="82" spans="1:13" ht="12.75" customHeight="1" x14ac:dyDescent="0.2">
      <c r="A82" s="159"/>
      <c r="B82" s="229" t="s">
        <v>690</v>
      </c>
      <c r="C82" s="230"/>
      <c r="D82" s="78">
        <v>1</v>
      </c>
      <c r="E82" s="78">
        <v>1.05</v>
      </c>
      <c r="F82" s="78"/>
      <c r="G82" s="78">
        <v>4.6500000000000004</v>
      </c>
      <c r="H82" s="78"/>
      <c r="I82" s="78"/>
      <c r="J82" s="79"/>
      <c r="K82" s="79">
        <f t="shared" ref="K82" si="11">G82*E82</f>
        <v>4.8825000000000003</v>
      </c>
      <c r="L82" s="78">
        <f t="shared" ref="L82:L84" si="12">ROUND(D82*K82,2)</f>
        <v>4.88</v>
      </c>
      <c r="M82" s="119"/>
    </row>
    <row r="83" spans="1:13" ht="12.75" customHeight="1" x14ac:dyDescent="0.2">
      <c r="A83" s="159"/>
      <c r="B83" s="229" t="s">
        <v>691</v>
      </c>
      <c r="C83" s="230"/>
      <c r="D83" s="78">
        <v>1</v>
      </c>
      <c r="E83" s="78">
        <v>16</v>
      </c>
      <c r="F83" s="78"/>
      <c r="G83" s="78">
        <v>1.2</v>
      </c>
      <c r="H83" s="78"/>
      <c r="I83" s="78"/>
      <c r="J83" s="79"/>
      <c r="K83" s="79">
        <f>G83*E83</f>
        <v>19.2</v>
      </c>
      <c r="L83" s="78">
        <f t="shared" si="12"/>
        <v>19.2</v>
      </c>
      <c r="M83" s="119"/>
    </row>
    <row r="84" spans="1:13" ht="12.75" customHeight="1" x14ac:dyDescent="0.2">
      <c r="A84" s="159"/>
      <c r="B84" s="241" t="s">
        <v>692</v>
      </c>
      <c r="C84" s="242"/>
      <c r="D84" s="78">
        <v>1</v>
      </c>
      <c r="E84" s="78">
        <v>2.5</v>
      </c>
      <c r="F84" s="78"/>
      <c r="G84" s="78">
        <v>2</v>
      </c>
      <c r="H84" s="78"/>
      <c r="I84" s="78"/>
      <c r="J84" s="79"/>
      <c r="K84" s="79">
        <f t="shared" ref="K84" si="13">G84*E84</f>
        <v>5</v>
      </c>
      <c r="L84" s="78">
        <f t="shared" si="12"/>
        <v>5</v>
      </c>
      <c r="M84" s="119"/>
    </row>
    <row r="85" spans="1:13" ht="12.75" customHeight="1" x14ac:dyDescent="0.2">
      <c r="A85" s="159"/>
      <c r="B85" s="229" t="s">
        <v>697</v>
      </c>
      <c r="C85" s="230"/>
      <c r="D85" s="78"/>
      <c r="E85" s="78"/>
      <c r="F85" s="78"/>
      <c r="G85" s="78"/>
      <c r="H85" s="78"/>
      <c r="I85" s="78"/>
      <c r="J85" s="79"/>
      <c r="K85" s="79"/>
      <c r="L85" s="78"/>
      <c r="M85" s="119"/>
    </row>
    <row r="86" spans="1:13" ht="12.75" customHeight="1" x14ac:dyDescent="0.2">
      <c r="A86" s="159"/>
      <c r="B86" s="229" t="s">
        <v>698</v>
      </c>
      <c r="C86" s="230"/>
      <c r="D86" s="78">
        <v>1</v>
      </c>
      <c r="E86" s="78">
        <v>3.45</v>
      </c>
      <c r="F86" s="78"/>
      <c r="G86" s="78">
        <v>7.05</v>
      </c>
      <c r="H86" s="78"/>
      <c r="I86" s="78"/>
      <c r="J86" s="79"/>
      <c r="K86" s="79">
        <f>G86*E86</f>
        <v>24.322500000000002</v>
      </c>
      <c r="L86" s="78">
        <f>ROUND(D86*K86,2)</f>
        <v>24.32</v>
      </c>
      <c r="M86" s="119"/>
    </row>
    <row r="87" spans="1:13" ht="12.75" customHeight="1" x14ac:dyDescent="0.2">
      <c r="A87" s="159"/>
      <c r="B87" s="229" t="s">
        <v>699</v>
      </c>
      <c r="C87" s="230"/>
      <c r="D87" s="78">
        <v>1</v>
      </c>
      <c r="E87" s="78">
        <v>4.05</v>
      </c>
      <c r="F87" s="78"/>
      <c r="G87" s="78">
        <v>7.05</v>
      </c>
      <c r="H87" s="78"/>
      <c r="I87" s="78"/>
      <c r="J87" s="79"/>
      <c r="K87" s="79">
        <f>G87*E87</f>
        <v>28.552499999999998</v>
      </c>
      <c r="L87" s="78">
        <f>ROUND(D87*K87,2)</f>
        <v>28.55</v>
      </c>
      <c r="M87" s="119"/>
    </row>
    <row r="88" spans="1:13" ht="12.75" customHeight="1" x14ac:dyDescent="0.2">
      <c r="A88" s="159"/>
      <c r="B88" s="229" t="s">
        <v>703</v>
      </c>
      <c r="C88" s="230"/>
      <c r="D88" s="78">
        <v>1</v>
      </c>
      <c r="E88" s="78">
        <v>1.65</v>
      </c>
      <c r="F88" s="78"/>
      <c r="G88" s="78">
        <v>7.05</v>
      </c>
      <c r="H88" s="78"/>
      <c r="I88" s="78"/>
      <c r="J88" s="79"/>
      <c r="K88" s="79">
        <f t="shared" ref="K88" si="14">G88*E88</f>
        <v>11.632499999999999</v>
      </c>
      <c r="L88" s="78">
        <f t="shared" ref="L88:L89" si="15">ROUND(D88*K88,2)</f>
        <v>11.63</v>
      </c>
      <c r="M88" s="119"/>
    </row>
    <row r="89" spans="1:13" ht="12.75" customHeight="1" x14ac:dyDescent="0.2">
      <c r="A89" s="159"/>
      <c r="B89" s="229" t="s">
        <v>705</v>
      </c>
      <c r="C89" s="230"/>
      <c r="D89" s="78">
        <v>1</v>
      </c>
      <c r="E89" s="78">
        <v>5.6</v>
      </c>
      <c r="F89" s="78"/>
      <c r="G89" s="78">
        <v>7.05</v>
      </c>
      <c r="H89" s="78"/>
      <c r="I89" s="78"/>
      <c r="J89" s="79"/>
      <c r="K89" s="79">
        <f>G89*E89</f>
        <v>39.479999999999997</v>
      </c>
      <c r="L89" s="78">
        <f t="shared" si="15"/>
        <v>39.479999999999997</v>
      </c>
      <c r="M89" s="119"/>
    </row>
    <row r="90" spans="1:13" ht="12.75" customHeight="1" x14ac:dyDescent="0.2">
      <c r="A90" s="159"/>
      <c r="B90" s="229" t="s">
        <v>707</v>
      </c>
      <c r="C90" s="230"/>
      <c r="D90" s="78">
        <v>2</v>
      </c>
      <c r="E90" s="78">
        <v>4.6500000000000004</v>
      </c>
      <c r="F90" s="78"/>
      <c r="G90" s="78">
        <v>7.05</v>
      </c>
      <c r="H90" s="78"/>
      <c r="I90" s="78"/>
      <c r="J90" s="79"/>
      <c r="K90" s="79">
        <f>G90*E90</f>
        <v>32.782499999999999</v>
      </c>
      <c r="L90" s="78">
        <f t="shared" ref="L90" si="16">ROUND(D90*K90,2)</f>
        <v>65.569999999999993</v>
      </c>
      <c r="M90" s="119"/>
    </row>
    <row r="91" spans="1:13" ht="12.75" customHeight="1" x14ac:dyDescent="0.2">
      <c r="A91" s="159"/>
      <c r="B91" s="229" t="s">
        <v>708</v>
      </c>
      <c r="C91" s="230"/>
      <c r="D91" s="78">
        <v>2</v>
      </c>
      <c r="E91" s="78">
        <v>4.6500000000000004</v>
      </c>
      <c r="F91" s="78"/>
      <c r="G91" s="78">
        <v>7.05</v>
      </c>
      <c r="H91" s="78"/>
      <c r="I91" s="78"/>
      <c r="J91" s="79"/>
      <c r="K91" s="79">
        <f>G91*E91</f>
        <v>32.782499999999999</v>
      </c>
      <c r="L91" s="78">
        <f t="shared" ref="L91" si="17">ROUND(D91*K91,2)</f>
        <v>65.569999999999993</v>
      </c>
      <c r="M91" s="119"/>
    </row>
    <row r="92" spans="1:13" ht="12.75" customHeight="1" x14ac:dyDescent="0.2">
      <c r="A92" s="159"/>
      <c r="B92" s="229" t="s">
        <v>704</v>
      </c>
      <c r="C92" s="230"/>
      <c r="D92" s="78">
        <v>1</v>
      </c>
      <c r="E92" s="78">
        <v>1.2</v>
      </c>
      <c r="F92" s="78"/>
      <c r="G92" s="78">
        <v>34.5</v>
      </c>
      <c r="H92" s="78"/>
      <c r="I92" s="78"/>
      <c r="J92" s="79"/>
      <c r="K92" s="79">
        <f>G92*E92</f>
        <v>41.4</v>
      </c>
      <c r="L92" s="78">
        <f t="shared" ref="L92" si="18">ROUND(D92*K92,2)</f>
        <v>41.4</v>
      </c>
      <c r="M92" s="119"/>
    </row>
    <row r="93" spans="1:13" ht="12.75" customHeight="1" x14ac:dyDescent="0.2">
      <c r="A93" s="159"/>
      <c r="B93" s="229"/>
      <c r="C93" s="230"/>
      <c r="D93" s="78"/>
      <c r="E93" s="78"/>
      <c r="F93" s="78"/>
      <c r="G93" s="78"/>
      <c r="H93" s="78"/>
      <c r="I93" s="78"/>
      <c r="J93" s="79"/>
      <c r="K93" s="79"/>
      <c r="L93" s="78"/>
      <c r="M93" s="119"/>
    </row>
    <row r="94" spans="1:13" ht="12.75" customHeight="1" x14ac:dyDescent="0.2">
      <c r="A94" s="159"/>
      <c r="B94" s="229"/>
      <c r="C94" s="230"/>
      <c r="D94" s="78"/>
      <c r="E94" s="78"/>
      <c r="F94" s="78"/>
      <c r="G94" s="78"/>
      <c r="H94" s="78"/>
      <c r="I94" s="78"/>
      <c r="J94" s="79"/>
      <c r="K94" s="79"/>
      <c r="L94" s="78"/>
      <c r="M94" s="119"/>
    </row>
    <row r="95" spans="1:13" ht="12.75" customHeight="1" x14ac:dyDescent="0.2">
      <c r="A95" s="115" t="s">
        <v>376</v>
      </c>
      <c r="B95" s="233" t="str">
        <f>'BM04'!B86</f>
        <v>REBOCO OU EMBOÇO INTERNO, DE TETO, COM ARGAMASSA TRAÇO T6 -1:2:10 (CIMENTO / CAL / AREIA), ESPESSURA 1,5 CM</v>
      </c>
      <c r="C95" s="234"/>
      <c r="D95" s="234"/>
      <c r="E95" s="234"/>
      <c r="F95" s="234"/>
      <c r="G95" s="234"/>
      <c r="H95" s="234"/>
      <c r="I95" s="234"/>
      <c r="J95" s="234"/>
      <c r="K95" s="235"/>
      <c r="L95" s="116">
        <f>SUM(L100:L112)</f>
        <v>343.78</v>
      </c>
      <c r="M95" s="117" t="s">
        <v>0</v>
      </c>
    </row>
    <row r="96" spans="1:13" ht="12.75" customHeight="1" x14ac:dyDescent="0.2">
      <c r="A96" s="167"/>
      <c r="B96" s="151"/>
      <c r="C96" s="152"/>
      <c r="D96" s="152"/>
      <c r="E96" s="152"/>
      <c r="F96" s="152"/>
      <c r="G96" s="152"/>
      <c r="H96" s="152"/>
      <c r="I96" s="152"/>
      <c r="J96" s="152"/>
      <c r="K96" s="152" t="s">
        <v>700</v>
      </c>
      <c r="L96" s="116">
        <v>67.27</v>
      </c>
      <c r="M96" s="168"/>
    </row>
    <row r="97" spans="1:13" ht="12.75" customHeight="1" x14ac:dyDescent="0.2">
      <c r="A97" s="167"/>
      <c r="B97" s="151"/>
      <c r="C97" s="152"/>
      <c r="D97" s="152"/>
      <c r="E97" s="152"/>
      <c r="F97" s="152"/>
      <c r="G97" s="152"/>
      <c r="H97" s="152"/>
      <c r="I97" s="152"/>
      <c r="J97" s="152"/>
      <c r="K97" s="152" t="s">
        <v>701</v>
      </c>
      <c r="L97" s="116">
        <v>60</v>
      </c>
      <c r="M97" s="168"/>
    </row>
    <row r="98" spans="1:13" ht="12.75" customHeight="1" x14ac:dyDescent="0.2">
      <c r="A98" s="167"/>
      <c r="B98" s="151"/>
      <c r="C98" s="152"/>
      <c r="D98" s="152"/>
      <c r="E98" s="152"/>
      <c r="F98" s="152"/>
      <c r="G98" s="152"/>
      <c r="H98" s="152"/>
      <c r="I98" s="152"/>
      <c r="J98" s="152"/>
      <c r="K98" s="152" t="s">
        <v>702</v>
      </c>
      <c r="L98" s="116">
        <f>L95-L96-L97</f>
        <v>216.51</v>
      </c>
      <c r="M98" s="168"/>
    </row>
    <row r="99" spans="1:13" ht="12.75" customHeight="1" x14ac:dyDescent="0.2">
      <c r="A99" s="159"/>
      <c r="B99" s="229" t="s">
        <v>696</v>
      </c>
      <c r="C99" s="230"/>
      <c r="D99" s="78"/>
      <c r="E99" s="78"/>
      <c r="F99" s="78"/>
      <c r="G99" s="78"/>
      <c r="H99" s="78"/>
      <c r="I99" s="78"/>
      <c r="J99" s="79"/>
      <c r="K99" s="79"/>
      <c r="L99" s="78"/>
      <c r="M99" s="119"/>
    </row>
    <row r="100" spans="1:13" ht="12.75" customHeight="1" x14ac:dyDescent="0.2">
      <c r="A100" s="159"/>
      <c r="B100" s="229" t="s">
        <v>689</v>
      </c>
      <c r="C100" s="230"/>
      <c r="D100" s="78">
        <v>1</v>
      </c>
      <c r="E100" s="78">
        <v>6</v>
      </c>
      <c r="F100" s="78"/>
      <c r="G100" s="78">
        <v>1.2</v>
      </c>
      <c r="H100" s="78"/>
      <c r="I100" s="78"/>
      <c r="J100" s="79"/>
      <c r="K100" s="79">
        <f>G100*E100</f>
        <v>7.1999999999999993</v>
      </c>
      <c r="L100" s="78">
        <f>ROUND(D100*K100,2)</f>
        <v>7.2</v>
      </c>
      <c r="M100" s="119"/>
    </row>
    <row r="101" spans="1:13" ht="12.75" customHeight="1" x14ac:dyDescent="0.2">
      <c r="A101" s="159"/>
      <c r="B101" s="229" t="s">
        <v>689</v>
      </c>
      <c r="C101" s="230"/>
      <c r="D101" s="78">
        <v>1</v>
      </c>
      <c r="E101" s="78">
        <v>4.05</v>
      </c>
      <c r="F101" s="78"/>
      <c r="G101" s="78">
        <v>7.65</v>
      </c>
      <c r="H101" s="78"/>
      <c r="I101" s="78"/>
      <c r="J101" s="79"/>
      <c r="K101" s="79">
        <f>G101*E101</f>
        <v>30.982500000000002</v>
      </c>
      <c r="L101" s="78">
        <f>ROUND(D101*K101,2)</f>
        <v>30.98</v>
      </c>
      <c r="M101" s="119"/>
    </row>
    <row r="102" spans="1:13" ht="12.75" customHeight="1" x14ac:dyDescent="0.2">
      <c r="A102" s="159"/>
      <c r="B102" s="229" t="s">
        <v>690</v>
      </c>
      <c r="C102" s="230"/>
      <c r="D102" s="78">
        <v>1</v>
      </c>
      <c r="E102" s="78">
        <v>1.05</v>
      </c>
      <c r="F102" s="78"/>
      <c r="G102" s="78">
        <v>4.6500000000000004</v>
      </c>
      <c r="H102" s="78"/>
      <c r="I102" s="78"/>
      <c r="J102" s="79"/>
      <c r="K102" s="79">
        <f t="shared" ref="K102" si="19">G102*E102</f>
        <v>4.8825000000000003</v>
      </c>
      <c r="L102" s="78">
        <f t="shared" ref="L102:L104" si="20">ROUND(D102*K102,2)</f>
        <v>4.88</v>
      </c>
      <c r="M102" s="119"/>
    </row>
    <row r="103" spans="1:13" ht="12.75" customHeight="1" x14ac:dyDescent="0.2">
      <c r="A103" s="159"/>
      <c r="B103" s="229" t="s">
        <v>691</v>
      </c>
      <c r="C103" s="230"/>
      <c r="D103" s="78">
        <v>1</v>
      </c>
      <c r="E103" s="78">
        <v>16</v>
      </c>
      <c r="F103" s="78"/>
      <c r="G103" s="78">
        <v>1.2</v>
      </c>
      <c r="H103" s="78"/>
      <c r="I103" s="78"/>
      <c r="J103" s="79"/>
      <c r="K103" s="79">
        <f>G103*E103</f>
        <v>19.2</v>
      </c>
      <c r="L103" s="78">
        <f t="shared" si="20"/>
        <v>19.2</v>
      </c>
      <c r="M103" s="119"/>
    </row>
    <row r="104" spans="1:13" ht="12.75" customHeight="1" x14ac:dyDescent="0.2">
      <c r="A104" s="159"/>
      <c r="B104" s="241" t="s">
        <v>692</v>
      </c>
      <c r="C104" s="242"/>
      <c r="D104" s="78">
        <v>1</v>
      </c>
      <c r="E104" s="78">
        <v>2.5</v>
      </c>
      <c r="F104" s="78"/>
      <c r="G104" s="78">
        <v>2</v>
      </c>
      <c r="H104" s="78"/>
      <c r="I104" s="78"/>
      <c r="J104" s="79"/>
      <c r="K104" s="79">
        <f t="shared" ref="K104" si="21">G104*E104</f>
        <v>5</v>
      </c>
      <c r="L104" s="78">
        <f t="shared" si="20"/>
        <v>5</v>
      </c>
      <c r="M104" s="119"/>
    </row>
    <row r="105" spans="1:13" ht="12.75" customHeight="1" x14ac:dyDescent="0.2">
      <c r="A105" s="159"/>
      <c r="B105" s="229" t="s">
        <v>697</v>
      </c>
      <c r="C105" s="230"/>
      <c r="D105" s="78"/>
      <c r="E105" s="78"/>
      <c r="F105" s="78"/>
      <c r="G105" s="78"/>
      <c r="H105" s="78"/>
      <c r="I105" s="78"/>
      <c r="J105" s="79"/>
      <c r="K105" s="79"/>
      <c r="L105" s="78"/>
      <c r="M105" s="119"/>
    </row>
    <row r="106" spans="1:13" ht="12.75" customHeight="1" x14ac:dyDescent="0.2">
      <c r="A106" s="159"/>
      <c r="B106" s="229" t="s">
        <v>698</v>
      </c>
      <c r="C106" s="230"/>
      <c r="D106" s="78">
        <v>1</v>
      </c>
      <c r="E106" s="78">
        <v>3.45</v>
      </c>
      <c r="F106" s="78"/>
      <c r="G106" s="78">
        <v>7.05</v>
      </c>
      <c r="H106" s="78"/>
      <c r="I106" s="78"/>
      <c r="J106" s="79"/>
      <c r="K106" s="79">
        <f>G106*E106</f>
        <v>24.322500000000002</v>
      </c>
      <c r="L106" s="78">
        <f>ROUND(D106*K106,2)</f>
        <v>24.32</v>
      </c>
      <c r="M106" s="119"/>
    </row>
    <row r="107" spans="1:13" ht="12.75" customHeight="1" x14ac:dyDescent="0.2">
      <c r="A107" s="159"/>
      <c r="B107" s="229" t="s">
        <v>699</v>
      </c>
      <c r="C107" s="230"/>
      <c r="D107" s="78">
        <v>1</v>
      </c>
      <c r="E107" s="78">
        <v>4.05</v>
      </c>
      <c r="F107" s="78"/>
      <c r="G107" s="78">
        <v>7.05</v>
      </c>
      <c r="H107" s="78"/>
      <c r="I107" s="78"/>
      <c r="J107" s="79"/>
      <c r="K107" s="79">
        <f>G107*E107</f>
        <v>28.552499999999998</v>
      </c>
      <c r="L107" s="78">
        <f>ROUND(D107*K107,2)</f>
        <v>28.55</v>
      </c>
      <c r="M107" s="119"/>
    </row>
    <row r="108" spans="1:13" ht="12.75" customHeight="1" x14ac:dyDescent="0.2">
      <c r="A108" s="159"/>
      <c r="B108" s="229" t="s">
        <v>703</v>
      </c>
      <c r="C108" s="230"/>
      <c r="D108" s="78">
        <v>1</v>
      </c>
      <c r="E108" s="78">
        <v>1.65</v>
      </c>
      <c r="F108" s="78"/>
      <c r="G108" s="78">
        <v>7.05</v>
      </c>
      <c r="H108" s="78"/>
      <c r="I108" s="78"/>
      <c r="J108" s="79"/>
      <c r="K108" s="79">
        <f t="shared" ref="K108" si="22">G108*E108</f>
        <v>11.632499999999999</v>
      </c>
      <c r="L108" s="78">
        <f t="shared" ref="L108:L112" si="23">ROUND(D108*K108,2)</f>
        <v>11.63</v>
      </c>
      <c r="M108" s="119"/>
    </row>
    <row r="109" spans="1:13" ht="12.75" customHeight="1" x14ac:dyDescent="0.2">
      <c r="A109" s="159"/>
      <c r="B109" s="229" t="s">
        <v>705</v>
      </c>
      <c r="C109" s="230"/>
      <c r="D109" s="78">
        <v>1</v>
      </c>
      <c r="E109" s="78">
        <v>5.6</v>
      </c>
      <c r="F109" s="78"/>
      <c r="G109" s="78">
        <v>7.05</v>
      </c>
      <c r="H109" s="78"/>
      <c r="I109" s="78"/>
      <c r="J109" s="79"/>
      <c r="K109" s="79">
        <f>G109*E109</f>
        <v>39.479999999999997</v>
      </c>
      <c r="L109" s="78">
        <f t="shared" si="23"/>
        <v>39.479999999999997</v>
      </c>
      <c r="M109" s="119"/>
    </row>
    <row r="110" spans="1:13" ht="12.75" customHeight="1" x14ac:dyDescent="0.2">
      <c r="A110" s="159"/>
      <c r="B110" s="229" t="s">
        <v>707</v>
      </c>
      <c r="C110" s="230"/>
      <c r="D110" s="78">
        <v>2</v>
      </c>
      <c r="E110" s="78">
        <v>4.6500000000000004</v>
      </c>
      <c r="F110" s="78"/>
      <c r="G110" s="78">
        <v>7.05</v>
      </c>
      <c r="H110" s="78"/>
      <c r="I110" s="78"/>
      <c r="J110" s="79"/>
      <c r="K110" s="79">
        <f>G110*E110</f>
        <v>32.782499999999999</v>
      </c>
      <c r="L110" s="78">
        <f t="shared" si="23"/>
        <v>65.569999999999993</v>
      </c>
      <c r="M110" s="119"/>
    </row>
    <row r="111" spans="1:13" ht="12.75" customHeight="1" x14ac:dyDescent="0.2">
      <c r="A111" s="159"/>
      <c r="B111" s="229" t="s">
        <v>708</v>
      </c>
      <c r="C111" s="230"/>
      <c r="D111" s="78">
        <v>2</v>
      </c>
      <c r="E111" s="78">
        <v>4.6500000000000004</v>
      </c>
      <c r="F111" s="78"/>
      <c r="G111" s="78">
        <v>7.05</v>
      </c>
      <c r="H111" s="78"/>
      <c r="I111" s="78"/>
      <c r="J111" s="79"/>
      <c r="K111" s="79">
        <f>G111*E111</f>
        <v>32.782499999999999</v>
      </c>
      <c r="L111" s="78">
        <f t="shared" si="23"/>
        <v>65.569999999999993</v>
      </c>
      <c r="M111" s="119"/>
    </row>
    <row r="112" spans="1:13" ht="12.75" customHeight="1" x14ac:dyDescent="0.2">
      <c r="A112" s="159"/>
      <c r="B112" s="229" t="s">
        <v>704</v>
      </c>
      <c r="C112" s="230"/>
      <c r="D112" s="78">
        <v>1</v>
      </c>
      <c r="E112" s="78">
        <v>1.2</v>
      </c>
      <c r="F112" s="78"/>
      <c r="G112" s="78">
        <v>34.5</v>
      </c>
      <c r="H112" s="78"/>
      <c r="I112" s="78"/>
      <c r="J112" s="79"/>
      <c r="K112" s="79">
        <f>G112*E112</f>
        <v>41.4</v>
      </c>
      <c r="L112" s="78">
        <f t="shared" si="23"/>
        <v>41.4</v>
      </c>
      <c r="M112" s="119"/>
    </row>
    <row r="113" spans="1:13" ht="12.75" customHeight="1" x14ac:dyDescent="0.2">
      <c r="A113" s="159"/>
      <c r="B113" s="154"/>
      <c r="C113" s="154"/>
      <c r="D113" s="155"/>
      <c r="E113" s="155"/>
      <c r="F113" s="155"/>
      <c r="G113" s="155"/>
      <c r="H113" s="155"/>
      <c r="I113" s="155"/>
      <c r="J113" s="156"/>
      <c r="K113" s="156"/>
      <c r="L113" s="155"/>
      <c r="M113" s="119"/>
    </row>
    <row r="114" spans="1:13" ht="12.75" customHeight="1" x14ac:dyDescent="0.2">
      <c r="A114" s="159"/>
      <c r="B114" s="162"/>
      <c r="C114" s="162"/>
      <c r="D114" s="155"/>
      <c r="E114" s="155"/>
      <c r="F114" s="155"/>
      <c r="G114" s="155"/>
      <c r="H114" s="155"/>
      <c r="I114" s="155"/>
      <c r="J114" s="156"/>
      <c r="K114" s="156"/>
      <c r="L114" s="155"/>
      <c r="M114" s="119"/>
    </row>
    <row r="115" spans="1:13" ht="12.75" customHeight="1" x14ac:dyDescent="0.2">
      <c r="A115" s="115" t="s">
        <v>693</v>
      </c>
      <c r="B115" s="233" t="s">
        <v>694</v>
      </c>
      <c r="C115" s="234"/>
      <c r="D115" s="234"/>
      <c r="E115" s="234"/>
      <c r="F115" s="234"/>
      <c r="G115" s="234"/>
      <c r="H115" s="234"/>
      <c r="I115" s="234"/>
      <c r="J115" s="234"/>
      <c r="K115" s="235"/>
      <c r="L115" s="116">
        <f>SUM(L116:L125)</f>
        <v>121.5</v>
      </c>
      <c r="M115" s="117" t="s">
        <v>0</v>
      </c>
    </row>
    <row r="116" spans="1:13" ht="12.75" customHeight="1" x14ac:dyDescent="0.2">
      <c r="A116" s="159"/>
      <c r="B116" s="229" t="s">
        <v>684</v>
      </c>
      <c r="C116" s="230"/>
      <c r="D116" s="78">
        <v>1</v>
      </c>
      <c r="E116" s="78">
        <v>16</v>
      </c>
      <c r="F116" s="78"/>
      <c r="G116" s="78">
        <v>0.4</v>
      </c>
      <c r="H116" s="78"/>
      <c r="I116" s="78"/>
      <c r="J116" s="79"/>
      <c r="K116" s="79">
        <f t="shared" ref="K116:K121" si="24">G116*E116</f>
        <v>6.4</v>
      </c>
      <c r="L116" s="78">
        <f t="shared" ref="L116:L121" si="25">ROUND(D116*K116,2)</f>
        <v>6.4</v>
      </c>
      <c r="M116" s="119"/>
    </row>
    <row r="117" spans="1:13" ht="12.75" customHeight="1" x14ac:dyDescent="0.2">
      <c r="A117" s="159"/>
      <c r="B117" s="229" t="s">
        <v>685</v>
      </c>
      <c r="C117" s="230"/>
      <c r="D117" s="78">
        <v>1</v>
      </c>
      <c r="E117" s="78">
        <v>31.5</v>
      </c>
      <c r="F117" s="78"/>
      <c r="G117" s="78">
        <v>0.5</v>
      </c>
      <c r="H117" s="78"/>
      <c r="I117" s="78"/>
      <c r="J117" s="79"/>
      <c r="K117" s="79">
        <f t="shared" si="24"/>
        <v>15.75</v>
      </c>
      <c r="L117" s="78">
        <f t="shared" si="25"/>
        <v>15.75</v>
      </c>
      <c r="M117" s="119"/>
    </row>
    <row r="118" spans="1:13" ht="12.75" customHeight="1" x14ac:dyDescent="0.2">
      <c r="A118" s="159"/>
      <c r="B118" s="229" t="s">
        <v>685</v>
      </c>
      <c r="C118" s="230"/>
      <c r="D118" s="78">
        <v>1</v>
      </c>
      <c r="E118" s="78">
        <v>14.5</v>
      </c>
      <c r="F118" s="78"/>
      <c r="G118" s="78">
        <v>0.5</v>
      </c>
      <c r="H118" s="78"/>
      <c r="I118" s="78"/>
      <c r="J118" s="79"/>
      <c r="K118" s="79">
        <f t="shared" si="24"/>
        <v>7.25</v>
      </c>
      <c r="L118" s="78">
        <f t="shared" si="25"/>
        <v>7.25</v>
      </c>
      <c r="M118" s="119"/>
    </row>
    <row r="119" spans="1:13" ht="12.75" customHeight="1" x14ac:dyDescent="0.2">
      <c r="A119" s="159"/>
      <c r="B119" s="229" t="s">
        <v>686</v>
      </c>
      <c r="C119" s="230"/>
      <c r="D119" s="78">
        <v>1</v>
      </c>
      <c r="E119" s="78">
        <v>5</v>
      </c>
      <c r="F119" s="78"/>
      <c r="G119" s="78">
        <v>2</v>
      </c>
      <c r="H119" s="78"/>
      <c r="I119" s="78"/>
      <c r="J119" s="79"/>
      <c r="K119" s="79">
        <f t="shared" si="24"/>
        <v>10</v>
      </c>
      <c r="L119" s="78">
        <f t="shared" si="25"/>
        <v>10</v>
      </c>
      <c r="M119" s="119"/>
    </row>
    <row r="120" spans="1:13" ht="12.75" customHeight="1" x14ac:dyDescent="0.2">
      <c r="A120" s="159"/>
      <c r="B120" s="241" t="s">
        <v>687</v>
      </c>
      <c r="C120" s="242"/>
      <c r="D120" s="78">
        <v>3</v>
      </c>
      <c r="E120" s="78">
        <v>2</v>
      </c>
      <c r="F120" s="78"/>
      <c r="G120" s="78">
        <v>2</v>
      </c>
      <c r="H120" s="78"/>
      <c r="I120" s="78"/>
      <c r="J120" s="79"/>
      <c r="K120" s="79">
        <f t="shared" si="24"/>
        <v>4</v>
      </c>
      <c r="L120" s="78">
        <f t="shared" si="25"/>
        <v>12</v>
      </c>
      <c r="M120" s="119"/>
    </row>
    <row r="121" spans="1:13" ht="12.75" customHeight="1" x14ac:dyDescent="0.2">
      <c r="A121" s="159"/>
      <c r="B121" s="241" t="s">
        <v>688</v>
      </c>
      <c r="C121" s="242"/>
      <c r="D121" s="78">
        <v>12</v>
      </c>
      <c r="E121" s="78">
        <v>2</v>
      </c>
      <c r="F121" s="78"/>
      <c r="G121" s="78">
        <v>0.4</v>
      </c>
      <c r="H121" s="78"/>
      <c r="I121" s="78"/>
      <c r="J121" s="79"/>
      <c r="K121" s="79">
        <f t="shared" si="24"/>
        <v>0.8</v>
      </c>
      <c r="L121" s="78">
        <f t="shared" si="25"/>
        <v>9.6</v>
      </c>
      <c r="M121" s="119"/>
    </row>
    <row r="122" spans="1:13" ht="12.75" customHeight="1" x14ac:dyDescent="0.2">
      <c r="A122" s="130"/>
      <c r="B122" s="229" t="s">
        <v>695</v>
      </c>
      <c r="C122" s="230"/>
      <c r="D122" s="78">
        <v>1</v>
      </c>
      <c r="E122" s="78">
        <v>34</v>
      </c>
      <c r="F122" s="78"/>
      <c r="G122" s="78">
        <v>0.5</v>
      </c>
      <c r="H122" s="78"/>
      <c r="I122" s="78"/>
      <c r="J122" s="79"/>
      <c r="K122" s="79">
        <f t="shared" ref="K122:K125" si="26">G122*E122</f>
        <v>17</v>
      </c>
      <c r="L122" s="78">
        <f t="shared" ref="L122:L125" si="27">ROUND(D122*K122,2)</f>
        <v>17</v>
      </c>
      <c r="M122" s="131"/>
    </row>
    <row r="123" spans="1:13" ht="12.75" customHeight="1" x14ac:dyDescent="0.2">
      <c r="A123" s="130"/>
      <c r="B123" s="229" t="s">
        <v>695</v>
      </c>
      <c r="C123" s="230"/>
      <c r="D123" s="78">
        <v>1</v>
      </c>
      <c r="E123" s="78">
        <v>3</v>
      </c>
      <c r="F123" s="78"/>
      <c r="G123" s="78">
        <v>0.5</v>
      </c>
      <c r="H123" s="78"/>
      <c r="I123" s="78"/>
      <c r="J123" s="79"/>
      <c r="K123" s="79">
        <f t="shared" si="26"/>
        <v>1.5</v>
      </c>
      <c r="L123" s="78">
        <f t="shared" si="27"/>
        <v>1.5</v>
      </c>
      <c r="M123" s="131"/>
    </row>
    <row r="124" spans="1:13" ht="12.75" customHeight="1" x14ac:dyDescent="0.2">
      <c r="A124" s="130"/>
      <c r="B124" s="229" t="s">
        <v>686</v>
      </c>
      <c r="C124" s="230"/>
      <c r="D124" s="78">
        <v>4</v>
      </c>
      <c r="E124" s="78">
        <v>7.5</v>
      </c>
      <c r="F124" s="78"/>
      <c r="G124" s="78">
        <v>2</v>
      </c>
      <c r="H124" s="78"/>
      <c r="I124" s="78"/>
      <c r="J124" s="79"/>
      <c r="K124" s="79">
        <f>(G124*E124)/2</f>
        <v>7.5</v>
      </c>
      <c r="L124" s="78">
        <f t="shared" si="27"/>
        <v>30</v>
      </c>
      <c r="M124" s="131"/>
    </row>
    <row r="125" spans="1:13" ht="12.75" customHeight="1" x14ac:dyDescent="0.2">
      <c r="A125" s="130"/>
      <c r="B125" s="241" t="s">
        <v>687</v>
      </c>
      <c r="C125" s="242"/>
      <c r="D125" s="78">
        <v>3</v>
      </c>
      <c r="E125" s="78">
        <v>2</v>
      </c>
      <c r="F125" s="78"/>
      <c r="G125" s="78">
        <v>2</v>
      </c>
      <c r="H125" s="78"/>
      <c r="I125" s="78"/>
      <c r="J125" s="79"/>
      <c r="K125" s="79">
        <f t="shared" si="26"/>
        <v>4</v>
      </c>
      <c r="L125" s="78">
        <f t="shared" si="27"/>
        <v>12</v>
      </c>
      <c r="M125" s="131"/>
    </row>
    <row r="126" spans="1:13" ht="12.75" customHeight="1" x14ac:dyDescent="0.2">
      <c r="A126" s="130"/>
      <c r="B126" s="241"/>
      <c r="C126" s="242"/>
      <c r="D126" s="78"/>
      <c r="E126" s="78"/>
      <c r="F126" s="78"/>
      <c r="G126" s="78"/>
      <c r="H126" s="78"/>
      <c r="I126" s="78"/>
      <c r="J126" s="79"/>
      <c r="K126" s="79"/>
      <c r="L126" s="78"/>
      <c r="M126" s="131"/>
    </row>
    <row r="127" spans="1:13" ht="12.75" customHeight="1" thickBot="1" x14ac:dyDescent="0.25">
      <c r="A127" s="130"/>
      <c r="B127" s="104"/>
      <c r="C127" s="95"/>
      <c r="D127" s="70"/>
      <c r="E127" s="70"/>
      <c r="F127" s="105"/>
      <c r="G127" s="70"/>
      <c r="H127" s="105"/>
      <c r="I127" s="105"/>
      <c r="J127" s="105"/>
      <c r="K127" s="70"/>
      <c r="L127" s="73"/>
      <c r="M127" s="131"/>
    </row>
    <row r="128" spans="1:13" ht="13.5" thickBot="1" x14ac:dyDescent="0.25">
      <c r="A128" s="109" t="s">
        <v>669</v>
      </c>
      <c r="B128" s="110" t="str">
        <f>'BM04'!B145</f>
        <v>DRENAGEM DE ÁGUAS PLUVIAIS</v>
      </c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1"/>
    </row>
    <row r="129" spans="1:13" x14ac:dyDescent="0.2">
      <c r="A129" s="112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4"/>
    </row>
    <row r="130" spans="1:13" x14ac:dyDescent="0.2">
      <c r="A130" s="115" t="s">
        <v>428</v>
      </c>
      <c r="B130" s="298" t="str">
        <f>'BM04'!B146</f>
        <v>EXECUCAO DE DRENO COM TUBOS DE PVC CORRUGADO FLEXIVEL PERFURADO - DN 100</v>
      </c>
      <c r="C130" s="299"/>
      <c r="D130" s="299"/>
      <c r="E130" s="299"/>
      <c r="F130" s="299"/>
      <c r="G130" s="299"/>
      <c r="H130" s="299"/>
      <c r="I130" s="299"/>
      <c r="J130" s="299"/>
      <c r="K130" s="299"/>
      <c r="L130" s="116">
        <f>SUM(L131:L134)</f>
        <v>70</v>
      </c>
      <c r="M130" s="117" t="s">
        <v>318</v>
      </c>
    </row>
    <row r="131" spans="1:13" x14ac:dyDescent="0.2">
      <c r="A131" s="118"/>
      <c r="B131" s="229" t="s">
        <v>709</v>
      </c>
      <c r="C131" s="230"/>
      <c r="D131" s="78">
        <v>1</v>
      </c>
      <c r="E131" s="78">
        <v>20</v>
      </c>
      <c r="F131" s="78"/>
      <c r="G131" s="78"/>
      <c r="H131" s="78"/>
      <c r="I131" s="78"/>
      <c r="J131" s="79"/>
      <c r="K131" s="79">
        <f>E131</f>
        <v>20</v>
      </c>
      <c r="L131" s="78">
        <f>K131</f>
        <v>20</v>
      </c>
      <c r="M131" s="119"/>
    </row>
    <row r="132" spans="1:13" x14ac:dyDescent="0.2">
      <c r="A132" s="118"/>
      <c r="B132" s="229" t="s">
        <v>710</v>
      </c>
      <c r="C132" s="230"/>
      <c r="D132" s="78">
        <v>1</v>
      </c>
      <c r="E132" s="78">
        <v>15</v>
      </c>
      <c r="F132" s="78"/>
      <c r="G132" s="78"/>
      <c r="H132" s="78"/>
      <c r="I132" s="78"/>
      <c r="J132" s="79"/>
      <c r="K132" s="79">
        <f t="shared" ref="K132:K134" si="28">E132</f>
        <v>15</v>
      </c>
      <c r="L132" s="78">
        <f t="shared" ref="L132:L134" si="29">K132</f>
        <v>15</v>
      </c>
      <c r="M132" s="119"/>
    </row>
    <row r="133" spans="1:13" x14ac:dyDescent="0.2">
      <c r="A133" s="118"/>
      <c r="B133" s="229" t="s">
        <v>710</v>
      </c>
      <c r="C133" s="230"/>
      <c r="D133" s="78">
        <v>1</v>
      </c>
      <c r="E133" s="78">
        <v>15</v>
      </c>
      <c r="F133" s="78"/>
      <c r="G133" s="78"/>
      <c r="H133" s="78"/>
      <c r="I133" s="78"/>
      <c r="J133" s="79"/>
      <c r="K133" s="79">
        <f t="shared" si="28"/>
        <v>15</v>
      </c>
      <c r="L133" s="78">
        <f t="shared" si="29"/>
        <v>15</v>
      </c>
      <c r="M133" s="119"/>
    </row>
    <row r="134" spans="1:13" x14ac:dyDescent="0.2">
      <c r="A134" s="118"/>
      <c r="B134" s="229" t="s">
        <v>668</v>
      </c>
      <c r="C134" s="230"/>
      <c r="D134" s="78">
        <v>1</v>
      </c>
      <c r="E134" s="78">
        <v>20</v>
      </c>
      <c r="F134" s="78"/>
      <c r="G134" s="78"/>
      <c r="H134" s="78"/>
      <c r="I134" s="78"/>
      <c r="J134" s="79"/>
      <c r="K134" s="79">
        <f t="shared" si="28"/>
        <v>20</v>
      </c>
      <c r="L134" s="78">
        <f t="shared" si="29"/>
        <v>20</v>
      </c>
      <c r="M134" s="119"/>
    </row>
    <row r="135" spans="1:13" x14ac:dyDescent="0.2">
      <c r="A135" s="118"/>
      <c r="B135" s="300"/>
      <c r="C135" s="301"/>
      <c r="D135" s="78"/>
      <c r="E135" s="78"/>
      <c r="F135" s="78"/>
      <c r="G135" s="78"/>
      <c r="H135" s="78"/>
      <c r="I135" s="78"/>
      <c r="J135" s="79"/>
      <c r="K135" s="79"/>
      <c r="L135" s="78"/>
      <c r="M135" s="119"/>
    </row>
    <row r="136" spans="1:13" x14ac:dyDescent="0.2">
      <c r="A136" s="118"/>
      <c r="B136" s="302"/>
      <c r="C136" s="163"/>
      <c r="D136" s="78"/>
      <c r="E136" s="78"/>
      <c r="F136" s="78"/>
      <c r="G136" s="78"/>
      <c r="H136" s="78"/>
      <c r="I136" s="78"/>
      <c r="J136" s="79"/>
      <c r="K136" s="79"/>
      <c r="L136" s="78"/>
      <c r="M136" s="119"/>
    </row>
    <row r="137" spans="1:13" ht="26.25" customHeight="1" x14ac:dyDescent="0.2">
      <c r="A137" s="115" t="s">
        <v>429</v>
      </c>
      <c r="B137" s="298" t="str">
        <f>'BM04'!B166</f>
        <v>TUBO PVC ESGOTO PREDIAL DN 100MM, INCLUSIVE CONEXOES - FORNECIMENTO E INSTALACAO</v>
      </c>
      <c r="C137" s="299"/>
      <c r="D137" s="299"/>
      <c r="E137" s="299"/>
      <c r="F137" s="299"/>
      <c r="G137" s="299"/>
      <c r="H137" s="299"/>
      <c r="I137" s="299"/>
      <c r="J137" s="299"/>
      <c r="K137" s="299"/>
      <c r="L137" s="116">
        <f>SUM(L138)</f>
        <v>53.6</v>
      </c>
      <c r="M137" s="117" t="s">
        <v>318</v>
      </c>
    </row>
    <row r="138" spans="1:13" x14ac:dyDescent="0.2">
      <c r="A138" s="118"/>
      <c r="B138" s="300" t="s">
        <v>709</v>
      </c>
      <c r="C138" s="301"/>
      <c r="D138" s="78">
        <v>1</v>
      </c>
      <c r="E138" s="78">
        <f>14.1+10.8+11.6+10.2+6.9</f>
        <v>53.6</v>
      </c>
      <c r="F138" s="78"/>
      <c r="G138" s="78"/>
      <c r="H138" s="78"/>
      <c r="I138" s="78"/>
      <c r="J138" s="79"/>
      <c r="K138" s="79">
        <f>E138</f>
        <v>53.6</v>
      </c>
      <c r="L138" s="78">
        <f>K138</f>
        <v>53.6</v>
      </c>
      <c r="M138" s="119"/>
    </row>
    <row r="139" spans="1:13" x14ac:dyDescent="0.2">
      <c r="A139" s="112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4"/>
    </row>
    <row r="140" spans="1:13" x14ac:dyDescent="0.2">
      <c r="A140" s="112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4"/>
    </row>
    <row r="141" spans="1:13" ht="30" customHeight="1" x14ac:dyDescent="0.2">
      <c r="A141" s="115" t="s">
        <v>430</v>
      </c>
      <c r="B141" s="226" t="str">
        <f>'BM04'!B148</f>
        <v>TUBO PVC ESGOTO SERIE R DN 150MM C/ ANEL DE BORRACHA - FORNECIMENTO E INSTALACAO</v>
      </c>
      <c r="C141" s="227"/>
      <c r="D141" s="227"/>
      <c r="E141" s="227"/>
      <c r="F141" s="227"/>
      <c r="G141" s="227"/>
      <c r="H141" s="227"/>
      <c r="I141" s="227"/>
      <c r="J141" s="227"/>
      <c r="K141" s="228"/>
      <c r="L141" s="116">
        <f>SUM(L142:L143)</f>
        <v>38.799999999999997</v>
      </c>
      <c r="M141" s="117" t="s">
        <v>318</v>
      </c>
    </row>
    <row r="142" spans="1:13" x14ac:dyDescent="0.2">
      <c r="A142" s="118"/>
      <c r="B142" s="229"/>
      <c r="C142" s="230"/>
      <c r="D142" s="78"/>
      <c r="E142" s="78"/>
      <c r="F142" s="78"/>
      <c r="G142" s="78"/>
      <c r="H142" s="78"/>
      <c r="I142" s="78"/>
      <c r="J142" s="79"/>
      <c r="K142" s="79"/>
      <c r="L142" s="78"/>
      <c r="M142" s="119"/>
    </row>
    <row r="143" spans="1:13" ht="29.25" customHeight="1" x14ac:dyDescent="0.2">
      <c r="A143" s="118"/>
      <c r="B143" s="229" t="s">
        <v>668</v>
      </c>
      <c r="C143" s="230"/>
      <c r="D143" s="78">
        <v>1</v>
      </c>
      <c r="E143" s="78">
        <v>9</v>
      </c>
      <c r="F143" s="78">
        <v>22</v>
      </c>
      <c r="G143" s="78">
        <v>7.8</v>
      </c>
      <c r="H143" s="78"/>
      <c r="I143" s="78"/>
      <c r="J143" s="79"/>
      <c r="K143" s="79">
        <f>G143+F143+E143</f>
        <v>38.799999999999997</v>
      </c>
      <c r="L143" s="78">
        <f t="shared" ref="L143" si="30">K143</f>
        <v>38.799999999999997</v>
      </c>
      <c r="M143" s="119"/>
    </row>
    <row r="144" spans="1:13" x14ac:dyDescent="0.2">
      <c r="A144" s="142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4"/>
    </row>
    <row r="145" spans="1:13" x14ac:dyDescent="0.2">
      <c r="A145" s="115" t="s">
        <v>431</v>
      </c>
      <c r="B145" s="226" t="str">
        <f>'BM04'!B149</f>
        <v>TUBO PVC PARA ESGOTO, EB 644, D = 200 MM, COM JUNTA ELASTICA</v>
      </c>
      <c r="C145" s="227"/>
      <c r="D145" s="227"/>
      <c r="E145" s="227"/>
      <c r="F145" s="227"/>
      <c r="G145" s="227"/>
      <c r="H145" s="227"/>
      <c r="I145" s="227"/>
      <c r="J145" s="227"/>
      <c r="K145" s="228"/>
      <c r="L145" s="116">
        <f>SUM(L148:L150)</f>
        <v>116</v>
      </c>
      <c r="M145" s="117" t="s">
        <v>318</v>
      </c>
    </row>
    <row r="146" spans="1:13" x14ac:dyDescent="0.2">
      <c r="A146" s="303"/>
      <c r="B146" s="165"/>
      <c r="C146" s="166"/>
      <c r="D146" s="166"/>
      <c r="E146" s="166"/>
      <c r="F146" s="166"/>
      <c r="G146" s="166"/>
      <c r="H146" s="166"/>
      <c r="I146" s="166"/>
      <c r="J146" s="166"/>
      <c r="K146" s="166" t="s">
        <v>701</v>
      </c>
      <c r="L146" s="116">
        <v>38.799999999999997</v>
      </c>
      <c r="M146" s="168"/>
    </row>
    <row r="147" spans="1:13" x14ac:dyDescent="0.2">
      <c r="A147" s="303"/>
      <c r="B147" s="165"/>
      <c r="C147" s="166"/>
      <c r="D147" s="166"/>
      <c r="E147" s="166"/>
      <c r="F147" s="166"/>
      <c r="G147" s="166"/>
      <c r="H147" s="166"/>
      <c r="I147" s="166"/>
      <c r="J147" s="166"/>
      <c r="K147" s="166" t="s">
        <v>702</v>
      </c>
      <c r="L147" s="116">
        <f>L145-L146</f>
        <v>77.2</v>
      </c>
      <c r="M147" s="168"/>
    </row>
    <row r="148" spans="1:13" ht="27" customHeight="1" x14ac:dyDescent="0.2">
      <c r="A148" s="118"/>
      <c r="B148" s="229" t="s">
        <v>670</v>
      </c>
      <c r="C148" s="230"/>
      <c r="D148" s="78">
        <v>1</v>
      </c>
      <c r="E148" s="78">
        <v>39</v>
      </c>
      <c r="F148" s="78">
        <v>15</v>
      </c>
      <c r="G148" s="78"/>
      <c r="H148" s="78"/>
      <c r="I148" s="78"/>
      <c r="J148" s="79"/>
      <c r="K148" s="79">
        <f>F148+E148</f>
        <v>54</v>
      </c>
      <c r="L148" s="78">
        <f>K148</f>
        <v>54</v>
      </c>
      <c r="M148" s="119"/>
    </row>
    <row r="149" spans="1:13" ht="27" customHeight="1" x14ac:dyDescent="0.2">
      <c r="A149" s="118"/>
      <c r="B149" s="229" t="s">
        <v>668</v>
      </c>
      <c r="C149" s="230"/>
      <c r="D149" s="78">
        <v>1</v>
      </c>
      <c r="E149" s="78">
        <v>39</v>
      </c>
      <c r="F149" s="78"/>
      <c r="G149" s="78"/>
      <c r="H149" s="78"/>
      <c r="I149" s="78"/>
      <c r="J149" s="79"/>
      <c r="K149" s="79">
        <f t="shared" ref="K149" si="31">E149</f>
        <v>39</v>
      </c>
      <c r="L149" s="78">
        <f t="shared" ref="L149" si="32">K149</f>
        <v>39</v>
      </c>
      <c r="M149" s="119"/>
    </row>
    <row r="150" spans="1:13" ht="27" customHeight="1" x14ac:dyDescent="0.2">
      <c r="A150" s="118"/>
      <c r="B150" s="229" t="s">
        <v>716</v>
      </c>
      <c r="C150" s="230"/>
      <c r="D150" s="78">
        <v>1</v>
      </c>
      <c r="E150" s="78">
        <v>23</v>
      </c>
      <c r="F150" s="78"/>
      <c r="G150" s="78"/>
      <c r="H150" s="78"/>
      <c r="I150" s="78"/>
      <c r="J150" s="79"/>
      <c r="K150" s="79">
        <f t="shared" ref="K150" si="33">E150</f>
        <v>23</v>
      </c>
      <c r="L150" s="78">
        <f t="shared" ref="L150" si="34">K150</f>
        <v>23</v>
      </c>
      <c r="M150" s="119"/>
    </row>
    <row r="151" spans="1:13" ht="27" customHeight="1" x14ac:dyDescent="0.2">
      <c r="A151" s="159"/>
      <c r="B151" s="154"/>
      <c r="C151" s="154"/>
      <c r="D151" s="155"/>
      <c r="E151" s="155"/>
      <c r="F151" s="155"/>
      <c r="G151" s="155"/>
      <c r="H151" s="155"/>
      <c r="I151" s="155"/>
      <c r="J151" s="156"/>
      <c r="K151" s="156"/>
      <c r="L151" s="155"/>
      <c r="M151" s="119"/>
    </row>
    <row r="152" spans="1:13" ht="53.25" customHeight="1" x14ac:dyDescent="0.2">
      <c r="A152" s="115" t="s">
        <v>433</v>
      </c>
      <c r="B152" s="226" t="str">
        <f>'BM04'!B151</f>
        <v>CAIXA DE INSPEÇÃO EM ALVENARIA DE TIJOLO MACIÇO 60X60X60CM, REVESTIDA INTERNAMENTO COM BARRA LISA (CIMENTO E AREIA, TRAÇO 1:4) E=2,0CM, COM TAMPA PRÉ-MOLDADA DE CONCRETO E FUNDO DE CONCRETO 15MPA TIPO C - ESCAVAÇÃO E CONFECÇÃO</v>
      </c>
      <c r="C152" s="227"/>
      <c r="D152" s="227"/>
      <c r="E152" s="227"/>
      <c r="F152" s="227"/>
      <c r="G152" s="227"/>
      <c r="H152" s="227"/>
      <c r="I152" s="227"/>
      <c r="J152" s="227"/>
      <c r="K152" s="228"/>
      <c r="L152" s="116">
        <f>SUM(L155:L157)</f>
        <v>10</v>
      </c>
      <c r="M152" s="117" t="s">
        <v>318</v>
      </c>
    </row>
    <row r="153" spans="1:13" x14ac:dyDescent="0.2">
      <c r="A153" s="303"/>
      <c r="B153" s="165"/>
      <c r="C153" s="166"/>
      <c r="D153" s="166"/>
      <c r="E153" s="166"/>
      <c r="F153" s="166"/>
      <c r="G153" s="166"/>
      <c r="H153" s="166"/>
      <c r="I153" s="166"/>
      <c r="J153" s="166"/>
      <c r="K153" s="166" t="s">
        <v>713</v>
      </c>
      <c r="L153" s="116">
        <v>4</v>
      </c>
      <c r="M153" s="168"/>
    </row>
    <row r="154" spans="1:13" x14ac:dyDescent="0.2">
      <c r="A154" s="303"/>
      <c r="B154" s="165"/>
      <c r="C154" s="166"/>
      <c r="D154" s="166"/>
      <c r="E154" s="166"/>
      <c r="F154" s="166"/>
      <c r="G154" s="166"/>
      <c r="H154" s="166"/>
      <c r="I154" s="166"/>
      <c r="J154" s="166"/>
      <c r="K154" s="166" t="s">
        <v>702</v>
      </c>
      <c r="L154" s="116">
        <f>L152-L153</f>
        <v>6</v>
      </c>
      <c r="M154" s="168"/>
    </row>
    <row r="155" spans="1:13" ht="27" customHeight="1" x14ac:dyDescent="0.2">
      <c r="A155" s="118"/>
      <c r="B155" s="229" t="s">
        <v>711</v>
      </c>
      <c r="C155" s="230"/>
      <c r="D155" s="78">
        <v>1</v>
      </c>
      <c r="E155" s="78">
        <v>4</v>
      </c>
      <c r="F155" s="78"/>
      <c r="G155" s="78"/>
      <c r="H155" s="78"/>
      <c r="I155" s="78"/>
      <c r="J155" s="79"/>
      <c r="K155" s="79">
        <f>F155+E155</f>
        <v>4</v>
      </c>
      <c r="L155" s="78">
        <f>K155</f>
        <v>4</v>
      </c>
      <c r="M155" s="119"/>
    </row>
    <row r="156" spans="1:13" ht="27" customHeight="1" x14ac:dyDescent="0.2">
      <c r="A156" s="118"/>
      <c r="B156" s="229" t="s">
        <v>668</v>
      </c>
      <c r="C156" s="230"/>
      <c r="D156" s="78">
        <v>1</v>
      </c>
      <c r="E156" s="78">
        <v>3</v>
      </c>
      <c r="F156" s="78"/>
      <c r="G156" s="78"/>
      <c r="H156" s="78"/>
      <c r="I156" s="78"/>
      <c r="J156" s="79"/>
      <c r="K156" s="79">
        <f t="shared" ref="K156" si="35">E156</f>
        <v>3</v>
      </c>
      <c r="L156" s="78">
        <f t="shared" ref="L156" si="36">K156</f>
        <v>3</v>
      </c>
      <c r="M156" s="119"/>
    </row>
    <row r="157" spans="1:13" ht="27" customHeight="1" x14ac:dyDescent="0.2">
      <c r="A157" s="159"/>
      <c r="B157" s="229" t="s">
        <v>712</v>
      </c>
      <c r="C157" s="230"/>
      <c r="D157" s="78">
        <v>1</v>
      </c>
      <c r="E157" s="78">
        <v>3</v>
      </c>
      <c r="F157" s="78"/>
      <c r="G157" s="78"/>
      <c r="H157" s="78"/>
      <c r="I157" s="78"/>
      <c r="J157" s="79"/>
      <c r="K157" s="79">
        <f t="shared" ref="K157" si="37">E157</f>
        <v>3</v>
      </c>
      <c r="L157" s="78">
        <f t="shared" ref="L157" si="38">K157</f>
        <v>3</v>
      </c>
      <c r="M157" s="119"/>
    </row>
    <row r="158" spans="1:13" ht="27" customHeight="1" thickBot="1" x14ac:dyDescent="0.25">
      <c r="A158" s="159"/>
      <c r="B158" s="154"/>
      <c r="C158" s="154"/>
      <c r="D158" s="155"/>
      <c r="E158" s="155"/>
      <c r="F158" s="155"/>
      <c r="G158" s="155"/>
      <c r="H158" s="155"/>
      <c r="I158" s="155"/>
      <c r="J158" s="156"/>
      <c r="K158" s="156"/>
      <c r="L158" s="155"/>
      <c r="M158" s="119"/>
    </row>
    <row r="159" spans="1:13" ht="27" customHeight="1" thickBot="1" x14ac:dyDescent="0.25">
      <c r="A159" s="109">
        <f>'BM04'!A160</f>
        <v>12</v>
      </c>
      <c r="B159" s="110" t="str">
        <f>'BM04'!B160</f>
        <v>INSTALAÇÃO SANITÁRIA</v>
      </c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1"/>
    </row>
    <row r="160" spans="1:13" ht="27" customHeight="1" x14ac:dyDescent="0.2">
      <c r="A160" s="112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4"/>
    </row>
    <row r="161" spans="1:13" ht="27" customHeight="1" x14ac:dyDescent="0.2">
      <c r="A161" s="115" t="str">
        <f>'BM04'!A172</f>
        <v>12.12</v>
      </c>
      <c r="B161" s="298" t="str">
        <f>'BM04'!B172</f>
        <v>CAIXA DE INSPEÇÃO 90X90X80CM EM ALVENARIA - EXECUÇÃO</v>
      </c>
      <c r="C161" s="299"/>
      <c r="D161" s="299"/>
      <c r="E161" s="299"/>
      <c r="F161" s="299"/>
      <c r="G161" s="299"/>
      <c r="H161" s="299"/>
      <c r="I161" s="299"/>
      <c r="J161" s="299"/>
      <c r="K161" s="299"/>
      <c r="L161" s="116">
        <f>SUM(L162:L163)</f>
        <v>6</v>
      </c>
      <c r="M161" s="117" t="s">
        <v>714</v>
      </c>
    </row>
    <row r="162" spans="1:13" ht="27" customHeight="1" x14ac:dyDescent="0.2">
      <c r="A162" s="118"/>
      <c r="B162" s="229" t="s">
        <v>709</v>
      </c>
      <c r="C162" s="230"/>
      <c r="D162" s="78">
        <v>1</v>
      </c>
      <c r="E162" s="78">
        <v>4</v>
      </c>
      <c r="F162" s="78"/>
      <c r="G162" s="78"/>
      <c r="H162" s="78"/>
      <c r="I162" s="78"/>
      <c r="J162" s="79"/>
      <c r="K162" s="79">
        <f>E162</f>
        <v>4</v>
      </c>
      <c r="L162" s="78">
        <f>K162</f>
        <v>4</v>
      </c>
      <c r="M162" s="119"/>
    </row>
    <row r="163" spans="1:13" x14ac:dyDescent="0.2">
      <c r="A163" s="118"/>
      <c r="B163" s="229" t="s">
        <v>715</v>
      </c>
      <c r="C163" s="230"/>
      <c r="D163" s="78">
        <v>1</v>
      </c>
      <c r="E163" s="78">
        <v>2</v>
      </c>
      <c r="F163" s="78"/>
      <c r="G163" s="78"/>
      <c r="H163" s="78"/>
      <c r="I163" s="78"/>
      <c r="J163" s="79"/>
      <c r="K163" s="79">
        <f t="shared" ref="K163" si="39">E163</f>
        <v>2</v>
      </c>
      <c r="L163" s="78">
        <f t="shared" ref="L163" si="40">K163</f>
        <v>2</v>
      </c>
      <c r="M163" s="119"/>
    </row>
    <row r="164" spans="1:13" x14ac:dyDescent="0.2">
      <c r="A164" s="159"/>
      <c r="B164" s="154"/>
      <c r="C164" s="154"/>
      <c r="D164" s="155"/>
      <c r="E164" s="155"/>
      <c r="F164" s="155"/>
      <c r="G164" s="155"/>
      <c r="H164" s="155"/>
      <c r="I164" s="155"/>
      <c r="J164" s="156"/>
      <c r="K164" s="156"/>
      <c r="L164" s="155"/>
      <c r="M164" s="119"/>
    </row>
    <row r="165" spans="1:13" ht="13.5" thickBot="1" x14ac:dyDescent="0.25">
      <c r="A165" s="142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4"/>
    </row>
    <row r="166" spans="1:13" ht="13.5" thickBot="1" x14ac:dyDescent="0.25">
      <c r="A166" s="109">
        <f>'BM04'!A229</f>
        <v>16</v>
      </c>
      <c r="B166" s="110" t="str">
        <f>'BM04'!B229</f>
        <v>INSTALAÇÕES ELÉTRICAS - 127V</v>
      </c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1"/>
    </row>
    <row r="167" spans="1:13" x14ac:dyDescent="0.2">
      <c r="A167" s="112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4"/>
    </row>
    <row r="168" spans="1:13" x14ac:dyDescent="0.2">
      <c r="A168" s="115" t="str">
        <f>'BM04'!A263</f>
        <v>16.34</v>
      </c>
      <c r="B168" s="233" t="str">
        <f>'BM04'!B263</f>
        <v>CABO DE COBRE ISOLADO PVC 450/750V 2,5MM2 RESISTENTE A CHAMA - FORNECIMENTO E INSTALACAO</v>
      </c>
      <c r="C168" s="234"/>
      <c r="D168" s="234"/>
      <c r="E168" s="234"/>
      <c r="F168" s="234"/>
      <c r="G168" s="234"/>
      <c r="H168" s="234"/>
      <c r="I168" s="234"/>
      <c r="J168" s="234"/>
      <c r="K168" s="235"/>
      <c r="L168" s="116">
        <f>SUM(L169:L174)</f>
        <v>729</v>
      </c>
      <c r="M168" s="117" t="s">
        <v>318</v>
      </c>
    </row>
    <row r="169" spans="1:13" x14ac:dyDescent="0.2">
      <c r="A169" s="118"/>
      <c r="B169" s="229" t="s">
        <v>671</v>
      </c>
      <c r="C169" s="230"/>
      <c r="D169" s="78">
        <v>3</v>
      </c>
      <c r="E169" s="78">
        <f>9+7+2+(1.5*4)</f>
        <v>24</v>
      </c>
      <c r="F169" s="78"/>
      <c r="G169" s="78"/>
      <c r="H169" s="78"/>
      <c r="I169" s="78"/>
      <c r="J169" s="79"/>
      <c r="K169" s="79">
        <f>E169</f>
        <v>24</v>
      </c>
      <c r="L169" s="78">
        <f>K169*D169</f>
        <v>72</v>
      </c>
      <c r="M169" s="119"/>
    </row>
    <row r="170" spans="1:13" x14ac:dyDescent="0.2">
      <c r="A170" s="118"/>
      <c r="B170" s="229" t="s">
        <v>672</v>
      </c>
      <c r="C170" s="230"/>
      <c r="D170" s="78">
        <v>3</v>
      </c>
      <c r="E170" s="78">
        <f>(8+2+2+2+2+5+(4*1.5))</f>
        <v>27</v>
      </c>
      <c r="F170" s="78"/>
      <c r="G170" s="78"/>
      <c r="H170" s="78"/>
      <c r="I170" s="78"/>
      <c r="J170" s="79"/>
      <c r="K170" s="79">
        <f t="shared" ref="K170" si="41">E170</f>
        <v>27</v>
      </c>
      <c r="L170" s="78">
        <f t="shared" ref="L170:L174" si="42">K170*D170</f>
        <v>81</v>
      </c>
      <c r="M170" s="119"/>
    </row>
    <row r="171" spans="1:13" x14ac:dyDescent="0.2">
      <c r="A171" s="118"/>
      <c r="B171" s="229" t="s">
        <v>673</v>
      </c>
      <c r="C171" s="230"/>
      <c r="D171" s="78">
        <v>3</v>
      </c>
      <c r="E171" s="78">
        <f>2+3+4+(2*1.5)</f>
        <v>12</v>
      </c>
      <c r="F171" s="78"/>
      <c r="G171" s="78"/>
      <c r="H171" s="78"/>
      <c r="I171" s="78"/>
      <c r="J171" s="79"/>
      <c r="K171" s="79">
        <f>E171*D171</f>
        <v>36</v>
      </c>
      <c r="L171" s="78">
        <f t="shared" si="42"/>
        <v>108</v>
      </c>
      <c r="M171" s="119"/>
    </row>
    <row r="172" spans="1:13" x14ac:dyDescent="0.2">
      <c r="A172" s="118"/>
      <c r="B172" s="229" t="s">
        <v>674</v>
      </c>
      <c r="C172" s="230"/>
      <c r="D172" s="78">
        <v>3</v>
      </c>
      <c r="E172" s="78">
        <f>6</f>
        <v>6</v>
      </c>
      <c r="F172" s="78"/>
      <c r="G172" s="78"/>
      <c r="H172" s="78"/>
      <c r="I172" s="78"/>
      <c r="J172" s="79"/>
      <c r="K172" s="79">
        <f>E172*D172</f>
        <v>18</v>
      </c>
      <c r="L172" s="78">
        <f t="shared" si="42"/>
        <v>54</v>
      </c>
      <c r="M172" s="119"/>
    </row>
    <row r="173" spans="1:13" x14ac:dyDescent="0.2">
      <c r="A173" s="145"/>
      <c r="B173" s="229" t="s">
        <v>675</v>
      </c>
      <c r="C173" s="230"/>
      <c r="D173" s="78">
        <v>3</v>
      </c>
      <c r="E173" s="78">
        <f>8+8+4+6</f>
        <v>26</v>
      </c>
      <c r="F173" s="78"/>
      <c r="G173" s="78"/>
      <c r="H173" s="78"/>
      <c r="I173" s="78"/>
      <c r="J173" s="79"/>
      <c r="K173" s="79">
        <f>E173*D173</f>
        <v>78</v>
      </c>
      <c r="L173" s="78">
        <f t="shared" si="42"/>
        <v>234</v>
      </c>
      <c r="M173" s="146"/>
    </row>
    <row r="174" spans="1:13" ht="13.5" thickBot="1" x14ac:dyDescent="0.25">
      <c r="A174" s="147"/>
      <c r="B174" s="231" t="s">
        <v>676</v>
      </c>
      <c r="C174" s="232"/>
      <c r="D174" s="148">
        <v>3</v>
      </c>
      <c r="E174" s="148">
        <f>10+6+4</f>
        <v>20</v>
      </c>
      <c r="F174" s="148"/>
      <c r="G174" s="148"/>
      <c r="H174" s="148"/>
      <c r="I174" s="148"/>
      <c r="J174" s="149"/>
      <c r="K174" s="149">
        <f t="shared" ref="K174" si="43">E174*D174</f>
        <v>60</v>
      </c>
      <c r="L174" s="148">
        <f t="shared" si="42"/>
        <v>180</v>
      </c>
      <c r="M174" s="150"/>
    </row>
  </sheetData>
  <protectedRanges>
    <protectedRange sqref="L29:L30 L35:L38" name="Intervalo1_1_1"/>
    <protectedRange sqref="L41:L42 L46:L47" name="Intervalo1_1_3"/>
    <protectedRange sqref="L128:L129 L139:L143 L145:L160 L164" name="Intervalo1_1_2"/>
    <protectedRange sqref="L166:L174" name="Intervalo1_1_4"/>
    <protectedRange sqref="L55:L126" name="Intervalo1_1_5"/>
    <protectedRange sqref="L130:L138 L161:L163" name="Intervalo1_1"/>
  </protectedRanges>
  <mergeCells count="131">
    <mergeCell ref="B138:C138"/>
    <mergeCell ref="B152:K152"/>
    <mergeCell ref="B155:C155"/>
    <mergeCell ref="B156:C156"/>
    <mergeCell ref="B157:C157"/>
    <mergeCell ref="B162:C162"/>
    <mergeCell ref="B163:C163"/>
    <mergeCell ref="B150:C150"/>
    <mergeCell ref="B92:C92"/>
    <mergeCell ref="B91:C91"/>
    <mergeCell ref="B111:C111"/>
    <mergeCell ref="B112:C112"/>
    <mergeCell ref="B131:C131"/>
    <mergeCell ref="B132:C132"/>
    <mergeCell ref="B133:C133"/>
    <mergeCell ref="B134:C134"/>
    <mergeCell ref="B135:C135"/>
    <mergeCell ref="B125:C125"/>
    <mergeCell ref="B126:C126"/>
    <mergeCell ref="B105:C105"/>
    <mergeCell ref="B106:C106"/>
    <mergeCell ref="B107:C107"/>
    <mergeCell ref="B108:C108"/>
    <mergeCell ref="B109:C109"/>
    <mergeCell ref="B110:C110"/>
    <mergeCell ref="B121:C121"/>
    <mergeCell ref="B122:C122"/>
    <mergeCell ref="B123:C123"/>
    <mergeCell ref="B124:C124"/>
    <mergeCell ref="B116:C116"/>
    <mergeCell ref="B117:C117"/>
    <mergeCell ref="B118:C118"/>
    <mergeCell ref="B119:C119"/>
    <mergeCell ref="B120:C120"/>
    <mergeCell ref="B101:C101"/>
    <mergeCell ref="B102:C102"/>
    <mergeCell ref="B103:C103"/>
    <mergeCell ref="B104:C104"/>
    <mergeCell ref="B115:K115"/>
    <mergeCell ref="B93:C93"/>
    <mergeCell ref="B94:C94"/>
    <mergeCell ref="B95:K95"/>
    <mergeCell ref="B99:C99"/>
    <mergeCell ref="B100:C100"/>
    <mergeCell ref="B84:C84"/>
    <mergeCell ref="B47:C47"/>
    <mergeCell ref="B23:M23"/>
    <mergeCell ref="B57:K57"/>
    <mergeCell ref="B37:C37"/>
    <mergeCell ref="B42:C42"/>
    <mergeCell ref="B38:C38"/>
    <mergeCell ref="B46:C46"/>
    <mergeCell ref="B48:C48"/>
    <mergeCell ref="B30:C30"/>
    <mergeCell ref="B68:C68"/>
    <mergeCell ref="B69:C69"/>
    <mergeCell ref="A6:M6"/>
    <mergeCell ref="A7:A8"/>
    <mergeCell ref="B7:C8"/>
    <mergeCell ref="D7:D8"/>
    <mergeCell ref="E7:J7"/>
    <mergeCell ref="K7:L7"/>
    <mergeCell ref="M7:M8"/>
    <mergeCell ref="A9:M9"/>
    <mergeCell ref="B80:C80"/>
    <mergeCell ref="A1:B5"/>
    <mergeCell ref="C1:M1"/>
    <mergeCell ref="C2:G2"/>
    <mergeCell ref="H2:M2"/>
    <mergeCell ref="C3:G3"/>
    <mergeCell ref="H3:M3"/>
    <mergeCell ref="C4:G4"/>
    <mergeCell ref="H4:K4"/>
    <mergeCell ref="L4:M4"/>
    <mergeCell ref="C5:G5"/>
    <mergeCell ref="H5:K5"/>
    <mergeCell ref="L5:M5"/>
    <mergeCell ref="B10:M10"/>
    <mergeCell ref="A11:M11"/>
    <mergeCell ref="B12:K12"/>
    <mergeCell ref="B15:C15"/>
    <mergeCell ref="B16:C16"/>
    <mergeCell ref="B40:K40"/>
    <mergeCell ref="B41:C41"/>
    <mergeCell ref="B45:K45"/>
    <mergeCell ref="B32:K32"/>
    <mergeCell ref="B35:C35"/>
    <mergeCell ref="B36:C36"/>
    <mergeCell ref="B25:K25"/>
    <mergeCell ref="B28:C28"/>
    <mergeCell ref="B29:C29"/>
    <mergeCell ref="B22:C22"/>
    <mergeCell ref="B17:C17"/>
    <mergeCell ref="B18:C18"/>
    <mergeCell ref="B19:C19"/>
    <mergeCell ref="B141:K141"/>
    <mergeCell ref="B49:K49"/>
    <mergeCell ref="B50:C50"/>
    <mergeCell ref="B52:K52"/>
    <mergeCell ref="B53:C53"/>
    <mergeCell ref="B60:C60"/>
    <mergeCell ref="B61:C61"/>
    <mergeCell ref="B62:C62"/>
    <mergeCell ref="B63:C63"/>
    <mergeCell ref="B64:C64"/>
    <mergeCell ref="B65:C65"/>
    <mergeCell ref="B75:K75"/>
    <mergeCell ref="B79:C79"/>
    <mergeCell ref="B85:C85"/>
    <mergeCell ref="B86:C86"/>
    <mergeCell ref="B87:C87"/>
    <mergeCell ref="B88:C88"/>
    <mergeCell ref="B89:C89"/>
    <mergeCell ref="B90:C90"/>
    <mergeCell ref="B66:C66"/>
    <mergeCell ref="B67:C67"/>
    <mergeCell ref="B81:C81"/>
    <mergeCell ref="B82:C82"/>
    <mergeCell ref="B83:C83"/>
    <mergeCell ref="B145:K145"/>
    <mergeCell ref="B148:C148"/>
    <mergeCell ref="B149:C149"/>
    <mergeCell ref="B142:C142"/>
    <mergeCell ref="B143:C143"/>
    <mergeCell ref="B174:C174"/>
    <mergeCell ref="B168:K168"/>
    <mergeCell ref="B169:C169"/>
    <mergeCell ref="B170:C170"/>
    <mergeCell ref="B171:C171"/>
    <mergeCell ref="B172:C172"/>
    <mergeCell ref="B173:C173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&amp;LRESPONSÁVEL TÉCNICO: LÚCIO LAURO BARBOSA -   ENG.CIVIL CREA Nº 160.594.868-3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BM04</vt:lpstr>
      <vt:lpstr>MEM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2022-12-22T13:20:04Z</cp:lastPrinted>
  <dcterms:created xsi:type="dcterms:W3CDTF">2020-06-12T15:56:45Z</dcterms:created>
  <dcterms:modified xsi:type="dcterms:W3CDTF">2022-12-22T13:27:11Z</dcterms:modified>
</cp:coreProperties>
</file>