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17-2024\Alto do Cruzeiro\Creche do Alto do Cruzeiro - Compacto\BM 06\"/>
    </mc:Choice>
  </mc:AlternateContent>
  <bookViews>
    <workbookView xWindow="0" yWindow="0" windowWidth="23040" windowHeight="9252"/>
  </bookViews>
  <sheets>
    <sheet name="BM06" sheetId="11" r:id="rId1"/>
    <sheet name="MEM" sheetId="15" r:id="rId2"/>
    <sheet name="ITENS NOVOS" sheetId="16" r:id="rId3"/>
    <sheet name="REPROGRAMAÇÃO " sheetId="18" r:id="rId4"/>
    <sheet name="MEMORIAL" sheetId="19" r:id="rId5"/>
  </sheets>
  <externalReferences>
    <externalReference r:id="rId6"/>
  </externalReferences>
  <definedNames>
    <definedName name="JR_PAGE_ANCHOR_0_1">[1]orcamento!#REF!</definedName>
  </definedNames>
  <calcPr calcId="152511"/>
</workbook>
</file>

<file path=xl/calcChain.xml><?xml version="1.0" encoding="utf-8"?>
<calcChain xmlns="http://schemas.openxmlformats.org/spreadsheetml/2006/main">
  <c r="H172" i="11" l="1"/>
  <c r="H151" i="11"/>
  <c r="H96" i="11"/>
  <c r="H86" i="11"/>
  <c r="H85" i="11"/>
  <c r="H76" i="11"/>
  <c r="H73" i="11"/>
  <c r="K22" i="15"/>
  <c r="L22" i="15" s="1"/>
  <c r="L12" i="15" s="1"/>
  <c r="L16" i="15" s="1"/>
  <c r="D164" i="18"/>
  <c r="B164" i="18"/>
  <c r="C164" i="18"/>
  <c r="K71" i="19"/>
  <c r="D93" i="18"/>
  <c r="D92" i="18"/>
  <c r="D91" i="18"/>
  <c r="C93" i="18"/>
  <c r="C92" i="18"/>
  <c r="C91" i="18"/>
  <c r="C82" i="18"/>
  <c r="C83" i="18"/>
  <c r="C81" i="18"/>
  <c r="E23" i="18"/>
  <c r="E24" i="18"/>
  <c r="E25" i="18"/>
  <c r="E26" i="18"/>
  <c r="E22" i="18"/>
  <c r="C23" i="18"/>
  <c r="C24" i="18"/>
  <c r="C25" i="18"/>
  <c r="C26" i="18"/>
  <c r="C22" i="18"/>
  <c r="H25" i="11" l="1"/>
  <c r="D14" i="18" l="1"/>
  <c r="B14" i="18"/>
  <c r="C14" i="18"/>
  <c r="K34" i="19"/>
  <c r="L34" i="19" s="1"/>
  <c r="K67" i="19" l="1"/>
  <c r="L67" i="19" s="1"/>
  <c r="K66" i="19"/>
  <c r="L66" i="19" s="1"/>
  <c r="K65" i="19"/>
  <c r="L65" i="19" s="1"/>
  <c r="K64" i="19"/>
  <c r="L64" i="19" s="1"/>
  <c r="K63" i="19"/>
  <c r="L63" i="19" s="1"/>
  <c r="K62" i="19"/>
  <c r="L62" i="19" s="1"/>
  <c r="L60" i="19" s="1"/>
  <c r="G92" i="18" s="1"/>
  <c r="K58" i="19" l="1"/>
  <c r="L58" i="19" s="1"/>
  <c r="K57" i="19"/>
  <c r="L57" i="19" s="1"/>
  <c r="K54" i="19"/>
  <c r="L54" i="19" s="1"/>
  <c r="K53" i="19"/>
  <c r="L53" i="19" s="1"/>
  <c r="K48" i="19"/>
  <c r="L48" i="19" s="1"/>
  <c r="K47" i="19"/>
  <c r="L47" i="19" s="1"/>
  <c r="L44" i="19"/>
  <c r="K44" i="19"/>
  <c r="K43" i="19"/>
  <c r="L43" i="19" s="1"/>
  <c r="K39" i="19"/>
  <c r="L39" i="19" s="1"/>
  <c r="K38" i="19"/>
  <c r="L38" i="19" s="1"/>
  <c r="B69" i="19"/>
  <c r="L69" i="19"/>
  <c r="G93" i="18" s="1"/>
  <c r="B60" i="19"/>
  <c r="B61" i="16"/>
  <c r="B36" i="19"/>
  <c r="L55" i="19" l="1"/>
  <c r="G26" i="18" s="1"/>
  <c r="L45" i="19"/>
  <c r="G24" i="18" s="1"/>
  <c r="L36" i="19"/>
  <c r="G22" i="18" s="1"/>
  <c r="L41" i="19"/>
  <c r="G23" i="18" s="1"/>
  <c r="L50" i="19"/>
  <c r="G25" i="18" s="1"/>
  <c r="B32" i="19" l="1"/>
  <c r="L32" i="19"/>
  <c r="G91" i="18" s="1"/>
  <c r="K30" i="19"/>
  <c r="L30" i="19" s="1"/>
  <c r="L28" i="19" s="1"/>
  <c r="B28" i="19"/>
  <c r="I164" i="18" l="1"/>
  <c r="G164" i="18"/>
  <c r="B24" i="19"/>
  <c r="L24" i="19"/>
  <c r="B20" i="19"/>
  <c r="L20" i="19"/>
  <c r="G83" i="18" s="1"/>
  <c r="K18" i="19"/>
  <c r="L18" i="19" s="1"/>
  <c r="L16" i="19" s="1"/>
  <c r="G82" i="18" s="1"/>
  <c r="B16" i="19"/>
  <c r="K13" i="19"/>
  <c r="L13" i="19" s="1"/>
  <c r="L11" i="19" s="1"/>
  <c r="G81" i="18" s="1"/>
  <c r="B11" i="19"/>
  <c r="I14" i="18" l="1"/>
  <c r="G14" i="18"/>
  <c r="K78" i="18"/>
  <c r="J11" i="18"/>
  <c r="J12" i="18"/>
  <c r="J13" i="18"/>
  <c r="J17" i="18"/>
  <c r="J19" i="18"/>
  <c r="J21" i="18"/>
  <c r="J29" i="18"/>
  <c r="J30" i="18"/>
  <c r="J31" i="18"/>
  <c r="J32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70" i="18"/>
  <c r="J71" i="18"/>
  <c r="J72" i="18"/>
  <c r="J73" i="18"/>
  <c r="J74" i="18"/>
  <c r="J75" i="18"/>
  <c r="J76" i="18"/>
  <c r="J77" i="18"/>
  <c r="J78" i="18"/>
  <c r="J79" i="18"/>
  <c r="J80" i="18"/>
  <c r="J85" i="18"/>
  <c r="J86" i="18"/>
  <c r="J87" i="18"/>
  <c r="J88" i="18"/>
  <c r="J89" i="18"/>
  <c r="J90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1" i="18"/>
  <c r="J112" i="18"/>
  <c r="J113" i="18"/>
  <c r="J114" i="18"/>
  <c r="J115" i="18"/>
  <c r="J116" i="18"/>
  <c r="J117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10" i="18"/>
  <c r="J211" i="18"/>
  <c r="J212" i="18"/>
  <c r="J213" i="18"/>
  <c r="J214" i="18"/>
  <c r="J215" i="18"/>
  <c r="J216" i="18"/>
  <c r="J217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1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2" i="18"/>
  <c r="J323" i="18"/>
  <c r="J324" i="18"/>
  <c r="J325" i="18"/>
  <c r="J326" i="18"/>
  <c r="J327" i="18"/>
  <c r="J328" i="18"/>
  <c r="J329" i="18"/>
  <c r="J330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1" i="18"/>
  <c r="J10" i="18"/>
  <c r="F11" i="18"/>
  <c r="F12" i="18"/>
  <c r="F13" i="18"/>
  <c r="F19" i="18"/>
  <c r="F21" i="18"/>
  <c r="F29" i="18"/>
  <c r="F30" i="18"/>
  <c r="F31" i="18"/>
  <c r="F32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70" i="18"/>
  <c r="F71" i="18"/>
  <c r="F72" i="18"/>
  <c r="F73" i="18"/>
  <c r="F74" i="18"/>
  <c r="F78" i="18"/>
  <c r="F79" i="18"/>
  <c r="F80" i="18"/>
  <c r="F86" i="18"/>
  <c r="F87" i="18"/>
  <c r="F88" i="18"/>
  <c r="F89" i="18"/>
  <c r="F90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1" i="18"/>
  <c r="F112" i="18"/>
  <c r="F113" i="18"/>
  <c r="F114" i="18"/>
  <c r="F115" i="18"/>
  <c r="F116" i="18"/>
  <c r="F117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00" i="18"/>
  <c r="F201" i="18"/>
  <c r="F202" i="18"/>
  <c r="F203" i="18"/>
  <c r="F204" i="18"/>
  <c r="F205" i="18"/>
  <c r="F206" i="18"/>
  <c r="F207" i="18"/>
  <c r="F208" i="18"/>
  <c r="F210" i="18"/>
  <c r="F211" i="18"/>
  <c r="F212" i="18"/>
  <c r="F213" i="18"/>
  <c r="F214" i="18"/>
  <c r="F215" i="18"/>
  <c r="F216" i="18"/>
  <c r="F217" i="18"/>
  <c r="F219" i="18"/>
  <c r="F220" i="18"/>
  <c r="F221" i="18"/>
  <c r="F222" i="18"/>
  <c r="F223" i="18"/>
  <c r="F224" i="18"/>
  <c r="F225" i="18"/>
  <c r="F226" i="18"/>
  <c r="F227" i="18"/>
  <c r="F228" i="18"/>
  <c r="F229" i="18"/>
  <c r="F230" i="18"/>
  <c r="F231" i="18"/>
  <c r="F232" i="18"/>
  <c r="F233" i="18"/>
  <c r="F235" i="18"/>
  <c r="F236" i="18"/>
  <c r="F237" i="18"/>
  <c r="F238" i="18"/>
  <c r="F239" i="18"/>
  <c r="F240" i="18"/>
  <c r="F241" i="18"/>
  <c r="F242" i="18"/>
  <c r="F243" i="18"/>
  <c r="F244" i="18"/>
  <c r="F245" i="18"/>
  <c r="F246" i="18"/>
  <c r="F247" i="18"/>
  <c r="F248" i="18"/>
  <c r="F249" i="18"/>
  <c r="F250" i="18"/>
  <c r="F251" i="18"/>
  <c r="F252" i="18"/>
  <c r="F253" i="18"/>
  <c r="F254" i="18"/>
  <c r="F255" i="18"/>
  <c r="F256" i="18"/>
  <c r="F257" i="18"/>
  <c r="F258" i="18"/>
  <c r="F259" i="18"/>
  <c r="F260" i="18"/>
  <c r="F261" i="18"/>
  <c r="F262" i="18"/>
  <c r="F263" i="18"/>
  <c r="F264" i="18"/>
  <c r="F265" i="18"/>
  <c r="F266" i="18"/>
  <c r="F267" i="18"/>
  <c r="F268" i="18"/>
  <c r="F269" i="18"/>
  <c r="F270" i="18"/>
  <c r="F271" i="18"/>
  <c r="F272" i="18"/>
  <c r="F273" i="18"/>
  <c r="F274" i="18"/>
  <c r="F275" i="18"/>
  <c r="F276" i="18"/>
  <c r="F277" i="18"/>
  <c r="F278" i="18"/>
  <c r="F279" i="18"/>
  <c r="F280" i="18"/>
  <c r="F281" i="18"/>
  <c r="F282" i="18"/>
  <c r="F283" i="18"/>
  <c r="F284" i="18"/>
  <c r="F285" i="18"/>
  <c r="F286" i="18"/>
  <c r="F287" i="18"/>
  <c r="F288" i="18"/>
  <c r="F289" i="18"/>
  <c r="F291" i="18"/>
  <c r="F293" i="18"/>
  <c r="F294" i="18"/>
  <c r="F295" i="18"/>
  <c r="F296" i="18"/>
  <c r="F297" i="18"/>
  <c r="F298" i="18"/>
  <c r="F299" i="18"/>
  <c r="F300" i="18"/>
  <c r="F301" i="18"/>
  <c r="F302" i="18"/>
  <c r="F303" i="18"/>
  <c r="F304" i="18"/>
  <c r="F305" i="18"/>
  <c r="F306" i="18"/>
  <c r="F307" i="18"/>
  <c r="F308" i="18"/>
  <c r="F309" i="18"/>
  <c r="F310" i="18"/>
  <c r="F311" i="18"/>
  <c r="F312" i="18"/>
  <c r="F313" i="18"/>
  <c r="F314" i="18"/>
  <c r="F315" i="18"/>
  <c r="F316" i="18"/>
  <c r="F317" i="18"/>
  <c r="F318" i="18"/>
  <c r="F319" i="18"/>
  <c r="F320" i="18"/>
  <c r="F322" i="18"/>
  <c r="F323" i="18"/>
  <c r="F324" i="18"/>
  <c r="F325" i="18"/>
  <c r="F326" i="18"/>
  <c r="F327" i="18"/>
  <c r="F328" i="18"/>
  <c r="F329" i="18"/>
  <c r="F330" i="18"/>
  <c r="F332" i="18"/>
  <c r="F333" i="18"/>
  <c r="F334" i="18"/>
  <c r="F335" i="18"/>
  <c r="F336" i="18"/>
  <c r="F337" i="18"/>
  <c r="F338" i="18"/>
  <c r="F339" i="18"/>
  <c r="F340" i="18"/>
  <c r="F341" i="18"/>
  <c r="F342" i="18"/>
  <c r="F343" i="18"/>
  <c r="F345" i="18"/>
  <c r="F346" i="18"/>
  <c r="F347" i="18"/>
  <c r="F348" i="18"/>
  <c r="F349" i="18"/>
  <c r="F350" i="18"/>
  <c r="F351" i="18"/>
  <c r="F352" i="18"/>
  <c r="F353" i="18"/>
  <c r="F354" i="18"/>
  <c r="F355" i="18"/>
  <c r="F356" i="18"/>
  <c r="F357" i="18"/>
  <c r="F358" i="18"/>
  <c r="F359" i="18"/>
  <c r="F361" i="18"/>
  <c r="F10" i="18"/>
  <c r="E11" i="18"/>
  <c r="E12" i="18"/>
  <c r="E13" i="18"/>
  <c r="E17" i="18"/>
  <c r="E19" i="18"/>
  <c r="E21" i="18"/>
  <c r="E29" i="18"/>
  <c r="E30" i="18"/>
  <c r="E31" i="18"/>
  <c r="E32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E53" i="18"/>
  <c r="E54" i="18"/>
  <c r="E55" i="18"/>
  <c r="E56" i="18"/>
  <c r="E57" i="18"/>
  <c r="E58" i="18"/>
  <c r="E59" i="18"/>
  <c r="E60" i="18"/>
  <c r="E61" i="18"/>
  <c r="E62" i="18"/>
  <c r="E63" i="18"/>
  <c r="E64" i="18"/>
  <c r="E65" i="18"/>
  <c r="E66" i="18"/>
  <c r="E67" i="18"/>
  <c r="E68" i="18"/>
  <c r="E70" i="18"/>
  <c r="E71" i="18"/>
  <c r="E72" i="18"/>
  <c r="E73" i="18"/>
  <c r="E74" i="18"/>
  <c r="E75" i="18"/>
  <c r="E76" i="18"/>
  <c r="E77" i="18"/>
  <c r="E78" i="18"/>
  <c r="E79" i="18"/>
  <c r="E80" i="18"/>
  <c r="E85" i="18"/>
  <c r="E86" i="18"/>
  <c r="E87" i="18"/>
  <c r="E88" i="18"/>
  <c r="E89" i="18"/>
  <c r="E90" i="18"/>
  <c r="E95" i="18"/>
  <c r="E96" i="18"/>
  <c r="E97" i="18"/>
  <c r="E98" i="18"/>
  <c r="E99" i="18"/>
  <c r="E100" i="18"/>
  <c r="E101" i="18"/>
  <c r="E102" i="18"/>
  <c r="E103" i="18"/>
  <c r="E104" i="18"/>
  <c r="E105" i="18"/>
  <c r="E106" i="18"/>
  <c r="E107" i="18"/>
  <c r="E108" i="18"/>
  <c r="E109" i="18"/>
  <c r="E111" i="18"/>
  <c r="E112" i="18"/>
  <c r="E113" i="18"/>
  <c r="E114" i="18"/>
  <c r="E115" i="18"/>
  <c r="E116" i="18"/>
  <c r="E117" i="18"/>
  <c r="E119" i="18"/>
  <c r="E120" i="18"/>
  <c r="E121" i="18"/>
  <c r="E122" i="18"/>
  <c r="E123" i="18"/>
  <c r="E124" i="18"/>
  <c r="E125" i="18"/>
  <c r="E126" i="18"/>
  <c r="E127" i="18"/>
  <c r="E128" i="18"/>
  <c r="E129" i="18"/>
  <c r="E130" i="18"/>
  <c r="E131" i="18"/>
  <c r="E132" i="18"/>
  <c r="E133" i="18"/>
  <c r="E134" i="18"/>
  <c r="E135" i="18"/>
  <c r="E136" i="18"/>
  <c r="E137" i="18"/>
  <c r="E138" i="18"/>
  <c r="E139" i="18"/>
  <c r="E140" i="18"/>
  <c r="E141" i="18"/>
  <c r="E142" i="18"/>
  <c r="E143" i="18"/>
  <c r="E144" i="18"/>
  <c r="E145" i="18"/>
  <c r="E146" i="18"/>
  <c r="E147" i="18"/>
  <c r="E148" i="18"/>
  <c r="E150" i="18"/>
  <c r="E151" i="18"/>
  <c r="E152" i="18"/>
  <c r="E153" i="18"/>
  <c r="E154" i="18"/>
  <c r="E155" i="18"/>
  <c r="E156" i="18"/>
  <c r="E157" i="18"/>
  <c r="E158" i="18"/>
  <c r="E159" i="18"/>
  <c r="E160" i="18"/>
  <c r="E161" i="18"/>
  <c r="E162" i="18"/>
  <c r="E163" i="18"/>
  <c r="E166" i="18"/>
  <c r="E167" i="18"/>
  <c r="E168" i="18"/>
  <c r="E169" i="18"/>
  <c r="E170" i="18"/>
  <c r="E171" i="18"/>
  <c r="E172" i="18"/>
  <c r="E173" i="18"/>
  <c r="E174" i="18"/>
  <c r="E175" i="18"/>
  <c r="E176" i="18"/>
  <c r="E177" i="18"/>
  <c r="E178" i="18"/>
  <c r="E179" i="18"/>
  <c r="E180" i="18"/>
  <c r="E181" i="18"/>
  <c r="E183" i="18"/>
  <c r="E184" i="18"/>
  <c r="E185" i="18"/>
  <c r="E186" i="18"/>
  <c r="E187" i="18"/>
  <c r="E188" i="18"/>
  <c r="E189" i="18"/>
  <c r="E190" i="18"/>
  <c r="E191" i="18"/>
  <c r="E192" i="18"/>
  <c r="E193" i="18"/>
  <c r="E194" i="18"/>
  <c r="E195" i="18"/>
  <c r="E196" i="18"/>
  <c r="E197" i="18"/>
  <c r="E198" i="18"/>
  <c r="E199" i="18"/>
  <c r="E200" i="18"/>
  <c r="E201" i="18"/>
  <c r="E202" i="18"/>
  <c r="E203" i="18"/>
  <c r="E204" i="18"/>
  <c r="E205" i="18"/>
  <c r="E206" i="18"/>
  <c r="E207" i="18"/>
  <c r="E208" i="18"/>
  <c r="E210" i="18"/>
  <c r="E211" i="18"/>
  <c r="E212" i="18"/>
  <c r="E213" i="18"/>
  <c r="E214" i="18"/>
  <c r="E215" i="18"/>
  <c r="E216" i="18"/>
  <c r="E217" i="18"/>
  <c r="E219" i="18"/>
  <c r="E220" i="18"/>
  <c r="E221" i="18"/>
  <c r="E222" i="18"/>
  <c r="E223" i="18"/>
  <c r="E224" i="18"/>
  <c r="E225" i="18"/>
  <c r="E226" i="18"/>
  <c r="E227" i="18"/>
  <c r="E228" i="18"/>
  <c r="E229" i="18"/>
  <c r="E230" i="18"/>
  <c r="E231" i="18"/>
  <c r="E232" i="18"/>
  <c r="E233" i="18"/>
  <c r="E235" i="18"/>
  <c r="E236" i="18"/>
  <c r="E237" i="18"/>
  <c r="E238" i="18"/>
  <c r="E239" i="18"/>
  <c r="E240" i="18"/>
  <c r="E241" i="18"/>
  <c r="E242" i="18"/>
  <c r="E243" i="18"/>
  <c r="E244" i="18"/>
  <c r="E245" i="18"/>
  <c r="E246" i="18"/>
  <c r="E247" i="18"/>
  <c r="E248" i="18"/>
  <c r="E249" i="18"/>
  <c r="E250" i="18"/>
  <c r="E251" i="18"/>
  <c r="E252" i="18"/>
  <c r="E253" i="18"/>
  <c r="E254" i="18"/>
  <c r="E255" i="18"/>
  <c r="E256" i="18"/>
  <c r="E257" i="18"/>
  <c r="E258" i="18"/>
  <c r="E259" i="18"/>
  <c r="E260" i="18"/>
  <c r="E261" i="18"/>
  <c r="E262" i="18"/>
  <c r="E263" i="18"/>
  <c r="E264" i="18"/>
  <c r="E265" i="18"/>
  <c r="E266" i="18"/>
  <c r="E267" i="18"/>
  <c r="E268" i="18"/>
  <c r="E269" i="18"/>
  <c r="E270" i="18"/>
  <c r="E271" i="18"/>
  <c r="E272" i="18"/>
  <c r="E273" i="18"/>
  <c r="E274" i="18"/>
  <c r="E275" i="18"/>
  <c r="E276" i="18"/>
  <c r="E277" i="18"/>
  <c r="E278" i="18"/>
  <c r="E279" i="18"/>
  <c r="E280" i="18"/>
  <c r="E281" i="18"/>
  <c r="E282" i="18"/>
  <c r="E283" i="18"/>
  <c r="E284" i="18"/>
  <c r="E285" i="18"/>
  <c r="E286" i="18"/>
  <c r="E287" i="18"/>
  <c r="E288" i="18"/>
  <c r="E289" i="18"/>
  <c r="E291" i="18"/>
  <c r="E293" i="18"/>
  <c r="E294" i="18"/>
  <c r="E295" i="18"/>
  <c r="E296" i="18"/>
  <c r="E297" i="18"/>
  <c r="E298" i="18"/>
  <c r="E299" i="18"/>
  <c r="E300" i="18"/>
  <c r="E301" i="18"/>
  <c r="E302" i="18"/>
  <c r="E303" i="18"/>
  <c r="E304" i="18"/>
  <c r="E305" i="18"/>
  <c r="E306" i="18"/>
  <c r="E307" i="18"/>
  <c r="E308" i="18"/>
  <c r="E309" i="18"/>
  <c r="E310" i="18"/>
  <c r="E311" i="18"/>
  <c r="E312" i="18"/>
  <c r="E313" i="18"/>
  <c r="E314" i="18"/>
  <c r="E315" i="18"/>
  <c r="E316" i="18"/>
  <c r="E317" i="18"/>
  <c r="E318" i="18"/>
  <c r="E319" i="18"/>
  <c r="E320" i="18"/>
  <c r="E322" i="18"/>
  <c r="E323" i="18"/>
  <c r="E324" i="18"/>
  <c r="E325" i="18"/>
  <c r="E326" i="18"/>
  <c r="E327" i="18"/>
  <c r="E328" i="18"/>
  <c r="E329" i="18"/>
  <c r="E330" i="18"/>
  <c r="E332" i="18"/>
  <c r="E333" i="18"/>
  <c r="E334" i="18"/>
  <c r="E335" i="18"/>
  <c r="E336" i="18"/>
  <c r="E337" i="18"/>
  <c r="E338" i="18"/>
  <c r="E339" i="18"/>
  <c r="E340" i="18"/>
  <c r="E341" i="18"/>
  <c r="E342" i="18"/>
  <c r="E343" i="18"/>
  <c r="E345" i="18"/>
  <c r="E346" i="18"/>
  <c r="E347" i="18"/>
  <c r="E348" i="18"/>
  <c r="E349" i="18"/>
  <c r="E350" i="18"/>
  <c r="E351" i="18"/>
  <c r="E352" i="18"/>
  <c r="E353" i="18"/>
  <c r="E354" i="18"/>
  <c r="E355" i="18"/>
  <c r="E356" i="18"/>
  <c r="E357" i="18"/>
  <c r="E358" i="18"/>
  <c r="E359" i="18"/>
  <c r="E361" i="18"/>
  <c r="E10" i="18"/>
  <c r="A10" i="18"/>
  <c r="A11" i="18"/>
  <c r="A12" i="18"/>
  <c r="A13" i="18"/>
  <c r="A15" i="18"/>
  <c r="A17" i="18"/>
  <c r="A19" i="18"/>
  <c r="A21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9" i="18"/>
  <c r="A80" i="18"/>
  <c r="A84" i="18"/>
  <c r="A85" i="18"/>
  <c r="A86" i="18"/>
  <c r="A87" i="18"/>
  <c r="A88" i="18"/>
  <c r="A89" i="18"/>
  <c r="A90" i="18"/>
  <c r="A94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9" i="18"/>
  <c r="C10" i="18"/>
  <c r="C11" i="18"/>
  <c r="C12" i="18"/>
  <c r="C13" i="18"/>
  <c r="C15" i="18"/>
  <c r="C16" i="18"/>
  <c r="C17" i="18"/>
  <c r="C18" i="18"/>
  <c r="C19" i="18"/>
  <c r="C20" i="18"/>
  <c r="C21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4" i="18"/>
  <c r="C85" i="18"/>
  <c r="C86" i="18"/>
  <c r="C87" i="18"/>
  <c r="C88" i="18"/>
  <c r="C89" i="18"/>
  <c r="C90" i="18"/>
  <c r="C94" i="18"/>
  <c r="C95" i="18"/>
  <c r="C96" i="18"/>
  <c r="C97" i="18"/>
  <c r="C98" i="18"/>
  <c r="C99" i="18"/>
  <c r="C100" i="18"/>
  <c r="C101" i="18"/>
  <c r="C102" i="18"/>
  <c r="C103" i="18"/>
  <c r="C104" i="18"/>
  <c r="C105" i="18"/>
  <c r="C106" i="18"/>
  <c r="C107" i="18"/>
  <c r="C108" i="18"/>
  <c r="C109" i="18"/>
  <c r="C110" i="18"/>
  <c r="C111" i="18"/>
  <c r="C112" i="18"/>
  <c r="C113" i="18"/>
  <c r="C114" i="18"/>
  <c r="C115" i="18"/>
  <c r="C116" i="18"/>
  <c r="C117" i="18"/>
  <c r="C118" i="18"/>
  <c r="C119" i="18"/>
  <c r="C120" i="18"/>
  <c r="C121" i="18"/>
  <c r="C122" i="18"/>
  <c r="C123" i="18"/>
  <c r="C124" i="18"/>
  <c r="C125" i="18"/>
  <c r="C126" i="18"/>
  <c r="C127" i="18"/>
  <c r="C128" i="18"/>
  <c r="C129" i="18"/>
  <c r="C130" i="18"/>
  <c r="C131" i="18"/>
  <c r="C132" i="18"/>
  <c r="C133" i="18"/>
  <c r="C134" i="18"/>
  <c r="C135" i="18"/>
  <c r="C136" i="18"/>
  <c r="C137" i="18"/>
  <c r="C138" i="18"/>
  <c r="C139" i="18"/>
  <c r="C140" i="18"/>
  <c r="C141" i="18"/>
  <c r="C142" i="18"/>
  <c r="C143" i="18"/>
  <c r="C144" i="18"/>
  <c r="C145" i="18"/>
  <c r="C146" i="18"/>
  <c r="C147" i="18"/>
  <c r="C148" i="18"/>
  <c r="C149" i="18"/>
  <c r="C150" i="18"/>
  <c r="C151" i="18"/>
  <c r="C152" i="18"/>
  <c r="C153" i="18"/>
  <c r="C154" i="18"/>
  <c r="C155" i="18"/>
  <c r="C156" i="18"/>
  <c r="C157" i="18"/>
  <c r="C158" i="18"/>
  <c r="C159" i="18"/>
  <c r="C160" i="18"/>
  <c r="C161" i="18"/>
  <c r="C162" i="18"/>
  <c r="C163" i="18"/>
  <c r="C165" i="18"/>
  <c r="C166" i="18"/>
  <c r="C167" i="18"/>
  <c r="C168" i="18"/>
  <c r="C169" i="18"/>
  <c r="C170" i="18"/>
  <c r="C171" i="18"/>
  <c r="C172" i="18"/>
  <c r="C173" i="18"/>
  <c r="C174" i="18"/>
  <c r="C175" i="18"/>
  <c r="C176" i="18"/>
  <c r="C177" i="18"/>
  <c r="C178" i="18"/>
  <c r="C179" i="18"/>
  <c r="C180" i="18"/>
  <c r="C181" i="18"/>
  <c r="C182" i="18"/>
  <c r="C183" i="18"/>
  <c r="C184" i="18"/>
  <c r="C185" i="18"/>
  <c r="C186" i="18"/>
  <c r="C187" i="18"/>
  <c r="C188" i="18"/>
  <c r="C189" i="18"/>
  <c r="C190" i="18"/>
  <c r="C191" i="18"/>
  <c r="C192" i="18"/>
  <c r="C193" i="18"/>
  <c r="C194" i="18"/>
  <c r="C195" i="18"/>
  <c r="C196" i="18"/>
  <c r="C197" i="18"/>
  <c r="C198" i="18"/>
  <c r="C199" i="18"/>
  <c r="C200" i="18"/>
  <c r="C201" i="18"/>
  <c r="C202" i="18"/>
  <c r="C203" i="18"/>
  <c r="C204" i="18"/>
  <c r="C205" i="18"/>
  <c r="C206" i="18"/>
  <c r="C207" i="18"/>
  <c r="C208" i="18"/>
  <c r="C209" i="18"/>
  <c r="C210" i="18"/>
  <c r="C211" i="18"/>
  <c r="C212" i="18"/>
  <c r="C213" i="18"/>
  <c r="C214" i="18"/>
  <c r="C215" i="18"/>
  <c r="C216" i="18"/>
  <c r="C217" i="18"/>
  <c r="C218" i="18"/>
  <c r="C219" i="18"/>
  <c r="C220" i="18"/>
  <c r="C221" i="18"/>
  <c r="C222" i="18"/>
  <c r="C223" i="18"/>
  <c r="C224" i="18"/>
  <c r="C225" i="18"/>
  <c r="C226" i="18"/>
  <c r="C227" i="18"/>
  <c r="C228" i="18"/>
  <c r="C229" i="18"/>
  <c r="C230" i="18"/>
  <c r="C231" i="18"/>
  <c r="C232" i="18"/>
  <c r="C233" i="18"/>
  <c r="C234" i="18"/>
  <c r="C235" i="18"/>
  <c r="C236" i="18"/>
  <c r="C237" i="18"/>
  <c r="C238" i="18"/>
  <c r="C239" i="18"/>
  <c r="C240" i="18"/>
  <c r="C241" i="18"/>
  <c r="C242" i="18"/>
  <c r="C243" i="18"/>
  <c r="C244" i="18"/>
  <c r="C245" i="18"/>
  <c r="C246" i="18"/>
  <c r="C247" i="18"/>
  <c r="C248" i="18"/>
  <c r="C249" i="18"/>
  <c r="C250" i="18"/>
  <c r="C251" i="18"/>
  <c r="C252" i="18"/>
  <c r="C253" i="18"/>
  <c r="C254" i="18"/>
  <c r="C255" i="18"/>
  <c r="C256" i="18"/>
  <c r="C257" i="18"/>
  <c r="C258" i="18"/>
  <c r="C259" i="18"/>
  <c r="C260" i="18"/>
  <c r="C261" i="18"/>
  <c r="C262" i="18"/>
  <c r="C263" i="18"/>
  <c r="C264" i="18"/>
  <c r="C265" i="18"/>
  <c r="C266" i="18"/>
  <c r="C267" i="18"/>
  <c r="C268" i="18"/>
  <c r="C269" i="18"/>
  <c r="C270" i="18"/>
  <c r="C271" i="18"/>
  <c r="C272" i="18"/>
  <c r="C273" i="18"/>
  <c r="C274" i="18"/>
  <c r="C275" i="18"/>
  <c r="C276" i="18"/>
  <c r="C277" i="18"/>
  <c r="C278" i="18"/>
  <c r="C279" i="18"/>
  <c r="C280" i="18"/>
  <c r="C281" i="18"/>
  <c r="C282" i="18"/>
  <c r="C283" i="18"/>
  <c r="C284" i="18"/>
  <c r="C285" i="18"/>
  <c r="C286" i="18"/>
  <c r="C287" i="18"/>
  <c r="C288" i="18"/>
  <c r="C289" i="18"/>
  <c r="C290" i="18"/>
  <c r="C291" i="18"/>
  <c r="C292" i="18"/>
  <c r="C293" i="18"/>
  <c r="C294" i="18"/>
  <c r="C295" i="18"/>
  <c r="C296" i="18"/>
  <c r="C297" i="18"/>
  <c r="C298" i="18"/>
  <c r="C299" i="18"/>
  <c r="C300" i="18"/>
  <c r="C301" i="18"/>
  <c r="C302" i="18"/>
  <c r="C303" i="18"/>
  <c r="C304" i="18"/>
  <c r="C305" i="18"/>
  <c r="C306" i="18"/>
  <c r="C307" i="18"/>
  <c r="C308" i="18"/>
  <c r="C309" i="18"/>
  <c r="C310" i="18"/>
  <c r="C311" i="18"/>
  <c r="C312" i="18"/>
  <c r="C313" i="18"/>
  <c r="C314" i="18"/>
  <c r="C315" i="18"/>
  <c r="C316" i="18"/>
  <c r="C317" i="18"/>
  <c r="C318" i="18"/>
  <c r="C319" i="18"/>
  <c r="C320" i="18"/>
  <c r="C321" i="18"/>
  <c r="C322" i="18"/>
  <c r="C323" i="18"/>
  <c r="C324" i="18"/>
  <c r="C325" i="18"/>
  <c r="C326" i="18"/>
  <c r="C327" i="18"/>
  <c r="C328" i="18"/>
  <c r="C329" i="18"/>
  <c r="C330" i="18"/>
  <c r="C331" i="18"/>
  <c r="C332" i="18"/>
  <c r="C333" i="18"/>
  <c r="C334" i="18"/>
  <c r="C335" i="18"/>
  <c r="C336" i="18"/>
  <c r="C337" i="18"/>
  <c r="C338" i="18"/>
  <c r="C339" i="18"/>
  <c r="C340" i="18"/>
  <c r="C341" i="18"/>
  <c r="C342" i="18"/>
  <c r="C343" i="18"/>
  <c r="C344" i="18"/>
  <c r="C345" i="18"/>
  <c r="C346" i="18"/>
  <c r="C347" i="18"/>
  <c r="C348" i="18"/>
  <c r="C349" i="18"/>
  <c r="C350" i="18"/>
  <c r="C351" i="18"/>
  <c r="C352" i="18"/>
  <c r="C353" i="18"/>
  <c r="C354" i="18"/>
  <c r="C355" i="18"/>
  <c r="C356" i="18"/>
  <c r="C357" i="18"/>
  <c r="C358" i="18"/>
  <c r="C359" i="18"/>
  <c r="C360" i="18"/>
  <c r="C361" i="18"/>
  <c r="C9" i="18"/>
  <c r="F4" i="16" l="1"/>
  <c r="F5" i="16" s="1"/>
  <c r="G10" i="16" l="1"/>
  <c r="H10" i="16" s="1"/>
  <c r="I10" i="16" s="1"/>
  <c r="J14" i="18" s="1"/>
  <c r="G12" i="16"/>
  <c r="H12" i="16" s="1"/>
  <c r="I12" i="16" s="1"/>
  <c r="J91" i="18" s="1"/>
  <c r="G7" i="16"/>
  <c r="H7" i="16" s="1"/>
  <c r="I7" i="16" s="1"/>
  <c r="J81" i="18" s="1"/>
  <c r="G18" i="16"/>
  <c r="H18" i="16" s="1"/>
  <c r="I18" i="16" s="1"/>
  <c r="J92" i="18" s="1"/>
  <c r="G15" i="16"/>
  <c r="H15" i="16" s="1"/>
  <c r="I15" i="16" s="1"/>
  <c r="J24" i="18" s="1"/>
  <c r="G16" i="16"/>
  <c r="H16" i="16" s="1"/>
  <c r="I16" i="16" s="1"/>
  <c r="J25" i="18" s="1"/>
  <c r="G13" i="16"/>
  <c r="H13" i="16" s="1"/>
  <c r="I13" i="16" s="1"/>
  <c r="J22" i="18" s="1"/>
  <c r="G8" i="16"/>
  <c r="H8" i="16" s="1"/>
  <c r="I8" i="16" s="1"/>
  <c r="J82" i="18" s="1"/>
  <c r="G17" i="16"/>
  <c r="H17" i="16" s="1"/>
  <c r="I17" i="16" s="1"/>
  <c r="J26" i="18" s="1"/>
  <c r="G14" i="16"/>
  <c r="H14" i="16" s="1"/>
  <c r="I14" i="16" s="1"/>
  <c r="J23" i="18" s="1"/>
  <c r="G19" i="16"/>
  <c r="H19" i="16" s="1"/>
  <c r="I19" i="16" s="1"/>
  <c r="J93" i="18" s="1"/>
  <c r="G9" i="16"/>
  <c r="H9" i="16" s="1"/>
  <c r="I9" i="16" s="1"/>
  <c r="J83" i="18" s="1"/>
  <c r="G11" i="16"/>
  <c r="H11" i="16" s="1"/>
  <c r="I11" i="16" s="1"/>
  <c r="J164" i="18" s="1"/>
  <c r="H263" i="11"/>
  <c r="N93" i="18" l="1"/>
  <c r="L93" i="18"/>
  <c r="N23" i="18"/>
  <c r="L23" i="18"/>
  <c r="N82" i="18"/>
  <c r="L82" i="18"/>
  <c r="N22" i="18"/>
  <c r="L22" i="18"/>
  <c r="N83" i="18"/>
  <c r="L83" i="18"/>
  <c r="N26" i="18"/>
  <c r="L26" i="18"/>
  <c r="N24" i="18"/>
  <c r="L24" i="18"/>
  <c r="N92" i="18"/>
  <c r="L92" i="18"/>
  <c r="N81" i="18"/>
  <c r="L81" i="18"/>
  <c r="N91" i="18"/>
  <c r="L91" i="18"/>
  <c r="N164" i="18"/>
  <c r="L164" i="18"/>
  <c r="N25" i="18"/>
  <c r="L25" i="18"/>
  <c r="N14" i="18"/>
  <c r="L14" i="18"/>
  <c r="H148" i="11"/>
  <c r="H84" i="11"/>
  <c r="L362" i="18" l="1"/>
  <c r="N362" i="18"/>
  <c r="H253" i="11"/>
  <c r="H166" i="11"/>
  <c r="H241" i="11"/>
  <c r="H240" i="11"/>
  <c r="H234" i="11" l="1"/>
  <c r="H235" i="11"/>
  <c r="H236" i="11"/>
  <c r="H233" i="11"/>
  <c r="H132" i="11"/>
  <c r="H126" i="11"/>
  <c r="H103" i="11"/>
  <c r="H70" i="11"/>
  <c r="H69" i="11"/>
  <c r="H65" i="11"/>
  <c r="H20" i="11"/>
  <c r="H19" i="11"/>
  <c r="K25" i="11" l="1"/>
  <c r="H27" i="11"/>
  <c r="K27" i="11" s="1"/>
  <c r="H29" i="11"/>
  <c r="K31" i="11"/>
  <c r="H33" i="11"/>
  <c r="K33" i="11" s="1"/>
  <c r="H34" i="11"/>
  <c r="K34" i="11" s="1"/>
  <c r="H36" i="11"/>
  <c r="H37" i="11"/>
  <c r="H38" i="11"/>
  <c r="H39" i="11"/>
  <c r="K39" i="11" s="1"/>
  <c r="H40" i="11"/>
  <c r="H41" i="11"/>
  <c r="K41" i="11" s="1"/>
  <c r="H42" i="11"/>
  <c r="K42" i="11" s="1"/>
  <c r="H43" i="11"/>
  <c r="K43" i="11" s="1"/>
  <c r="H44" i="11"/>
  <c r="H45" i="11"/>
  <c r="H46" i="11"/>
  <c r="H47" i="11"/>
  <c r="H48" i="11"/>
  <c r="H49" i="11"/>
  <c r="H50" i="11"/>
  <c r="H51" i="11"/>
  <c r="K51" i="11" s="1"/>
  <c r="H52" i="11"/>
  <c r="H53" i="11"/>
  <c r="K53" i="11" s="1"/>
  <c r="H54" i="11"/>
  <c r="H55" i="11"/>
  <c r="K55" i="11" s="1"/>
  <c r="H56" i="11"/>
  <c r="H57" i="11"/>
  <c r="H58" i="11"/>
  <c r="K58" i="11" s="1"/>
  <c r="H59" i="11"/>
  <c r="K59" i="11" s="1"/>
  <c r="H60" i="11"/>
  <c r="H61" i="11"/>
  <c r="H62" i="11"/>
  <c r="H63" i="11"/>
  <c r="K63" i="11" s="1"/>
  <c r="H64" i="11"/>
  <c r="H66" i="11"/>
  <c r="K66" i="11" s="1"/>
  <c r="H67" i="11"/>
  <c r="K67" i="11" s="1"/>
  <c r="H72" i="11"/>
  <c r="K72" i="11" s="1"/>
  <c r="K73" i="11"/>
  <c r="H74" i="11"/>
  <c r="H75" i="11"/>
  <c r="K75" i="11" s="1"/>
  <c r="K77" i="11"/>
  <c r="K78" i="11"/>
  <c r="H81" i="11"/>
  <c r="K81" i="11" s="1"/>
  <c r="K82" i="11"/>
  <c r="K85" i="11"/>
  <c r="H87" i="11"/>
  <c r="K87" i="11" s="1"/>
  <c r="H88" i="11"/>
  <c r="K88" i="11" s="1"/>
  <c r="H89" i="11"/>
  <c r="H91" i="11"/>
  <c r="K91" i="11" s="1"/>
  <c r="H92" i="11"/>
  <c r="H93" i="11"/>
  <c r="H94" i="11"/>
  <c r="K94" i="11" s="1"/>
  <c r="H95" i="11"/>
  <c r="K95" i="11" s="1"/>
  <c r="K96" i="11"/>
  <c r="H97" i="11"/>
  <c r="H98" i="11"/>
  <c r="H99" i="11"/>
  <c r="K99" i="11" s="1"/>
  <c r="H100" i="11"/>
  <c r="H101" i="11"/>
  <c r="H102" i="11"/>
  <c r="H104" i="11"/>
  <c r="H105" i="11"/>
  <c r="H107" i="11"/>
  <c r="H108" i="11"/>
  <c r="H109" i="11"/>
  <c r="H110" i="11"/>
  <c r="H111" i="11"/>
  <c r="H112" i="11"/>
  <c r="K112" i="11" s="1"/>
  <c r="H113" i="11"/>
  <c r="K113" i="11" s="1"/>
  <c r="H115" i="11"/>
  <c r="H116" i="11"/>
  <c r="H117" i="11"/>
  <c r="H118" i="11"/>
  <c r="H119" i="11"/>
  <c r="H123" i="11"/>
  <c r="K124" i="11"/>
  <c r="K127" i="11"/>
  <c r="K128" i="11"/>
  <c r="H130" i="11"/>
  <c r="K130" i="11" s="1"/>
  <c r="H131" i="11"/>
  <c r="K131" i="11" s="1"/>
  <c r="K132" i="11"/>
  <c r="H133" i="11"/>
  <c r="H134" i="11"/>
  <c r="K134" i="11" s="1"/>
  <c r="H135" i="11"/>
  <c r="K135" i="11" s="1"/>
  <c r="H136" i="11"/>
  <c r="H137" i="11"/>
  <c r="H138" i="11"/>
  <c r="K138" i="11" s="1"/>
  <c r="H139" i="11"/>
  <c r="K139" i="11" s="1"/>
  <c r="H140" i="11"/>
  <c r="K140" i="11" s="1"/>
  <c r="H141" i="11"/>
  <c r="H142" i="11"/>
  <c r="K142" i="11" s="1"/>
  <c r="H143" i="11"/>
  <c r="K143" i="11" s="1"/>
  <c r="H144" i="11"/>
  <c r="K144" i="11" s="1"/>
  <c r="K146" i="11"/>
  <c r="H150" i="11"/>
  <c r="K150" i="11" s="1"/>
  <c r="K151" i="11"/>
  <c r="H153" i="11"/>
  <c r="H154" i="11"/>
  <c r="H155" i="11"/>
  <c r="K155" i="11" s="1"/>
  <c r="H156" i="11"/>
  <c r="K156" i="11" s="1"/>
  <c r="H157" i="11"/>
  <c r="K157" i="11" s="1"/>
  <c r="H158" i="11"/>
  <c r="K158" i="11" s="1"/>
  <c r="H159" i="11"/>
  <c r="K159" i="11" s="1"/>
  <c r="H161" i="11"/>
  <c r="H162" i="11"/>
  <c r="H163" i="11"/>
  <c r="K163" i="11" s="1"/>
  <c r="H164" i="11"/>
  <c r="K164" i="11" s="1"/>
  <c r="H165" i="11"/>
  <c r="K165" i="11" s="1"/>
  <c r="H167" i="11"/>
  <c r="K167" i="11" s="1"/>
  <c r="H168" i="11"/>
  <c r="K168" i="11" s="1"/>
  <c r="H169" i="11"/>
  <c r="H170" i="11"/>
  <c r="H171" i="11"/>
  <c r="K171" i="11" s="1"/>
  <c r="K172" i="11"/>
  <c r="K173" i="11"/>
  <c r="H174" i="11"/>
  <c r="K174" i="11" s="1"/>
  <c r="H175" i="11"/>
  <c r="K175" i="11" s="1"/>
  <c r="H176" i="11"/>
  <c r="H178" i="11"/>
  <c r="K178" i="11" s="1"/>
  <c r="H179" i="11"/>
  <c r="K179" i="11" s="1"/>
  <c r="H180" i="11"/>
  <c r="H181" i="11"/>
  <c r="H182" i="11"/>
  <c r="H183" i="11"/>
  <c r="H184" i="11"/>
  <c r="K184" i="11" s="1"/>
  <c r="H185" i="11"/>
  <c r="H186" i="11"/>
  <c r="H187" i="11"/>
  <c r="H188" i="11"/>
  <c r="K188" i="11" s="1"/>
  <c r="H189" i="11"/>
  <c r="H190" i="11"/>
  <c r="K190" i="11" s="1"/>
  <c r="H191" i="11"/>
  <c r="K191" i="11" s="1"/>
  <c r="H192" i="11"/>
  <c r="H193" i="11"/>
  <c r="H194" i="11"/>
  <c r="H195" i="11"/>
  <c r="K195" i="11" s="1"/>
  <c r="H196" i="11"/>
  <c r="H197" i="11"/>
  <c r="H198" i="11"/>
  <c r="H199" i="11"/>
  <c r="K199" i="11" s="1"/>
  <c r="H200" i="11"/>
  <c r="K200" i="11" s="1"/>
  <c r="H201" i="11"/>
  <c r="H202" i="11"/>
  <c r="K202" i="11" s="1"/>
  <c r="H203" i="11"/>
  <c r="K203" i="11" s="1"/>
  <c r="H205" i="11"/>
  <c r="H206" i="11"/>
  <c r="H207" i="11"/>
  <c r="K207" i="11" s="1"/>
  <c r="H208" i="11"/>
  <c r="K208" i="11" s="1"/>
  <c r="H209" i="11"/>
  <c r="K209" i="11" s="1"/>
  <c r="H210" i="11"/>
  <c r="H211" i="11"/>
  <c r="K211" i="11" s="1"/>
  <c r="H212" i="11"/>
  <c r="H214" i="11"/>
  <c r="K214" i="11" s="1"/>
  <c r="H215" i="11"/>
  <c r="K215" i="11" s="1"/>
  <c r="H216" i="11"/>
  <c r="K216" i="11" s="1"/>
  <c r="H217" i="11"/>
  <c r="K217" i="11" s="1"/>
  <c r="H218" i="11"/>
  <c r="K218" i="11" s="1"/>
  <c r="H219" i="11"/>
  <c r="K219" i="11" s="1"/>
  <c r="H220" i="11"/>
  <c r="H221" i="11"/>
  <c r="H222" i="11"/>
  <c r="H223" i="11"/>
  <c r="K223" i="11" s="1"/>
  <c r="H224" i="11"/>
  <c r="H225" i="11"/>
  <c r="K225" i="11" s="1"/>
  <c r="H226" i="11"/>
  <c r="K226" i="11" s="1"/>
  <c r="H227" i="11"/>
  <c r="K227" i="11" s="1"/>
  <c r="H228" i="11"/>
  <c r="K228" i="11" s="1"/>
  <c r="H230" i="11"/>
  <c r="H231" i="11"/>
  <c r="K231" i="11" s="1"/>
  <c r="H232" i="11"/>
  <c r="K232" i="11" s="1"/>
  <c r="H237" i="11"/>
  <c r="H238" i="11"/>
  <c r="K238" i="11" s="1"/>
  <c r="H239" i="11"/>
  <c r="K239" i="11" s="1"/>
  <c r="K240" i="11"/>
  <c r="H242" i="11"/>
  <c r="H243" i="11"/>
  <c r="K243" i="11" s="1"/>
  <c r="H244" i="11"/>
  <c r="K244" i="11" s="1"/>
  <c r="H245" i="11"/>
  <c r="K245" i="11" s="1"/>
  <c r="H246" i="11"/>
  <c r="K246" i="11" s="1"/>
  <c r="H247" i="11"/>
  <c r="K247" i="11" s="1"/>
  <c r="H248" i="11"/>
  <c r="K248" i="11" s="1"/>
  <c r="H249" i="11"/>
  <c r="H250" i="11"/>
  <c r="H251" i="11"/>
  <c r="H252" i="11"/>
  <c r="H254" i="11"/>
  <c r="K255" i="11"/>
  <c r="H256" i="11"/>
  <c r="H257" i="11"/>
  <c r="K257" i="11" s="1"/>
  <c r="H258" i="11"/>
  <c r="H259" i="11"/>
  <c r="K259" i="11" s="1"/>
  <c r="H260" i="11"/>
  <c r="H261" i="11"/>
  <c r="H262" i="11"/>
  <c r="K263" i="11"/>
  <c r="H264" i="11"/>
  <c r="K264" i="11" s="1"/>
  <c r="H265" i="11"/>
  <c r="K265" i="11" s="1"/>
  <c r="H266" i="11"/>
  <c r="H267" i="11"/>
  <c r="H268" i="11"/>
  <c r="H269" i="11"/>
  <c r="K269" i="11" s="1"/>
  <c r="H270" i="11"/>
  <c r="H271" i="11"/>
  <c r="K271" i="11" s="1"/>
  <c r="H272" i="11"/>
  <c r="K272" i="11" s="1"/>
  <c r="H273" i="11"/>
  <c r="K273" i="11" s="1"/>
  <c r="H274" i="11"/>
  <c r="H275" i="11"/>
  <c r="K275" i="11" s="1"/>
  <c r="H276" i="11"/>
  <c r="H277" i="11"/>
  <c r="H278" i="11"/>
  <c r="H279" i="11"/>
  <c r="K279" i="11" s="1"/>
  <c r="H280" i="11"/>
  <c r="K280" i="11" s="1"/>
  <c r="H281" i="11"/>
  <c r="K281" i="11" s="1"/>
  <c r="H282" i="11"/>
  <c r="H283" i="11"/>
  <c r="K283" i="11" s="1"/>
  <c r="H284" i="11"/>
  <c r="H286" i="11"/>
  <c r="H288" i="11"/>
  <c r="H289" i="11"/>
  <c r="H290" i="11"/>
  <c r="K290" i="11" s="1"/>
  <c r="H291" i="11"/>
  <c r="K291" i="11" s="1"/>
  <c r="H292" i="11"/>
  <c r="H293" i="11"/>
  <c r="H294" i="11"/>
  <c r="H295" i="11"/>
  <c r="K295" i="11" s="1"/>
  <c r="H296" i="11"/>
  <c r="H297" i="11"/>
  <c r="K297" i="11" s="1"/>
  <c r="H298" i="11"/>
  <c r="K298" i="11" s="1"/>
  <c r="H299" i="11"/>
  <c r="K299" i="11" s="1"/>
  <c r="H300" i="11"/>
  <c r="H301" i="11"/>
  <c r="H302" i="11"/>
  <c r="H303" i="11"/>
  <c r="K303" i="11" s="1"/>
  <c r="H304" i="11"/>
  <c r="H305" i="11"/>
  <c r="H306" i="11"/>
  <c r="K306" i="11" s="1"/>
  <c r="H307" i="11"/>
  <c r="K307" i="11" s="1"/>
  <c r="H308" i="11"/>
  <c r="H309" i="11"/>
  <c r="H310" i="11"/>
  <c r="H311" i="11"/>
  <c r="H312" i="11"/>
  <c r="H313" i="11"/>
  <c r="H314" i="11"/>
  <c r="K314" i="11" s="1"/>
  <c r="H315" i="11"/>
  <c r="K315" i="11" s="1"/>
  <c r="H317" i="11"/>
  <c r="H318" i="11"/>
  <c r="H319" i="11"/>
  <c r="K319" i="11" s="1"/>
  <c r="H320" i="11"/>
  <c r="K320" i="11" s="1"/>
  <c r="H321" i="11"/>
  <c r="H322" i="11"/>
  <c r="K322" i="11" s="1"/>
  <c r="H323" i="11"/>
  <c r="K323" i="11" s="1"/>
  <c r="H324" i="11"/>
  <c r="K324" i="11" s="1"/>
  <c r="H325" i="11"/>
  <c r="H327" i="11"/>
  <c r="H328" i="11"/>
  <c r="H329" i="11"/>
  <c r="H330" i="11"/>
  <c r="H331" i="11"/>
  <c r="K331" i="11" s="1"/>
  <c r="H332" i="11"/>
  <c r="K332" i="11" s="1"/>
  <c r="H333" i="11"/>
  <c r="K333" i="11" s="1"/>
  <c r="H334" i="11"/>
  <c r="H335" i="11"/>
  <c r="K335" i="11" s="1"/>
  <c r="H336" i="11"/>
  <c r="H337" i="11"/>
  <c r="H338" i="11"/>
  <c r="H340" i="11"/>
  <c r="H341" i="11"/>
  <c r="K341" i="11" s="1"/>
  <c r="H342" i="11"/>
  <c r="K342" i="11" s="1"/>
  <c r="H343" i="11"/>
  <c r="K343" i="11" s="1"/>
  <c r="H344" i="11"/>
  <c r="H345" i="11"/>
  <c r="H346" i="11"/>
  <c r="K346" i="11" s="1"/>
  <c r="H347" i="11"/>
  <c r="H348" i="11"/>
  <c r="K348" i="11" s="1"/>
  <c r="H349" i="11"/>
  <c r="K349" i="11" s="1"/>
  <c r="H350" i="11"/>
  <c r="K350" i="11" s="1"/>
  <c r="H351" i="11"/>
  <c r="K351" i="11" s="1"/>
  <c r="H352" i="11"/>
  <c r="H353" i="11"/>
  <c r="H354" i="11"/>
  <c r="H356" i="11"/>
  <c r="K356" i="11" s="1"/>
  <c r="K20" i="11"/>
  <c r="K21" i="11"/>
  <c r="K22" i="11"/>
  <c r="K29" i="11"/>
  <c r="K36" i="11"/>
  <c r="K37" i="11"/>
  <c r="K38" i="11"/>
  <c r="K40" i="11"/>
  <c r="K44" i="11"/>
  <c r="K45" i="11"/>
  <c r="K46" i="11"/>
  <c r="K47" i="11"/>
  <c r="K48" i="11"/>
  <c r="K49" i="11"/>
  <c r="K50" i="11"/>
  <c r="K52" i="11"/>
  <c r="K54" i="11"/>
  <c r="K56" i="11"/>
  <c r="K57" i="11"/>
  <c r="K60" i="11"/>
  <c r="K61" i="11"/>
  <c r="K62" i="11"/>
  <c r="K64" i="11"/>
  <c r="K65" i="11"/>
  <c r="K68" i="11"/>
  <c r="K69" i="11"/>
  <c r="K70" i="11"/>
  <c r="K74" i="11"/>
  <c r="K76" i="11"/>
  <c r="K79" i="11"/>
  <c r="K84" i="11"/>
  <c r="K89" i="11"/>
  <c r="K92" i="11"/>
  <c r="K93" i="11"/>
  <c r="K97" i="11"/>
  <c r="K98" i="11"/>
  <c r="K100" i="11"/>
  <c r="K101" i="11"/>
  <c r="K102" i="11"/>
  <c r="K104" i="11"/>
  <c r="K105" i="11"/>
  <c r="K109" i="11"/>
  <c r="K110" i="11"/>
  <c r="K111" i="11"/>
  <c r="K117" i="11"/>
  <c r="K118" i="11"/>
  <c r="K125" i="11"/>
  <c r="K126" i="11"/>
  <c r="K129" i="11"/>
  <c r="K133" i="11"/>
  <c r="K136" i="11"/>
  <c r="K137" i="11"/>
  <c r="K141" i="11"/>
  <c r="K148" i="11"/>
  <c r="K149" i="11"/>
  <c r="K152" i="11"/>
  <c r="K153" i="11"/>
  <c r="K154" i="11"/>
  <c r="K161" i="11"/>
  <c r="K162" i="11"/>
  <c r="K169" i="11"/>
  <c r="K170" i="11"/>
  <c r="K176" i="11"/>
  <c r="K180" i="11"/>
  <c r="K181" i="11"/>
  <c r="K182" i="11"/>
  <c r="K183" i="11"/>
  <c r="K185" i="11"/>
  <c r="K186" i="11"/>
  <c r="K187" i="11"/>
  <c r="K189" i="11"/>
  <c r="K192" i="11"/>
  <c r="K193" i="11"/>
  <c r="K194" i="11"/>
  <c r="K196" i="11"/>
  <c r="K197" i="11"/>
  <c r="K198" i="11"/>
  <c r="K201" i="11"/>
  <c r="K205" i="11"/>
  <c r="K206" i="11"/>
  <c r="K210" i="11"/>
  <c r="K212" i="11"/>
  <c r="K213" i="11"/>
  <c r="L213" i="11" s="1"/>
  <c r="K220" i="11"/>
  <c r="K221" i="11"/>
  <c r="K222" i="11"/>
  <c r="K224" i="11"/>
  <c r="K230" i="11"/>
  <c r="K233" i="11"/>
  <c r="K234" i="11"/>
  <c r="K235" i="11"/>
  <c r="K236" i="11"/>
  <c r="K237" i="11"/>
  <c r="K241" i="11"/>
  <c r="K242" i="11"/>
  <c r="K249" i="11"/>
  <c r="K250" i="11"/>
  <c r="K251" i="11"/>
  <c r="K252" i="11"/>
  <c r="K253" i="11"/>
  <c r="K254" i="11"/>
  <c r="K256" i="11"/>
  <c r="K258" i="11"/>
  <c r="K260" i="11"/>
  <c r="K261" i="11"/>
  <c r="K262" i="11"/>
  <c r="K266" i="11"/>
  <c r="K267" i="11"/>
  <c r="K268" i="11"/>
  <c r="K270" i="11"/>
  <c r="K274" i="11"/>
  <c r="K276" i="11"/>
  <c r="K277" i="11"/>
  <c r="K278" i="11"/>
  <c r="K282" i="11"/>
  <c r="K284" i="11"/>
  <c r="K286" i="11"/>
  <c r="K288" i="11"/>
  <c r="K289" i="11"/>
  <c r="K292" i="11"/>
  <c r="K293" i="11"/>
  <c r="K294" i="11"/>
  <c r="K296" i="11"/>
  <c r="K300" i="11"/>
  <c r="K301" i="11"/>
  <c r="K302" i="11"/>
  <c r="K304" i="11"/>
  <c r="K305" i="11"/>
  <c r="K308" i="11"/>
  <c r="K309" i="11"/>
  <c r="K310" i="11"/>
  <c r="K311" i="11"/>
  <c r="K312" i="11"/>
  <c r="K313" i="11"/>
  <c r="K317" i="11"/>
  <c r="K318" i="11"/>
  <c r="K321" i="11"/>
  <c r="K325" i="11"/>
  <c r="K327" i="11"/>
  <c r="K328" i="11"/>
  <c r="K329" i="11"/>
  <c r="K330" i="11"/>
  <c r="K334" i="11"/>
  <c r="K336" i="11"/>
  <c r="K337" i="11"/>
  <c r="K338" i="11"/>
  <c r="K340" i="11"/>
  <c r="K344" i="11"/>
  <c r="K345" i="11"/>
  <c r="K347" i="11"/>
  <c r="K352" i="11"/>
  <c r="K353" i="11"/>
  <c r="K354" i="11"/>
  <c r="K19" i="11"/>
  <c r="J25" i="11" l="1"/>
  <c r="J20" i="11"/>
  <c r="J21" i="11"/>
  <c r="J22" i="11"/>
  <c r="J27" i="11"/>
  <c r="J29" i="11"/>
  <c r="J31" i="11"/>
  <c r="J33" i="11"/>
  <c r="J34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2" i="11"/>
  <c r="J73" i="11"/>
  <c r="J74" i="11"/>
  <c r="J75" i="11"/>
  <c r="J76" i="11"/>
  <c r="J77" i="11"/>
  <c r="J78" i="11"/>
  <c r="J79" i="11"/>
  <c r="J81" i="11"/>
  <c r="J82" i="11"/>
  <c r="J84" i="11"/>
  <c r="J85" i="11"/>
  <c r="J87" i="11"/>
  <c r="J88" i="11"/>
  <c r="J89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7" i="11"/>
  <c r="J108" i="11"/>
  <c r="J109" i="11"/>
  <c r="J110" i="11"/>
  <c r="J111" i="11"/>
  <c r="J112" i="11"/>
  <c r="J113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5" i="11"/>
  <c r="J206" i="11"/>
  <c r="J207" i="11"/>
  <c r="J208" i="11"/>
  <c r="J209" i="11"/>
  <c r="J210" i="11"/>
  <c r="J211" i="11"/>
  <c r="J212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6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7" i="11"/>
  <c r="J318" i="11"/>
  <c r="J319" i="11"/>
  <c r="J320" i="11"/>
  <c r="J321" i="11"/>
  <c r="J322" i="11"/>
  <c r="J323" i="11"/>
  <c r="J324" i="11"/>
  <c r="J325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6" i="11"/>
  <c r="J19" i="11"/>
  <c r="F91" i="11"/>
  <c r="F95" i="18" s="1"/>
  <c r="F84" i="11"/>
  <c r="F85" i="18" s="1"/>
  <c r="F79" i="11"/>
  <c r="F77" i="18" s="1"/>
  <c r="F78" i="11"/>
  <c r="F76" i="18" s="1"/>
  <c r="F77" i="11"/>
  <c r="F75" i="18" s="1"/>
  <c r="F25" i="11"/>
  <c r="F17" i="18" s="1"/>
  <c r="K17" i="18" s="1"/>
  <c r="I32" i="11" l="1"/>
  <c r="K30" i="18" s="1"/>
  <c r="I31" i="11"/>
  <c r="I21" i="11"/>
  <c r="I19" i="11"/>
  <c r="K10" i="18" s="1"/>
  <c r="I20" i="11"/>
  <c r="I22" i="11"/>
  <c r="I27" i="11"/>
  <c r="I29" i="11"/>
  <c r="I33" i="11"/>
  <c r="I34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2" i="11"/>
  <c r="I73" i="11"/>
  <c r="I74" i="11"/>
  <c r="I75" i="11"/>
  <c r="I76" i="11"/>
  <c r="I81" i="11"/>
  <c r="I82" i="11"/>
  <c r="I85" i="11"/>
  <c r="I86" i="11"/>
  <c r="K87" i="18" s="1"/>
  <c r="I87" i="11"/>
  <c r="I88" i="11"/>
  <c r="I89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K107" i="18" s="1"/>
  <c r="I104" i="11"/>
  <c r="I105" i="11"/>
  <c r="I107" i="11"/>
  <c r="K111" i="18" s="1"/>
  <c r="I108" i="11"/>
  <c r="K112" i="18" s="1"/>
  <c r="I109" i="11"/>
  <c r="I110" i="11"/>
  <c r="I111" i="11"/>
  <c r="I112" i="11"/>
  <c r="I113" i="11"/>
  <c r="I115" i="11"/>
  <c r="K119" i="18" s="1"/>
  <c r="I116" i="11"/>
  <c r="K120" i="18" s="1"/>
  <c r="I117" i="11"/>
  <c r="I118" i="11"/>
  <c r="I119" i="11"/>
  <c r="K123" i="18" s="1"/>
  <c r="I120" i="11"/>
  <c r="K124" i="18" s="1"/>
  <c r="I121" i="11"/>
  <c r="K125" i="18" s="1"/>
  <c r="I122" i="11"/>
  <c r="K126" i="18" s="1"/>
  <c r="I123" i="11"/>
  <c r="K127" i="18" s="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6" i="11"/>
  <c r="I147" i="11"/>
  <c r="K151" i="18" s="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1" i="11"/>
  <c r="I162" i="11"/>
  <c r="I163" i="11"/>
  <c r="I164" i="11"/>
  <c r="I165" i="11"/>
  <c r="I166" i="11"/>
  <c r="K171" i="18" s="1"/>
  <c r="I167" i="11"/>
  <c r="I168" i="11"/>
  <c r="I169" i="11"/>
  <c r="I170" i="11"/>
  <c r="I171" i="11"/>
  <c r="I172" i="11"/>
  <c r="I173" i="11"/>
  <c r="I174" i="11"/>
  <c r="I175" i="11"/>
  <c r="I176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5" i="11"/>
  <c r="I206" i="11"/>
  <c r="I207" i="11"/>
  <c r="I208" i="11"/>
  <c r="I209" i="11"/>
  <c r="I210" i="11"/>
  <c r="I211" i="11"/>
  <c r="I212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6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7" i="11"/>
  <c r="I318" i="11"/>
  <c r="I319" i="11"/>
  <c r="I320" i="11"/>
  <c r="I321" i="11"/>
  <c r="I322" i="11"/>
  <c r="I323" i="11"/>
  <c r="I324" i="11"/>
  <c r="I325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6" i="11"/>
  <c r="I91" i="11"/>
  <c r="I84" i="11"/>
  <c r="I79" i="11"/>
  <c r="I78" i="11"/>
  <c r="I77" i="11"/>
  <c r="I25" i="11"/>
  <c r="L25" i="11" s="1"/>
  <c r="L246" i="11" l="1"/>
  <c r="K251" i="18"/>
  <c r="L94" i="11"/>
  <c r="K98" i="18"/>
  <c r="L74" i="11"/>
  <c r="K72" i="18"/>
  <c r="L61" i="11"/>
  <c r="K59" i="18"/>
  <c r="L49" i="11"/>
  <c r="K47" i="18"/>
  <c r="L37" i="11"/>
  <c r="K35" i="18"/>
  <c r="L347" i="11"/>
  <c r="K352" i="18"/>
  <c r="L234" i="11"/>
  <c r="K239" i="18"/>
  <c r="L169" i="11"/>
  <c r="K174" i="18"/>
  <c r="L105" i="11"/>
  <c r="K109" i="18"/>
  <c r="L93" i="11"/>
  <c r="K97" i="18"/>
  <c r="L73" i="11"/>
  <c r="K71" i="18"/>
  <c r="L60" i="11"/>
  <c r="K58" i="18"/>
  <c r="L48" i="11"/>
  <c r="K46" i="18"/>
  <c r="L36" i="11"/>
  <c r="K34" i="18"/>
  <c r="L321" i="11"/>
  <c r="K326" i="18"/>
  <c r="L195" i="11"/>
  <c r="K200" i="18"/>
  <c r="L257" i="11"/>
  <c r="K262" i="18"/>
  <c r="L193" i="11"/>
  <c r="K198" i="18"/>
  <c r="L104" i="11"/>
  <c r="K108" i="18"/>
  <c r="L92" i="11"/>
  <c r="K96" i="18"/>
  <c r="L72" i="11"/>
  <c r="K70" i="18"/>
  <c r="L59" i="11"/>
  <c r="K57" i="18"/>
  <c r="L47" i="11"/>
  <c r="K45" i="18"/>
  <c r="L34" i="11"/>
  <c r="K32" i="18"/>
  <c r="L270" i="11"/>
  <c r="K275" i="18"/>
  <c r="L183" i="11"/>
  <c r="K188" i="18"/>
  <c r="L281" i="11"/>
  <c r="K286" i="18"/>
  <c r="L143" i="11"/>
  <c r="K147" i="18"/>
  <c r="L332" i="11"/>
  <c r="K337" i="18"/>
  <c r="L256" i="11"/>
  <c r="K261" i="18"/>
  <c r="L219" i="11"/>
  <c r="K224" i="18"/>
  <c r="L293" i="11"/>
  <c r="K298" i="18"/>
  <c r="L180" i="11"/>
  <c r="K185" i="18"/>
  <c r="L141" i="11"/>
  <c r="K145" i="18"/>
  <c r="L129" i="11"/>
  <c r="K133" i="18"/>
  <c r="L117" i="11"/>
  <c r="K121" i="18"/>
  <c r="L89" i="11"/>
  <c r="K90" i="18"/>
  <c r="L70" i="11"/>
  <c r="K68" i="18"/>
  <c r="L58" i="11"/>
  <c r="K56" i="18"/>
  <c r="L46" i="11"/>
  <c r="K44" i="18"/>
  <c r="L33" i="11"/>
  <c r="K31" i="18"/>
  <c r="L132" i="11"/>
  <c r="K136" i="18"/>
  <c r="L269" i="11"/>
  <c r="K274" i="18"/>
  <c r="L220" i="11"/>
  <c r="K225" i="18"/>
  <c r="L306" i="11"/>
  <c r="K311" i="18"/>
  <c r="L130" i="11"/>
  <c r="K134" i="18"/>
  <c r="L318" i="11"/>
  <c r="K323" i="18"/>
  <c r="L205" i="11"/>
  <c r="K210" i="18"/>
  <c r="L292" i="11"/>
  <c r="K297" i="18"/>
  <c r="L254" i="11"/>
  <c r="K259" i="18"/>
  <c r="L242" i="11"/>
  <c r="K247" i="18"/>
  <c r="L230" i="11"/>
  <c r="K235" i="18"/>
  <c r="L217" i="11"/>
  <c r="K222" i="18"/>
  <c r="L203" i="11"/>
  <c r="K208" i="18"/>
  <c r="L191" i="11"/>
  <c r="K196" i="18"/>
  <c r="L179" i="11"/>
  <c r="K184" i="18"/>
  <c r="L153" i="11"/>
  <c r="K157" i="18"/>
  <c r="L140" i="11"/>
  <c r="K144" i="18"/>
  <c r="L128" i="11"/>
  <c r="K132" i="18"/>
  <c r="L102" i="11"/>
  <c r="K106" i="18"/>
  <c r="L88" i="11"/>
  <c r="K89" i="18"/>
  <c r="L69" i="11"/>
  <c r="K67" i="18"/>
  <c r="L57" i="11"/>
  <c r="K55" i="18"/>
  <c r="L45" i="11"/>
  <c r="K43" i="18"/>
  <c r="L29" i="11"/>
  <c r="K21" i="18"/>
  <c r="L144" i="11"/>
  <c r="K148" i="18"/>
  <c r="L320" i="11"/>
  <c r="K325" i="18"/>
  <c r="L84" i="11"/>
  <c r="K85" i="18"/>
  <c r="L142" i="11"/>
  <c r="K146" i="18"/>
  <c r="L255" i="11"/>
  <c r="K260" i="18"/>
  <c r="L342" i="11"/>
  <c r="K347" i="18"/>
  <c r="L241" i="11"/>
  <c r="K246" i="18"/>
  <c r="L202" i="11"/>
  <c r="K207" i="18"/>
  <c r="L178" i="11"/>
  <c r="K183" i="18"/>
  <c r="L165" i="11"/>
  <c r="K170" i="18"/>
  <c r="L152" i="11"/>
  <c r="K156" i="18"/>
  <c r="L139" i="11"/>
  <c r="K143" i="18"/>
  <c r="L127" i="11"/>
  <c r="K131" i="18"/>
  <c r="L101" i="11"/>
  <c r="K105" i="18"/>
  <c r="L87" i="11"/>
  <c r="K88" i="18"/>
  <c r="L68" i="11"/>
  <c r="K66" i="18"/>
  <c r="L56" i="11"/>
  <c r="K54" i="18"/>
  <c r="L44" i="11"/>
  <c r="K42" i="18"/>
  <c r="L27" i="11"/>
  <c r="K19" i="18"/>
  <c r="L282" i="11"/>
  <c r="K287" i="18"/>
  <c r="L157" i="11"/>
  <c r="K161" i="18"/>
  <c r="L333" i="11"/>
  <c r="K338" i="18"/>
  <c r="L194" i="11"/>
  <c r="K199" i="18"/>
  <c r="L294" i="11"/>
  <c r="K299" i="18"/>
  <c r="L168" i="11"/>
  <c r="K173" i="18"/>
  <c r="L91" i="11"/>
  <c r="K95" i="18"/>
  <c r="L305" i="11"/>
  <c r="K310" i="18"/>
  <c r="L231" i="11"/>
  <c r="K236" i="18"/>
  <c r="L330" i="11"/>
  <c r="K335" i="18"/>
  <c r="L304" i="11"/>
  <c r="K309" i="18"/>
  <c r="L329" i="11"/>
  <c r="K334" i="18"/>
  <c r="L291" i="11"/>
  <c r="K296" i="18"/>
  <c r="L277" i="11"/>
  <c r="K282" i="18"/>
  <c r="L253" i="11"/>
  <c r="K258" i="18"/>
  <c r="L216" i="11"/>
  <c r="K221" i="18"/>
  <c r="L341" i="11"/>
  <c r="K346" i="18"/>
  <c r="L314" i="11"/>
  <c r="K319" i="18"/>
  <c r="L290" i="11"/>
  <c r="K295" i="18"/>
  <c r="L276" i="11"/>
  <c r="K281" i="18"/>
  <c r="L264" i="11"/>
  <c r="K269" i="18"/>
  <c r="L252" i="11"/>
  <c r="K257" i="18"/>
  <c r="L240" i="11"/>
  <c r="K245" i="18"/>
  <c r="L227" i="11"/>
  <c r="K232" i="18"/>
  <c r="L215" i="11"/>
  <c r="K220" i="18"/>
  <c r="L201" i="11"/>
  <c r="K206" i="18"/>
  <c r="L189" i="11"/>
  <c r="K194" i="18"/>
  <c r="L176" i="11"/>
  <c r="K181" i="18"/>
  <c r="L164" i="11"/>
  <c r="K169" i="18"/>
  <c r="L151" i="11"/>
  <c r="K155" i="18"/>
  <c r="L138" i="11"/>
  <c r="K142" i="18"/>
  <c r="L126" i="11"/>
  <c r="K130" i="18"/>
  <c r="L113" i="11"/>
  <c r="K117" i="18"/>
  <c r="L100" i="11"/>
  <c r="K104" i="18"/>
  <c r="L67" i="11"/>
  <c r="K65" i="18"/>
  <c r="L55" i="11"/>
  <c r="K53" i="18"/>
  <c r="L43" i="11"/>
  <c r="K41" i="18"/>
  <c r="L22" i="11"/>
  <c r="K13" i="18"/>
  <c r="L296" i="11"/>
  <c r="K301" i="18"/>
  <c r="L221" i="11"/>
  <c r="K226" i="18"/>
  <c r="L346" i="11"/>
  <c r="K351" i="18"/>
  <c r="L182" i="11"/>
  <c r="K187" i="18"/>
  <c r="L319" i="11"/>
  <c r="K324" i="18"/>
  <c r="L232" i="11"/>
  <c r="K237" i="18"/>
  <c r="L344" i="11"/>
  <c r="K349" i="18"/>
  <c r="L154" i="11"/>
  <c r="K158" i="18"/>
  <c r="L315" i="11"/>
  <c r="K320" i="18"/>
  <c r="L190" i="11"/>
  <c r="K195" i="18"/>
  <c r="L353" i="11"/>
  <c r="K358" i="18"/>
  <c r="L328" i="11"/>
  <c r="K333" i="18"/>
  <c r="L302" i="11"/>
  <c r="K307" i="18"/>
  <c r="L352" i="11"/>
  <c r="K357" i="18"/>
  <c r="L340" i="11"/>
  <c r="K345" i="18"/>
  <c r="L327" i="11"/>
  <c r="K332" i="18"/>
  <c r="L313" i="11"/>
  <c r="K318" i="18"/>
  <c r="L301" i="11"/>
  <c r="K306" i="18"/>
  <c r="L289" i="11"/>
  <c r="K294" i="18"/>
  <c r="L275" i="11"/>
  <c r="K280" i="18"/>
  <c r="L263" i="11"/>
  <c r="K268" i="18"/>
  <c r="L251" i="11"/>
  <c r="K256" i="18"/>
  <c r="L239" i="11"/>
  <c r="K244" i="18"/>
  <c r="L226" i="11"/>
  <c r="K231" i="18"/>
  <c r="L214" i="11"/>
  <c r="K219" i="18"/>
  <c r="L200" i="11"/>
  <c r="K205" i="18"/>
  <c r="L188" i="11"/>
  <c r="K193" i="18"/>
  <c r="L175" i="11"/>
  <c r="K180" i="18"/>
  <c r="L163" i="11"/>
  <c r="K168" i="18"/>
  <c r="L150" i="11"/>
  <c r="K154" i="18"/>
  <c r="L137" i="11"/>
  <c r="K141" i="18"/>
  <c r="L125" i="11"/>
  <c r="K129" i="18"/>
  <c r="L112" i="11"/>
  <c r="K116" i="18"/>
  <c r="L99" i="11"/>
  <c r="K103" i="18"/>
  <c r="L85" i="11"/>
  <c r="K86" i="18"/>
  <c r="L66" i="11"/>
  <c r="K64" i="18"/>
  <c r="L54" i="11"/>
  <c r="K52" i="18"/>
  <c r="L42" i="11"/>
  <c r="K40" i="18"/>
  <c r="L20" i="11"/>
  <c r="K11" i="18"/>
  <c r="K362" i="18" s="1"/>
  <c r="L295" i="11"/>
  <c r="K300" i="18"/>
  <c r="L233" i="11"/>
  <c r="K238" i="18"/>
  <c r="L118" i="11"/>
  <c r="K122" i="18"/>
  <c r="L331" i="11"/>
  <c r="K336" i="18"/>
  <c r="L267" i="11"/>
  <c r="K272" i="18"/>
  <c r="L243" i="11"/>
  <c r="K248" i="18"/>
  <c r="L356" i="11"/>
  <c r="K361" i="18"/>
  <c r="L317" i="11"/>
  <c r="K322" i="18"/>
  <c r="L354" i="11"/>
  <c r="K359" i="18"/>
  <c r="L303" i="11"/>
  <c r="K308" i="18"/>
  <c r="L265" i="11"/>
  <c r="K270" i="18"/>
  <c r="L228" i="11"/>
  <c r="K233" i="18"/>
  <c r="L351" i="11"/>
  <c r="K356" i="18"/>
  <c r="L338" i="11"/>
  <c r="K343" i="18"/>
  <c r="L325" i="11"/>
  <c r="K330" i="18"/>
  <c r="L312" i="11"/>
  <c r="K317" i="18"/>
  <c r="L300" i="11"/>
  <c r="K305" i="18"/>
  <c r="L288" i="11"/>
  <c r="K293" i="18"/>
  <c r="L274" i="11"/>
  <c r="K279" i="18"/>
  <c r="L262" i="11"/>
  <c r="K267" i="18"/>
  <c r="L250" i="11"/>
  <c r="K255" i="18"/>
  <c r="L238" i="11"/>
  <c r="K243" i="18"/>
  <c r="L225" i="11"/>
  <c r="K230" i="18"/>
  <c r="L212" i="11"/>
  <c r="K217" i="18"/>
  <c r="L199" i="11"/>
  <c r="K204" i="18"/>
  <c r="L187" i="11"/>
  <c r="K192" i="18"/>
  <c r="L174" i="11"/>
  <c r="K179" i="18"/>
  <c r="L162" i="11"/>
  <c r="K167" i="18"/>
  <c r="L149" i="11"/>
  <c r="K153" i="18"/>
  <c r="L136" i="11"/>
  <c r="K140" i="18"/>
  <c r="L124" i="11"/>
  <c r="K128" i="18"/>
  <c r="L111" i="11"/>
  <c r="K115" i="18"/>
  <c r="L98" i="11"/>
  <c r="K102" i="18"/>
  <c r="L82" i="11"/>
  <c r="K80" i="18"/>
  <c r="L65" i="11"/>
  <c r="K63" i="18"/>
  <c r="L53" i="11"/>
  <c r="K51" i="18"/>
  <c r="L41" i="11"/>
  <c r="K39" i="18"/>
  <c r="L308" i="11"/>
  <c r="K313" i="18"/>
  <c r="L170" i="11"/>
  <c r="K175" i="18"/>
  <c r="L245" i="11"/>
  <c r="K250" i="18"/>
  <c r="L156" i="11"/>
  <c r="K160" i="18"/>
  <c r="L345" i="11"/>
  <c r="K350" i="18"/>
  <c r="L244" i="11"/>
  <c r="K249" i="18"/>
  <c r="L181" i="11"/>
  <c r="K186" i="18"/>
  <c r="L167" i="11"/>
  <c r="K172" i="18"/>
  <c r="L343" i="11"/>
  <c r="K348" i="18"/>
  <c r="L350" i="11"/>
  <c r="K355" i="18"/>
  <c r="L299" i="11"/>
  <c r="K304" i="18"/>
  <c r="L273" i="11"/>
  <c r="K278" i="18"/>
  <c r="L261" i="11"/>
  <c r="K266" i="18"/>
  <c r="L237" i="11"/>
  <c r="K242" i="18"/>
  <c r="L224" i="11"/>
  <c r="K229" i="18"/>
  <c r="L211" i="11"/>
  <c r="K216" i="18"/>
  <c r="L198" i="11"/>
  <c r="K203" i="18"/>
  <c r="L186" i="11"/>
  <c r="K191" i="18"/>
  <c r="L173" i="11"/>
  <c r="K178" i="18"/>
  <c r="L161" i="11"/>
  <c r="K166" i="18"/>
  <c r="L148" i="11"/>
  <c r="K152" i="18"/>
  <c r="L135" i="11"/>
  <c r="K139" i="18"/>
  <c r="L110" i="11"/>
  <c r="K114" i="18"/>
  <c r="L97" i="11"/>
  <c r="K101" i="18"/>
  <c r="L81" i="11"/>
  <c r="K79" i="18"/>
  <c r="L64" i="11"/>
  <c r="K62" i="18"/>
  <c r="L52" i="11"/>
  <c r="K50" i="18"/>
  <c r="L40" i="11"/>
  <c r="K38" i="18"/>
  <c r="L21" i="11"/>
  <c r="K12" i="18"/>
  <c r="L334" i="11"/>
  <c r="K339" i="18"/>
  <c r="L208" i="11"/>
  <c r="K213" i="18"/>
  <c r="L79" i="11"/>
  <c r="K77" i="18"/>
  <c r="L207" i="11"/>
  <c r="K212" i="18"/>
  <c r="L280" i="11"/>
  <c r="K285" i="18"/>
  <c r="L155" i="11"/>
  <c r="K159" i="18"/>
  <c r="L279" i="11"/>
  <c r="K284" i="18"/>
  <c r="L218" i="11"/>
  <c r="K223" i="18"/>
  <c r="L278" i="11"/>
  <c r="K283" i="18"/>
  <c r="L337" i="11"/>
  <c r="K342" i="18"/>
  <c r="L311" i="11"/>
  <c r="K316" i="18"/>
  <c r="L249" i="11"/>
  <c r="K254" i="18"/>
  <c r="L349" i="11"/>
  <c r="K354" i="18"/>
  <c r="L336" i="11"/>
  <c r="K341" i="18"/>
  <c r="L323" i="11"/>
  <c r="K328" i="18"/>
  <c r="L310" i="11"/>
  <c r="K315" i="18"/>
  <c r="L298" i="11"/>
  <c r="K303" i="18"/>
  <c r="L284" i="11"/>
  <c r="K289" i="18"/>
  <c r="L272" i="11"/>
  <c r="K277" i="18"/>
  <c r="L260" i="11"/>
  <c r="K265" i="18"/>
  <c r="L248" i="11"/>
  <c r="K253" i="18"/>
  <c r="L236" i="11"/>
  <c r="K241" i="18"/>
  <c r="L223" i="11"/>
  <c r="K228" i="18"/>
  <c r="L210" i="11"/>
  <c r="K215" i="18"/>
  <c r="L197" i="11"/>
  <c r="K202" i="18"/>
  <c r="L185" i="11"/>
  <c r="K190" i="18"/>
  <c r="L172" i="11"/>
  <c r="K177" i="18"/>
  <c r="L159" i="11"/>
  <c r="K163" i="18"/>
  <c r="L134" i="11"/>
  <c r="K138" i="18"/>
  <c r="L109" i="11"/>
  <c r="K113" i="18"/>
  <c r="L96" i="11"/>
  <c r="K100" i="18"/>
  <c r="L76" i="11"/>
  <c r="K74" i="18"/>
  <c r="L63" i="11"/>
  <c r="K61" i="18"/>
  <c r="L51" i="11"/>
  <c r="K49" i="18"/>
  <c r="L39" i="11"/>
  <c r="K37" i="18"/>
  <c r="L31" i="11"/>
  <c r="K29" i="18"/>
  <c r="L78" i="11"/>
  <c r="K76" i="18"/>
  <c r="L258" i="11"/>
  <c r="K263" i="18"/>
  <c r="L307" i="11"/>
  <c r="K312" i="18"/>
  <c r="L131" i="11"/>
  <c r="K135" i="18"/>
  <c r="L268" i="11"/>
  <c r="K273" i="18"/>
  <c r="L206" i="11"/>
  <c r="K211" i="18"/>
  <c r="L192" i="11"/>
  <c r="K197" i="18"/>
  <c r="L266" i="11"/>
  <c r="K271" i="18"/>
  <c r="L324" i="11"/>
  <c r="K329" i="18"/>
  <c r="L286" i="11"/>
  <c r="K291" i="18"/>
  <c r="L77" i="11"/>
  <c r="K75" i="18"/>
  <c r="L348" i="11"/>
  <c r="K353" i="18"/>
  <c r="L335" i="11"/>
  <c r="K340" i="18"/>
  <c r="L322" i="11"/>
  <c r="K327" i="18"/>
  <c r="L309" i="11"/>
  <c r="K314" i="18"/>
  <c r="L297" i="11"/>
  <c r="K302" i="18"/>
  <c r="L283" i="11"/>
  <c r="K288" i="18"/>
  <c r="L271" i="11"/>
  <c r="K276" i="18"/>
  <c r="L259" i="11"/>
  <c r="K264" i="18"/>
  <c r="L247" i="11"/>
  <c r="K252" i="18"/>
  <c r="L235" i="11"/>
  <c r="K240" i="18"/>
  <c r="L222" i="11"/>
  <c r="K227" i="18"/>
  <c r="L209" i="11"/>
  <c r="K214" i="18"/>
  <c r="L196" i="11"/>
  <c r="K201" i="18"/>
  <c r="L184" i="11"/>
  <c r="K189" i="18"/>
  <c r="L171" i="11"/>
  <c r="K176" i="18"/>
  <c r="L158" i="11"/>
  <c r="K162" i="18"/>
  <c r="L146" i="11"/>
  <c r="K150" i="18"/>
  <c r="L133" i="11"/>
  <c r="K137" i="18"/>
  <c r="L95" i="11"/>
  <c r="K99" i="18"/>
  <c r="L75" i="11"/>
  <c r="K73" i="18"/>
  <c r="L62" i="11"/>
  <c r="K60" i="18"/>
  <c r="L50" i="11"/>
  <c r="K48" i="18"/>
  <c r="L38" i="11"/>
  <c r="K36" i="18"/>
  <c r="K32" i="11"/>
  <c r="L32" i="11" s="1"/>
  <c r="J32" i="11"/>
  <c r="K147" i="11"/>
  <c r="L147" i="11" s="1"/>
  <c r="K166" i="11"/>
  <c r="L166" i="11" s="1"/>
  <c r="K120" i="11"/>
  <c r="L120" i="11" s="1"/>
  <c r="K121" i="11"/>
  <c r="L121" i="11" s="1"/>
  <c r="K122" i="11"/>
  <c r="L122" i="11" s="1"/>
  <c r="K123" i="11"/>
  <c r="L123" i="11" s="1"/>
  <c r="K119" i="11"/>
  <c r="L119" i="11" s="1"/>
  <c r="K108" i="11"/>
  <c r="L108" i="11" s="1"/>
  <c r="K115" i="11"/>
  <c r="L115" i="11" s="1"/>
  <c r="K116" i="11"/>
  <c r="L116" i="11" s="1"/>
  <c r="K107" i="11"/>
  <c r="L107" i="11" s="1"/>
  <c r="D223" i="11"/>
  <c r="D224" i="11"/>
  <c r="D225" i="11"/>
  <c r="D226" i="11"/>
  <c r="D227" i="11"/>
  <c r="D228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103" i="11"/>
  <c r="L103" i="11" s="1"/>
  <c r="D99" i="11"/>
  <c r="D100" i="11"/>
  <c r="D101" i="11"/>
  <c r="D102" i="11"/>
  <c r="D103" i="11"/>
  <c r="D104" i="11"/>
  <c r="D98" i="11"/>
  <c r="D89" i="11"/>
  <c r="D90" i="11"/>
  <c r="D91" i="11"/>
  <c r="D92" i="11"/>
  <c r="D93" i="11"/>
  <c r="D94" i="11"/>
  <c r="D95" i="11"/>
  <c r="D96" i="11"/>
  <c r="D88" i="11"/>
  <c r="D77" i="11"/>
  <c r="D78" i="11"/>
  <c r="D79" i="11"/>
  <c r="D80" i="11"/>
  <c r="D81" i="11"/>
  <c r="D82" i="11"/>
  <c r="D83" i="11"/>
  <c r="D84" i="11"/>
  <c r="D85" i="11"/>
  <c r="D86" i="11"/>
  <c r="D76" i="11"/>
  <c r="D64" i="11"/>
  <c r="D65" i="11"/>
  <c r="D66" i="11"/>
  <c r="D67" i="11"/>
  <c r="D68" i="11"/>
  <c r="D69" i="11"/>
  <c r="D70" i="11"/>
  <c r="D71" i="11"/>
  <c r="D72" i="11"/>
  <c r="D73" i="11"/>
  <c r="D63" i="11"/>
  <c r="D61" i="11"/>
  <c r="D60" i="11"/>
  <c r="D54" i="11"/>
  <c r="D55" i="11"/>
  <c r="D56" i="11"/>
  <c r="D57" i="11"/>
  <c r="D58" i="11"/>
  <c r="D53" i="11"/>
  <c r="D51" i="11"/>
  <c r="D44" i="11"/>
  <c r="D45" i="11"/>
  <c r="D46" i="11"/>
  <c r="D47" i="11"/>
  <c r="D48" i="11"/>
  <c r="D49" i="11"/>
  <c r="D43" i="11"/>
  <c r="D32" i="11"/>
  <c r="D33" i="11"/>
  <c r="D34" i="11"/>
  <c r="D35" i="11"/>
  <c r="D36" i="11"/>
  <c r="D37" i="11"/>
  <c r="D38" i="11"/>
  <c r="D39" i="11"/>
  <c r="D40" i="11"/>
  <c r="D31" i="11"/>
  <c r="D20" i="11"/>
  <c r="D21" i="11"/>
  <c r="D22" i="11"/>
  <c r="D23" i="11"/>
  <c r="D24" i="11"/>
  <c r="D25" i="11"/>
  <c r="D26" i="11"/>
  <c r="D27" i="11"/>
  <c r="D28" i="11"/>
  <c r="D29" i="11"/>
  <c r="D19" i="11"/>
  <c r="L19" i="11" l="1"/>
  <c r="L358" i="11" l="1"/>
  <c r="J86" i="11"/>
  <c r="J358" i="11" s="1"/>
  <c r="I13" i="11" s="1"/>
  <c r="K86" i="11" l="1"/>
  <c r="L86" i="11" s="1"/>
</calcChain>
</file>

<file path=xl/comments1.xml><?xml version="1.0" encoding="utf-8"?>
<comments xmlns="http://schemas.openxmlformats.org/spreadsheetml/2006/main">
  <authors>
    <author>Yan Casimiro</author>
  </authors>
  <commentList>
    <comment ref="B34" authorId="0" shapeId="0">
      <text>
        <r>
          <rPr>
            <sz val="9"/>
            <color indexed="81"/>
            <rFont val="Segoe UI"/>
            <charset val="1"/>
          </rPr>
          <t>Nivelamento da ultima fiada para receber laje.</t>
        </r>
      </text>
    </comment>
    <comment ref="G38" authorId="0" shapeId="0">
      <text>
        <r>
          <rPr>
            <sz val="9"/>
            <color indexed="81"/>
            <rFont val="Segoe UI"/>
            <charset val="1"/>
          </rPr>
          <t xml:space="preserve">0,14+0,09+0,14
</t>
        </r>
      </text>
    </comment>
    <comment ref="H39" authorId="0" shapeId="0">
      <text>
        <r>
          <rPr>
            <sz val="9"/>
            <color indexed="81"/>
            <rFont val="Segoe UI"/>
            <charset val="1"/>
          </rPr>
          <t xml:space="preserve">0,14+0,09+0,14
</t>
        </r>
      </text>
    </comment>
  </commentList>
</comments>
</file>

<file path=xl/sharedStrings.xml><?xml version="1.0" encoding="utf-8"?>
<sst xmlns="http://schemas.openxmlformats.org/spreadsheetml/2006/main" count="1254" uniqueCount="765">
  <si>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</si>
  <si>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</si>
  <si>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</si>
  <si>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</si>
  <si>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</si>
  <si>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</si>
  <si>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</si>
  <si>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</si>
  <si>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</si>
  <si>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</si>
  <si>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</si>
  <si>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</si>
  <si>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</si>
  <si>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</si>
  <si>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</si>
  <si>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</si>
  <si>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</si>
  <si>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</si>
  <si>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</si>
  <si>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</si>
  <si>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</si>
  <si>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</si>
  <si>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</si>
  <si>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</si>
  <si>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</si>
  <si>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</si>
  <si>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</si>
  <si>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</si>
  <si>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t>3.3</t>
  </si>
  <si>
    <t>6.1</t>
  </si>
  <si>
    <t>6.2</t>
  </si>
  <si>
    <t>9.2</t>
  </si>
  <si>
    <t>9.1</t>
  </si>
  <si>
    <t>9.3</t>
  </si>
  <si>
    <t>PINTURA</t>
  </si>
  <si>
    <t>LOUÇAS E METAIS</t>
  </si>
  <si>
    <t>SERVIÇOS FINAIS</t>
  </si>
  <si>
    <t>COMPACTO CONSTRUÇÕES EIRELI - EPP</t>
  </si>
  <si>
    <t>M2</t>
  </si>
  <si>
    <t>SERVIÇOS PRELIMINARES</t>
  </si>
  <si>
    <t>PLACA DE OBRA EM CHAPA DE ACO GALVANIZADO</t>
  </si>
  <si>
    <t>INSTAL/LIGACAO PROVISORIA ELETRICA BAIXA TENSAO P/CANT OBRA OBRA,M3-CHAVE 100A CARGA 3KWH,20CV EXCL FORN MEDIDOR</t>
  </si>
  <si>
    <t>DEMOLIÇÃO DE CONCRETO MANUAL</t>
  </si>
  <si>
    <t>DEMOLIÇÃO DE LAJES PRÉ-FABRICADA OU TRELIÇADA, INCLUSIVE CAPEAMENTO</t>
  </si>
  <si>
    <t>FUNDAÇÃO / SUPERESTRUTURA</t>
  </si>
  <si>
    <t>CAIXAS D'ÁGUA</t>
  </si>
  <si>
    <t>CONCRETO ARMADO FCK=21,0MPA, USINADO, BOMBEADO, ADENSADO E LANÇADO, PARA USO GERAL, COM FORMAS PLANAS EM COMPENSADO RESINADO 12MM (05 USOS</t>
  </si>
  <si>
    <t>VIGAS</t>
  </si>
  <si>
    <t>PILARES</t>
  </si>
  <si>
    <t>SISTEMA DE VEDAÇÃO VERTICAL INTERNO E EXTERNO (PAREDES)</t>
  </si>
  <si>
    <t>COBOGO DE CONCRETO (ELEMENTO VAZADO), 7X50X50CM, ASSENTADO COM ARGAMASSA TRACO 1:4 (CIMENTO E AREIA)</t>
  </si>
  <si>
    <t>ALVENARIA DE VEDAÇÃO DE BLOCOS CERÂMICOS FURADOS NA HORIZONTAL DE 9X19X19CM (ESPESSURA 9CM) DE PAREDES COM ÁREA LÍQUIDA MAIOR OU IGUAL A 6M² SEM VÃOS E ARGAMASSA DE ASSENTAMENTO COM PREPARO MANUAL. AF_06/2014_P</t>
  </si>
  <si>
    <t>DIVISORIA EM MADEIRA COMPENSADA RESINADA ESPESSURA 6MM, ESTRUTURADA EM MADEIRA DE LEI 3"X3"</t>
  </si>
  <si>
    <t>DIVISÓRIA DE GRANITO CINZA E=2cm</t>
  </si>
  <si>
    <t>ESQUADRIAS</t>
  </si>
  <si>
    <t>PORTA DE MADEIRA PM2 - COMPENSADA LISA PARA CERA OU VERNIZ, 80X210X3,5CM, INCLUSO ADUELA 1A, ALIZAR 1A E DOBRADICAS COM ANEL</t>
  </si>
  <si>
    <t>Porta em madeira lei (Ipê), lisa, semi-ôca, 80 x 210cm, com visor de vidro 6mm (60x40cm), inclusive batentes e ferragens</t>
  </si>
  <si>
    <t>KIT DE PORTA DE MADEIRA PARA PINTURA, SEMI-OCA (LEVE OU MÉDIA), PADRÃO MÉDIO, 60X210CM, ESPESSURA DE 3,5CM, ITENS INCLUSOS: DOBRADIÇAS, MONTAGEM E INSTALAÇÃO DO BATENTE, FECHADURA COM EXECUÇÃO DO FURO - FORNECIMENTO E INSTALAÇÃO. AF_12/2019</t>
  </si>
  <si>
    <t>Porta em madeira compensada (canela), lisa, semi-ôca, 0.80 x 2.10 m, com chapa inox nos lados interno e externo e barra de apoio inox, inclusive batentes e ferragens</t>
  </si>
  <si>
    <t>PORTA DE MADEIRA TIPO VENEZIANA 1A, 80X210X3CM, INCLUSO ADUELA 1A, ALIZAR 1A E DOBRADICAS COM ANEIS</t>
  </si>
  <si>
    <t>PORTA DE MADEIRA PARA BANHEIRO, EM CHAPA DE MADEIRA COMPENSADA, REVESTIDA COM LAMINADO TEXTURIZADO, 60X160CM, INCLUSO MARCO E DOBRADICAS</t>
  </si>
  <si>
    <t>PORTA DE MADEIRA PARA BANHEIRO, EM CHAPA DE MADEIRA COMPENSADA, REVESTIDA COM LAMINADO TEXTURIZADO, 80X160CM, INCLUSO MARCO E DOBRADICAS</t>
  </si>
  <si>
    <t>FECHADURA DE EMBUTIR COMPLETA, PARA PORTAS INTERNAS, PADRAO DE ACABAMENTO MEDIO</t>
  </si>
  <si>
    <t>FECHADURA DE EMBUTIR COMPLETA, PARA PORTAS DE BANHEIRO, PADRAO DEACABAMENTO POPULAR</t>
  </si>
  <si>
    <t>PORTA DE ABRIR EM ALUMINIO TIPO VENEZIANA, COM GUARNICAO</t>
  </si>
  <si>
    <t>PORTA DE VIDRO TEMPERADO, 0,9X2,10M, ESPESSURA 10MM, INCLUSIVE ACESSORIOS</t>
  </si>
  <si>
    <t>JANELA BASCULANTE DE ALUMINIO</t>
  </si>
  <si>
    <t>JANELA DE CORRER EM ALUMINIO, COM QUATRO FOLHAS PARA VIDRO, DUAS FIXAS E DUAS MOVEIS, INCLUSO GUARNICAO E VIDRO LISO INCOLOR</t>
  </si>
  <si>
    <t>Tela de nylon tipo mosquiteiro com moldura em madeira, para esquadrias</t>
  </si>
  <si>
    <t>VIDRO LISO COMUM TRANSPARENTE, ESPESSURA 6MM</t>
  </si>
  <si>
    <t>ESPELHO CRISTAL, ESPESSURA 4MM, COM PARAFUSOS DE FIXACAO, SEM MOLDURA</t>
  </si>
  <si>
    <t>REMOÇÃO DE ESQUADRIA METÁLICA, COM OU SEM APROVEITAMENTO</t>
  </si>
  <si>
    <t>PORTAO EM TELA ARAME GALVANIZADO N.12 MALHA 2" E MOLDURA EM TUBOS DE ACO COM DUAS FOLHAS DE ABRIR, INCLUSO FERRAGENS</t>
  </si>
  <si>
    <t>GRADE DE FERRO EM BARRA CHATA 3/16"</t>
  </si>
  <si>
    <t>PORTAO DE FERRO COM VARA 1/2", COM REQUADRO</t>
  </si>
  <si>
    <t>SISTEMAS DE COBERTURA</t>
  </si>
  <si>
    <t>COBERTURA EM TELHA DE VIDRO TIPO FRANCESA</t>
  </si>
  <si>
    <t>EMBOCAMENTO DE ULTIMA FIADA DE TELHA PLAN, COLONIAL OU PAULISTA, COM ARGAMASSA TRACO 1:2:8 (CIMENTO, CAL E AREIA)</t>
  </si>
  <si>
    <t>RUFO EM FIBROCIMENTO, INCLUSO ACESSORIOS DE FIXACAO E VEDACAO</t>
  </si>
  <si>
    <t>RUFO EM CHAPA DE ACO GALVANIZADO NUMERO 24, DESENVOLVIMENTO DE 25CM</t>
  </si>
  <si>
    <t>CHAPIM DE CONCRETO APARENTE COM ACABAMENTO DESEMPENADO, FORMA DE COMPENSADO PLASTIFICADO (MADEIRIT) DE 14 X 10 CM, FUNDIDO NO
LOCAL.</t>
  </si>
  <si>
    <t>RETIRADA E RECOLOCAÇÃO DE TELHA CERÂMICA CAPA-CANAL, COM ATÉ DUAS ÁGUAS, INCLUSO IÇAMENTO</t>
  </si>
  <si>
    <t>RETIRADA E REASSENTAMENTO DE MADEIRAMENTO PARA TELHAS CERÂMICAS</t>
  </si>
  <si>
    <t>LAJE PRÉ-FABRICADA TRELIÇADA PARA PISO OU COBERTURA, INTEREIXO 38CM, H=12CM, EL. ENCHIMENTO EM EPS H=8CM, INCLUSIVE ESCORAMENTO EM MADEIRA E CAPEAMENTO 4CM.</t>
  </si>
  <si>
    <t>IMPERMEABILIZAÇÀO</t>
  </si>
  <si>
    <t>IMPERMEABILIZAÇÃO DE SUPERFÍCIE COM EMULSÃO ASFÁLTICA, 2 DEMÃOS AF_06/2018</t>
  </si>
  <si>
    <t>REVESTIMENTOS INTERNOS E EXTERNOS</t>
  </si>
  <si>
    <t>CHAPISCO APLICADO EM ALVENARIAS E ESTRUTURAS DE CONCRETO INTERNAS, COM COLHER DE PEDREIRO. ARGAMASSA TRAÇO 1:3 COM PREPARO EM BETONEIRA 400 L</t>
  </si>
  <si>
    <t>CHAPISCO APLICADO NO TETO, COM ROLO PARA TEXTURA ACRÍLICA. ARGAMASSA INDUSTRIALIZADA COM PREPARO MANUAL. AF_06/2014</t>
  </si>
  <si>
    <t>REBOCO OU EMBOÇO INTERNO, DE TETO, COM ARGAMASSA TRAÇO T6 -1:2:10 (CIMENTO / CAL / AREIA), ESPESSURA 1,5 CM</t>
  </si>
  <si>
    <t>RODAPE EM MADEIRA, ALTURA 10CM, FIXADO EM PECAS DE MADEIRA</t>
  </si>
  <si>
    <t>REVESTIMENTO CERÂMICO PARA PAREDES INTERNAS COM PLACAS TIPO ESMALTADA PADRÃO POPULAR DE DIMENSÕES 20X20 CM, ARGAMASSA TIPO AC I, APLICADAS EM AMBIENTES DE ÁREA MAIOR QUE 5 M2 A MEIA ALTURA DAS PAREDES. AF_06/2014</t>
  </si>
  <si>
    <t>REVESTIMENTO CERÂMICO PARA PAREDE, 10 X 10 CM, APLICADO COM ARGAMASSA INDUSTRIALIZADA AC-II, REJUNTADO</t>
  </si>
  <si>
    <t>SISTEMAS DE PISOS INTERNOS E INTERNOS (PAVIMENTAÇÃO)</t>
  </si>
  <si>
    <t>PISO EM GRANILITE, MARMORITE OU GRANITINA, AGREGADO COR PRETO, CINZA, PALHA OU BRANCO, E= *8* MM (INCLUSO EXECUCAO)</t>
  </si>
  <si>
    <t>PISO VINILICO SEMIFLEXIVEL PADRAO LISO, ESPESSURA 2MM, FIXADO COM COLA</t>
  </si>
  <si>
    <t>PISO PODOTÁTIL INTERNO EM BORRACHA 30x30cm ASSENTAMENTO COM COLA VINIL (FORNECIMENTO E ASSENTAMENTO)</t>
  </si>
  <si>
    <t>SOLEIRA DE MARMORE BRANCO, LARGURA 5CM, ESPESSURA 3CM, ASSENTADA COM ARGAMASSA COLANTE</t>
  </si>
  <si>
    <t>CONTRAPISO/LASTRO DE CONCRETO NAO-ESTRUTURAL, E=5CM, PREPARO COM BETONEIRA</t>
  </si>
  <si>
    <t>EXECUÇÃO DE PÁTIO/ESTACIONAMENTO EM PISO INTERTRAVADO, COM BLOCO RETANGULAR COR NATURAL DE 20 X 10 CM, ESPESSURA 8 CM. AF_12/2015</t>
  </si>
  <si>
    <t>TAMPA CONCRETO P/PV E/OU CX. INSPECAO 60 X 60 X 8CM</t>
  </si>
  <si>
    <t>Grelha pré-moldada em concreto para canaleta 40x50 cm</t>
  </si>
  <si>
    <t>SOLEIRA DE CIMENTADO LISO LARGURA 15CM  EXECUTADA COM ARGAMASSA TRACO 1:3 (CIMENTO E AREIA)</t>
  </si>
  <si>
    <t>MEIO-FIO (GUIA) DE CONCRETO PRE-MOLDADO, DIMENSÕES 12X15X30X100CM (FACE SUPERIORXFACE INFERIORXALTURAXCOMPRIMENTO),REJUNTADO C/ARGAMASSA 1:4 CIMENTO:AREIA, INCLUINDO ESCAVAÇÃO E REATERRO.</t>
  </si>
  <si>
    <t>LASTRO DE AREIA MEDIA</t>
  </si>
  <si>
    <t>PLANTIO DE GRAMA BATATAIS EM PLACAS</t>
  </si>
  <si>
    <t>EMASSAMENTO DE PAREDES EXTERNAS 2 DEMÃOS C/MASSA ACRÍLICA</t>
  </si>
  <si>
    <t>EMASSAMENTO DE PAREDES INTERNAS 2 DEMÃOS C/MASSA DE PVA</t>
  </si>
  <si>
    <t>APLICAÇÃO MANUAL DE PINTURA COM TINTA LÁTEX ACRÍLICA EM PAREDES, DUAS DEMÃOS. AF_06/2014</t>
  </si>
  <si>
    <t>APLICAÇÃO MANUAL DE PINTURA COM TINTA LÁTEX PVA EM PAREDES, DUAS DEMÃOS. AF_06/2014</t>
  </si>
  <si>
    <t>PINTURA ESMALTE ACETINADO PARA MADEIRA, DUAS DEMAOS, SOBRE FUNDO NIVELADOR BRANCO</t>
  </si>
  <si>
    <t>PINTURA ESMALTE FOSCO PARA MADEIRA, DUAS DEMAOS, SOBRE FUNDO NIVELADOR BRANCO</t>
  </si>
  <si>
    <t>INSTALAÇÃO HIDRÁULICA</t>
  </si>
  <si>
    <t>REGISTRO GAVETA 3/4" BRUTO LATAO - FORNECIMENTO E INSTALACAO</t>
  </si>
  <si>
    <t>REGISTRO GAVETA 1.1/4" BRUTO LATAO - FORNECIMENTO E INSTALACAO</t>
  </si>
  <si>
    <t>REGISTRO GAVETA 1.1/2" BRUTO LATAO - FORNECIMENTO E INSTALACAO</t>
  </si>
  <si>
    <t>REGISTRO GAVETA 2" BRUTO LATAO - FORNECIMENTO E INSTALACAO</t>
  </si>
  <si>
    <t>REGISTRO GAVETA 2.1/2" BRUTO LATAO - FORNECIMENTO E INSTALACAO</t>
  </si>
  <si>
    <t>REGISTRO GAVETA 3/4" COM CANOPLA ACABAMENTO CROMADO SIMPLES - FORNECIMENTO E INSTALACAO</t>
  </si>
  <si>
    <t>REGISTRO DE PRESSÃO COM CANOPLA Ø 15MM (1/2") - FORNECIMENTO E INSTALAÇÃO</t>
  </si>
  <si>
    <t>REGISTRO GAVETA 1" COM CANOPLA ACABAMENTO CROMADO SIMPLES - FORNECIMENTO E INSTALACAO</t>
  </si>
  <si>
    <t>VÁLVULA DE RETENÇÃO HORIZONTAL Ø 32MM (1.1/4") - FORNECIMENTO E INSTALAÇÃO</t>
  </si>
  <si>
    <t>TUBO PVC SOLDAVEL AGUA FRIA DN 25MM, INCLUSIVE CONEXOES - FORNECIMENTO E INSTALACAO</t>
  </si>
  <si>
    <t>TUBO PVC SOLDAVEL AGUA FRIA DN 32MM, INCLUSIVE CONEXOES - FORNECIMENTO E INSTALACAO</t>
  </si>
  <si>
    <t>TUBO PVC SOLDAVEL AGUA FRIA DN 40MM, INCLUSIVE CONEXOES - FORNECIMENTO E INSTALACAO</t>
  </si>
  <si>
    <t>TUBO PVC SOLDAVEL AGUA FRIA DN 50MM, INCLUSIVE CONEXOES - FORNECIMENTO E INSTALACAO</t>
  </si>
  <si>
    <t>TUBO PVC SOLDAVEL AGUA FRIA DN 60MM, INCLUSIVE CONEXOES - FORNECIMENTO E INSTALACAO</t>
  </si>
  <si>
    <t>TUBO PVC SOLDAVEL AGUA FRIA DN 75MM, INCLUSIVE CONEXOES - FORNECIMENTO E INSTALACAO</t>
  </si>
  <si>
    <t>VALVULA DESCARGA 1.1/2" COM REGISTRO, ACABAMENTO EM METAL CROMADO - FORNECIMENTO E INSTALACAO</t>
  </si>
  <si>
    <t>TORNEIRA DE BOIA REAL 1/2• COM BALAO METALICO - FORNECIMENTO E INSTALACAO</t>
  </si>
  <si>
    <t>TUBO DE DESCARGA PVC, PARA LIGACAO CAIXA DE DESCARGA - EMBUTIR, 40 MM X 150 CM</t>
  </si>
  <si>
    <t>CAIXA DE ALVENARIA 20x20x25 CM (REVESTIMENTO IMPERMEABILIZADO), FUNDO DE BRITA SEM TAMPA - PARA REGISTRO/TORNEIRA JARDIM</t>
  </si>
  <si>
    <t>CASA DE BOMBA - ANEXO H.S.-030 (A.F.)</t>
  </si>
  <si>
    <t>HIDROMETRO 5,00M3/H, D=3/4"  - FORNECIMENTO E INSTALACAO</t>
  </si>
  <si>
    <t>INSTALACAO DE CONJ.MOTO BOMBA VERTICAL POT &lt;= 100 CV</t>
  </si>
  <si>
    <t>TUBO DE AÇO GALVANIZADO COM COSTURA 1.1/2" (40MM), INCLUSIVE CONEXOES - FORNECIMENTO E INSTALACAO</t>
  </si>
  <si>
    <t>TUBO DE AÇO GALVANIZADO COM COSTURA 1.1/4" (32MM), INCLUSIVE CONEXOES - FORNECIMENTO E INSTALACAO</t>
  </si>
  <si>
    <t>TUBO PVC SOLDAVEL AGUA FRIA DN 32MM, INCLUSIVE CONEXOES -
FORNECIMENTO E INSTALACAO</t>
  </si>
  <si>
    <t>DRENAGEM DE ÁGUAS PLUVIAIS</t>
  </si>
  <si>
    <t>EXECUCAO DE DRENO COM TUBOS DE PVC CORRUGADO FLEXIVEL PERFURADO - DN 100</t>
  </si>
  <si>
    <t>TUBO PVC ESGOTO SERIE R DN 100MM C/ ANEL DE BORRACHA - FORNECIMENTO E INSTALACAO</t>
  </si>
  <si>
    <t>TUBO PVC ESGOTO SERIE R DN 150MM C/ ANEL DE BORRACHA - FORNECIMENTO E INSTALACAO</t>
  </si>
  <si>
    <t>TUBO PVC PARA ESGOTO, EB 644, D = 200 MM, COM JUNTA ELASTICA</t>
  </si>
  <si>
    <t>RALO SEMI-ESFERICO FOFO TP ABACAXI D = 100MM P/ LAJES, CALHAS  ETC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</si>
  <si>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</si>
  <si>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TAMPA DE CONCRETO ARMADO 60X60X5CM PARA CAIXA</t>
  </si>
  <si>
    <t>CAIXA RALO E BOCA DE LOBO</t>
  </si>
  <si>
    <t>GRELHA DE FERRO FUNDIDO PARA CANALETA LARG = 40CM, FORNECIMENTO E ASSENTAMENTO</t>
  </si>
  <si>
    <t>GRELHA DE FERRO FUNDIDO PARA CANALETA LARG = 15CM, FORNECIMENTO E ASSENTAMENTO</t>
  </si>
  <si>
    <t>CAIXA DE AREIA 40X40X40CM EM ALVENARIA - EXECUÇÃO</t>
  </si>
  <si>
    <t>POCO DE VISITA PARA REDE DE ESG. SANIT., EM ANEIS DE CONCRETO, DIÂMETRO = 60CM E 110CM, PROF = 120CM, INCLUINDO DEGRAU, EXCLUINDO TAMPAO FERRO FUNDIDO.</t>
  </si>
  <si>
    <t>CALHA DE CONCRETO, 30X15 CM, ESPESSURA 8 CM PREPARADA EM BETONEIRA COM CIMENTADO LISO EXECUTADO COM ARGAMASSA TRACO 1:4 (CIMENTO E AREIA MEDIA NAO PENEIRADA), PREPARO MANUAL</t>
  </si>
  <si>
    <t>INSTALAÇÃO SANITÁRIA</t>
  </si>
  <si>
    <t>RALO SIFONADO DE PVC 100X100MM SIMPLES - FORNECIMENTO E INSTALACAO</t>
  </si>
  <si>
    <t>CAIXA SIFONADA EM PVC 150X185X75MM SIMPLES - FORNECIMENTO E INSTALAÇÃO</t>
  </si>
  <si>
    <t xml:space="preserve">RALO SECO DE PVC 100X100MM SIMPLES - FORNECIMENTO E INSTALACAO </t>
  </si>
  <si>
    <t>INSTALAÇÃO DE TUBO DE VENTILAÇÃO 50mm C/ L=4m, C/ REBOCO E PINTURA A CAL (C/ MATERIAL)</t>
  </si>
  <si>
    <t>TUBO PVC ESGOTO PREDIAL DN 100MM, INCLUSIVE CONEXOES - FORNECIMENTO E INSTALACAO</t>
  </si>
  <si>
    <t>TUBO PVC ESGOTO JS PREDIAL DN 40MM, INCLUSIVE CONEXOES - FORNECIMENTO E INSTALACAO</t>
  </si>
  <si>
    <t>TUBO PVC ESGOTO PREDIAL DN 50MM, INCLUSIVE CONEXOES - FORNECIMENTO E INSTALACAO</t>
  </si>
  <si>
    <t>TUBO PVC ESGOTO PREDIAL DN 75MM, INCLUSIVE CONEXOES - FORNECIMENTO E INSTALACAO</t>
  </si>
  <si>
    <t>CAIXA DE INSPEÇÃO 90X90X80CM EM ALVENARIA - EXECUÇÃO</t>
  </si>
  <si>
    <t>CAIXA DE GORDURA DUPLA EM CONCRETO PRE-MOLDADO DN 60MM COM TAMPA - FORNECIMENTO E INSTALACAO</t>
  </si>
  <si>
    <t>SUMIDOURO EM ALVENARIA DE TIJOLO CERAMICO MACIÇO DIAMETRO 1,40M E ALTURA 5,00M, COM TAMPA EM CONCRETO ARMADO DIAMETRO 1,60M E ESPESSURA 10CM</t>
  </si>
  <si>
    <t>FOSSA SEPTICA EM ALVENARIA DE TIJOLO CERAMICO MACICO DIMENSOES EXTERNAS 1,90X1,10X1,40M, 1.500 LITROS, REVESTIDA INTERNAMENTE COM BARRA LISA, COM TAMPA EM CONCRETO ARMADO COM ESPESSURA 8CM</t>
  </si>
  <si>
    <t>BACIA SANITÁRIA PARA CADEIRANTES C/ ASSENTO (ABERTURA FRONTAL)</t>
  </si>
  <si>
    <t>VASO SANITÁRIO SIFONADO COM CAIXA ACOPLADA LOUÇA BRANCA - PADRÃO MÉDIO - FORNECIMENTO E INSTALAÇÃO. AF_12/2013_P</t>
  </si>
  <si>
    <t>Vaso sanitário convencional, linha infantil 08254, CELITE ou similar, inclusive assento sanitário infantil, conjunto de fixação DECA SP13 ou similar, anel de vedação, tubo de ligação com acabamento cromado e engate plástico</t>
  </si>
  <si>
    <t>ASSENTO / BANCO - ARTICULÁVEL PARA BANHO DE DEFICIENTE</t>
  </si>
  <si>
    <t>ASSENTO SANITARIO DE PLASTICO, TIPO CONVENCIONAL</t>
  </si>
  <si>
    <t>Papeleira em aço inox, DECA 2020 C40 ou similar</t>
  </si>
  <si>
    <t>DUCHA HIGIENICA COM MANGUEIRA PLASTICA E REGISTRO 1/2  - LINHA POPULAR</t>
  </si>
  <si>
    <t>LAVATÓRIO LOUÇA BRANCA SUSPENSO, 29,5 X 39CM OU EQUIVALENTE, PADRÃO POPULAR, INCLUSO SIFÃO FLEXÍVEL EM PVC, VÁLVULA E ENGATE FLEXÍVEL 30CM EM PLÁSTICO E TORNEIRA CROMADA DE MESA, PADRÃO POPULAR - FORNECIMENTO E INSTALAÇÃO. AF_12/2013_P</t>
  </si>
  <si>
    <t>CUBA DE EMBUTIR OVAL EM LOUÇA BRANCA, 35 X 50CM OU EQUIVALENTE - FORNECIMENTO E INSTALAÇÃO. AF_12/2013</t>
  </si>
  <si>
    <t>TORNEIRA CROMADA DE MESA, 1/2" OU 3/4", PARA LAVATÓRIO, PADRÃO POPULAR - FORNECIMENTO E INSTALAÇÃO. AF_12/2013</t>
  </si>
  <si>
    <t>SABONETEIRA DE PAREDE EM METAL CROMADO, INCLUSO FIXAÇÃO. AF_01/2020</t>
  </si>
  <si>
    <t>Dispenser para toalha interfolhada</t>
  </si>
  <si>
    <t>Porta toalha barra, cromado, linha clean, ref.: 2040 C.020.CLN, com 20 cm, da Deca ou similar</t>
  </si>
  <si>
    <t>Barra de apoio, para lavatório,fixa, constituida de duas barras laterais em "U", em aço inox,  d=1 1/4", Jackwal ou similar</t>
  </si>
  <si>
    <t>Assentamento de barra chata de alumínio de 1" x 1/4"</t>
  </si>
  <si>
    <t>Banheira Embutir em plástico tipo PVC, 77x45x20cm, Burigotto ou equivalente</t>
  </si>
  <si>
    <t>Torneira elétrica</t>
  </si>
  <si>
    <t>CHUVEIRO ELETRICO COMUM CORPO PLASTICO TIPO DUCHA, FORNECIMENTO E INSTALACAO</t>
  </si>
  <si>
    <t>TANQUE DE LOUÇA BRANCA COM COLUNA, 22L OU EQUIVALENTE, INCLUSO SIFÃO FLEXÍVEL EM PVC, VÁLVULA PLÁSTICA E TORNEIRA DE METAL CROMADO PADRÃO POPULAR - FORNECIMENTO E INSTALAÇÃO. AF_12/2013_P</t>
  </si>
  <si>
    <t>TORNEIRA CROMADA 1/2" OU 3/4" PARA TANQUE, PADRÃO MÉDIO - FORNECIMENTO E INSTALAÇÃO. AF_12/2013</t>
  </si>
  <si>
    <t>CUBA DE ACO INOX N.304 INDUSTRIAL DE (60 X 50 X 40) CM, COM VALVULA AMERICANA E SIFAO TIPO GARRAFA EM METRAL CROMADO (ESTEVES OU SIMILAR) - FORNECIMENTO E INSTALACAO</t>
  </si>
  <si>
    <t>CUBA DE EMBUTIR DE AÇO INOXIDÁVEL MÉDIA, INCLUSO VÁLVULA TIPO AMERICANA E SIFÃO TIPO GARRAFA EM METAL CROMADO - FORNECIMENTO E INSTALAÇÃO. AF_12/2013</t>
  </si>
  <si>
    <t>TORNEIRA CROMADA TUBO MÓVEL, DE MESA, 1/2" OU 3/4", PARA PIA DE COZINHA, PADRÃO ALTO - FORNECIMENTO E INSTALAÇÃO. AF_12/2013</t>
  </si>
  <si>
    <t>INSTALAÇÃO DE GÁS COMBUSTÍVEL</t>
  </si>
  <si>
    <t>CENTRAL GAS GLP PARA 4 CILINDROS 45kg</t>
  </si>
  <si>
    <t>TUBO DE AÇO GALVANIZADO COM COSTURA 3/4" (20MM), INCLUSIVE CONEXÕES - FORNECIMENTO E INSTALAÇÃO</t>
  </si>
  <si>
    <t>FITA ADESIVA ANTICORROSIVA DE PVC FLEXIVEL, COR PRETA, PARA PROTECAO TUBULACAO, 50 MM X 30 M (L X C), E= *0,25* MM</t>
  </si>
  <si>
    <t>Válvula de esfera 3/4" NPT</t>
  </si>
  <si>
    <t>REGULADOR DE PRESSÃO PRIMEIRO ESTÁGIO, 8 KG/H, REGULÁVEL COM MANÔMETRO, PRESSÃO DE ENTRADA 2 A 18 BAR E PRESSÃO DE SAÍDA 0,5 A 2 BAR, CONEXÕES DE ENTRADA E SAÍDA 1/4" NPT</t>
  </si>
  <si>
    <t>LIMITADOR DE PRESSÃO PRIMEIRO ESTÁGIO,COM MANÔMETRO,PRESSÃO DE ENTRADA 2 A 18 BAR E PRESSÃO DE SAÍDA 1,5 BAR, CONEXÕES DE ENTRADA E SAÍDA 1/2" NPT</t>
  </si>
  <si>
    <t>Registro regulador de vazão para torneira, misturador e bidê, em ABS com canopla, DN= 1/2´</t>
  </si>
  <si>
    <t>MANOMETRO VERTICAL - ROSCA 1/4"" NPT 300 LIBRAS 17 BAR</t>
  </si>
  <si>
    <t>SISTEMA DE PROTEÇÃO CONTRA INCÊNDIO</t>
  </si>
  <si>
    <t>EXTINTOR DE PÓ QUÍMICO ABC, CAPACIDADE 6 KG, ALCANCE MÉDIO DO JATO 5M , TEMPO DE DESCARGA 12S, NBR9443, 9444, 10721</t>
  </si>
  <si>
    <t>SUPORTE TIPO L PARA EXTINTOR</t>
  </si>
  <si>
    <t>SUPORTE TIPO BANDEJA PARA BLOCO AUTÔNOMO DE EMERGÊNCIA (2X55W)</t>
  </si>
  <si>
    <t>BLOCO AUTÔNOMO 2X7W PARA ILUMINAÇÃO DE EMERGÊNCIA NOS AMBIENTES</t>
  </si>
  <si>
    <t>BLOCO AUTÔNOMO 2X7W PARA SAÍDA DE EMERGÊNCIA, COM INDICAÇÃO "SAÍDA" OU SIMILAR</t>
  </si>
  <si>
    <t>BLOCO AUTÔNOMO 2X55W PARA ILUMINAÇÃO DE EMERGÊNCIA NO PÁTIO</t>
  </si>
  <si>
    <t>SINALIZADOR FOTOLUMINESCENTE DE SAÍDA PARA DIREITA</t>
  </si>
  <si>
    <t>SINALIZADOR FOTOLUMINESCENTE DE SAÍDA PARA ESQUERDA</t>
  </si>
  <si>
    <t>SINALIZADOR FOTOLUMINESCENTE PARA EXTINTOR</t>
  </si>
  <si>
    <t>SINALIZADOR FOTOLUMINESCENTE “PROIBIDO FUMAR”</t>
  </si>
  <si>
    <t>SINALIZADOR FOTOLUMINESCENTE “PROIBIDO PRODUZIR CHAMAS”</t>
  </si>
  <si>
    <t>SINALIZADOR FOTOLUMINESCENTE “CUIDADO, RISCO DE INCÊNDIO”</t>
  </si>
  <si>
    <t>SINALIZADOR FOTOLUMINESCENTE “CUIDADO, RISCO DE CHOQUE ELÉTRICO”</t>
  </si>
  <si>
    <t>LUMINÁRIA DE EMERGÊNCIA</t>
  </si>
  <si>
    <t>SINALIZACAO HORIZONTAL COM TINTA RETRORREFLETIVA A BASE DE RESINA ACRILICA COM MICROESFERAS DE VIDRO</t>
  </si>
  <si>
    <t>INSTALAÇÕES ELÉTRICAS - 127V</t>
  </si>
  <si>
    <t>DISJUNTOR TERMOMAGNETICO TRIPOLAR EM CAIXA MOLDADA 175 A 225A 240V, FORNECIMENTO E INSTALACAO</t>
  </si>
  <si>
    <t>QUADRO DE DISTRIBUICAO DE ENERGIA DE EMBUTIR, EM CHAPA METALICA, PARA 18 DISJUNTORES TERMOMAGNETICOS MONOPOLARES, COM BARRAMENTO TRIFASICO E NEUTRO, FORNECIMENTO E INSTALACAO</t>
  </si>
  <si>
    <t>QUADRO DE DISTRIBUICAO DE ENERGIA DE EMBUTIR, EM CHAPA METALICA, PARA 24 DISJUNTORES TERMOMAGNETICOS MONOPOLARES, COM BARRAMENTO TRIFASICO E NEUTRO, FORNECIMENTO E INSTALACAO</t>
  </si>
  <si>
    <t>Quadro de comando para 3 bombas de incendio, sendo de 2 de até 25 cv e 01 bomba Jóquei 2cv, trifásica, 220 volts com chave seletora, acionamento manual / automático, quadro 1,50x1,00x0,30m, barramento de cobre, (ver desc complementar) - Fornecimento</t>
  </si>
  <si>
    <t>CAIXA DE MEDICAO EM ALTA TENSAO - FORNECIMENTO E INSTALACAO</t>
  </si>
  <si>
    <t>DISJUNTOR TERMOMAGNETICO MONOPOLAR PADRAO NEMA (AMERICANO) 10 A 30A 240V, FORNECIMENTO E INSTALACAO</t>
  </si>
  <si>
    <t>DISJUNTOR TERMOMAGNETICO BIPOLAR PADRAO NEMA (AMERICANO) 10 A 50A 240V, FORNECIMENTO E INSTALACAO</t>
  </si>
  <si>
    <t>DISJUNTOR TERMOMAGNETICO TRIPOLAR PADRAO NEMA (AMERICANO) 10 A 50A 240V, FORNECIMENTO E INSTALACAO</t>
  </si>
  <si>
    <t>DISJUNTOR TERMOMAGNETICO TRIPOLAR PADRAO NEMA (AMERICANO) 60 A 100A 240V, FORNECIMENTO E INSTALACAO</t>
  </si>
  <si>
    <t>DISJUNTOR TERMOMAGNETICO TRIPOLAR PADRAO NEMA (AMERICANO) 125 A 150A 240V, FORNECIMENTO E INSTALACAO</t>
  </si>
  <si>
    <t>Disjuntor monopolar DR 25 A  - Dispositivo residual diferencial, tipo AC, ref.5SU1 Siemens ou similar</t>
  </si>
  <si>
    <t>Dispositivo de proteção contra surto de tensão DPS 40kA - 440v</t>
  </si>
  <si>
    <t>ELETRODUTO DE PVC FLEXIVEL CORRUGADO DN 25MM (1") FORNECIMENTO E INSTALACAO</t>
  </si>
  <si>
    <t>ELETRODUTO DE PVC FLEXIVEL CORRUGADO DN32 MM (1 1/4") FORNECIMENTO E INSTALACAO</t>
  </si>
  <si>
    <t>ELETRODUTO DE PVC RIGIDO ROSCAVEL DN 40MM (1 1/2") INCL CONEXOES, FORNECIMENTO E INSTALACAO</t>
  </si>
  <si>
    <t>ELETRODUTO DE PVC RIGIDO ROSCAVEL DN 50MM (2"), INCL CONEXOES, FORNECIMENTO E INSTALACAO</t>
  </si>
  <si>
    <t>ELETRODUTO DE PVC RIGIDO ROSCAVEL DN 75MM (3"), INCL CONEXOES, FORNECIMENTO E INSTALACAO</t>
  </si>
  <si>
    <t>ELETRODUTO DE ACO GALVANIZADO ELETROLITICO DN 50MM (2•), TIPO SEMI- PESADO, INCLUSIVE CONEXOES - FORNECIMENTO E INSTALACAO</t>
  </si>
  <si>
    <t>CAIXA DE PASSAGEM E INSPECAO EM CONCRETO 40x40x40cm S/ TAMPA</t>
  </si>
  <si>
    <t>CAIXA PASSAGEM EM CONCRETO COM TAMPA 35 x 35 x 25cm</t>
  </si>
  <si>
    <t>CAIXA DE PASSAGEM 30X30X40 COM TAMPA E DRENO BRITA</t>
  </si>
  <si>
    <t>TOMADA 3P+T 30A/440V SEM PLACA - FORNECIMENTO E INSTALACAO</t>
  </si>
  <si>
    <t>INTERRUPTOR SIMPLES DE EMBUTIR 10A/250V 1 TECLA, SEM PLACA - FORNECIMENTO E INSTALACAO</t>
  </si>
  <si>
    <t>INTERRUPTOR SIMPLES DE EMBUTIR 10A/250V 2 TECLAS, COM PLACA - FORNECIMENTO E INSTALACAO</t>
  </si>
  <si>
    <t>INTERRUPTOR BIPOLAR DE EMBUTIR 20A/250V, TECLA DUPLA C/ PLACA- FORNECIMENTO E INSTALACAO</t>
  </si>
  <si>
    <t>LUMINARIA TIPO CALHA, DE SOBREPOR, COM REATOR DE PARTIDA RAPIDA E LAMPADA FLUORESCENTE 2X40W, COMPLETA, FORNECIMENTO E INSTALACAO</t>
  </si>
  <si>
    <t>LUMINARIA TIPO CALHA, DE SOBREPOR, COM REATOR DE PARTIDA RAPIDA E LAMPADA FLUORESCENTE 2X20W, COMPLETA, FORNECIMENTO E INSTALACAO</t>
  </si>
  <si>
    <t>LUMINARIA GLOBO VIDRO LEITOSO/PLAFONIER/BOCAL/LAMPADA 100W</t>
  </si>
  <si>
    <t>LUMINARIA EMBUTIDA DE SOLO PEQUENA REFLETOR LAMPADA GU10</t>
  </si>
  <si>
    <t>PROJETOR DE ALUMÍNIO, C/ LÂMPADA DE VAPOR METÁLICO E FOTOCÉLULA ATÉ 400W</t>
  </si>
  <si>
    <t>LUMINARIA GLOBO VIDRO LEITOSO/PLAFONIER/BOCAL/LAMPADA 60W</t>
  </si>
  <si>
    <t>CAIXA DE PASSAGEM PVC 4X2" - FORNECIMENTO E INSTALACAO</t>
  </si>
  <si>
    <t>CAIXA METALICA OCTOGONAL 4X4" FUNDO MOVEL</t>
  </si>
  <si>
    <t>INSTALAÇÕES DE CLIMATIZAÇÃO</t>
  </si>
  <si>
    <t>TUBO, PVC, SOLDÁVEL, DN 25MM, INSTALADO EM DRENO DE AR-CONDICIONADO - FORNECIMENTO E INSTALAÇÃO. AF_12/2014</t>
  </si>
  <si>
    <t>INSTALAÇÕES DE REDE ESTRUTURADA</t>
  </si>
  <si>
    <t>PATCH PANEL 24 PORTAS, CATEGORIA 6 - FORNECIMENTO E INSTALAÇÃO. AF_11/2019</t>
  </si>
  <si>
    <t>Switch 24 portas 10/100 Mbps - fornecimento</t>
  </si>
  <si>
    <t>Bloco de conexão "idc", 110 - 100 pares</t>
  </si>
  <si>
    <t>Guia de cabos fechado 19" 1U Guia de cabos fechado 19"1U</t>
  </si>
  <si>
    <t>GUIA DE CABOS PADRAO 19"</t>
  </si>
  <si>
    <t>ORGANIZADOR DE CABOS DE 1U PARA RACK 19"</t>
  </si>
  <si>
    <t>GUIA DE CABOS PADRAO 19""</t>
  </si>
  <si>
    <t>Guia organizadora de cabos para rack, 19´ 2 U</t>
  </si>
  <si>
    <t>CABO UTP CATEGORIA 5E</t>
  </si>
  <si>
    <t>CABO TELEFONICO CCI-50 5 PARES (USO INTERNO) - FORNECIMENTO E INSTALACAO</t>
  </si>
  <si>
    <t>CABO LÓGICO/VÍDEO COAXIAL 5O (OHMS)</t>
  </si>
  <si>
    <t>CABO DE REDE RJ-45 COM 5 METROS</t>
  </si>
  <si>
    <t>TOMADA EMBUTIR 2P UNIVERSAL 10A/250V S/PLACA, TIPO SILENTOQUE PIAL OU EQUIV</t>
  </si>
  <si>
    <t>CAIXA DE PASSAGEM 60X60X70 FUNDO BRITA COM TAMPA</t>
  </si>
  <si>
    <t>CAIXA DE PASSAGEM 20X20X25 FUNDO BRITA COM TAMPA</t>
  </si>
  <si>
    <t>CAIXA DE PASSAGEM COM TAMPA PARAFUSADA 150X150X80mm</t>
  </si>
  <si>
    <t>QUADRO DE DISTRIBUICAO PARA TELEFONE N.2, 20X20X12CM EM CHAPA METALICA, DE EMBUTIR, SEM ACESSORIOS, PADRAO TELEBRAS, FORNECIMENTO E INSTALACAO</t>
  </si>
  <si>
    <t>ELETRODUTO DE ACO GALVANIZADO ELETROLITICO DN 25MM (1"), TIPO LEVE, INCLUSIVE CONEXOES - FORNECIMENTO E INSTALACAO</t>
  </si>
  <si>
    <t>DUTO PERFURADO - ELETROCALHA DE CHAPA DE AÇO (50X100)mm</t>
  </si>
  <si>
    <t>Curva horizontal 100 x 50 mm para eletrocalha metálica, com ângulo 90° (ref.: mopa ou similar)</t>
  </si>
  <si>
    <t>Curva vertical 100 x 50 mm para eletrocalha metálica, com ângulo 90° (ref.: mopa ou similar)</t>
  </si>
  <si>
    <t>Tê horizontal 100 x 50 mm com base lisa perfurada para eletrocalha metálica (ref. Mopa ou similar)</t>
  </si>
  <si>
    <t>TERMINAL PARA ELETROCALHA 100X50cm</t>
  </si>
  <si>
    <t>Flange de ligação 100x50mm para eletrocalha metálica (ref. Mopa ou similar)</t>
  </si>
  <si>
    <t>SISTEMA DE EXAUSTÃO MECÂNICA</t>
  </si>
  <si>
    <t>EXAUSTOR AXIAL INDUSTRIAL 300MM MODELO EA400-T4</t>
  </si>
  <si>
    <t>Coifa em aço inox escovado G-220 AISI 304 liga 18.8, tipo parede, com filtros inercias, calha coletora de gordura e luminária, dimensões:Larg.=1700 x Prof.=1300 x alt.=450mm</t>
  </si>
  <si>
    <t>FIXAÇÃO DE TUBOS HORIZONTAIS DE PPR DIÂMETROS MAIORES QUE 40 MM E MENORES OU IGUAIS A 75 MM COM ABRAÇADEIRA METÁLICA RÍGIDA TIPO  D  1 1/2" , FIXADA DIRETAMENTE NA LAJE. AF_05/2015</t>
  </si>
  <si>
    <t>Curva de latão, cobre ou bronze, juntas soldadas, diâm = 22mm (3/4")</t>
  </si>
  <si>
    <t>Curva de latão, cobre ou bronze, juntas soldadas, diâm = 42mm (1 1/2")</t>
  </si>
  <si>
    <t>Duto flexível aluminizado, seção circular de 20cm (8")</t>
  </si>
  <si>
    <t>Duto flexível aluminizado, seção circular de 15cm (6")</t>
  </si>
  <si>
    <t>JUNTA DE EXPANSÃO EM BRONZE/LATÃO, DN 42 MM, PONTA X PONTA, INSTALADO EM PRUMADA  FORNECIMENTO E INSTALAÇÃO. AF_01/2016</t>
  </si>
  <si>
    <t>Dispositivo de proteção contra surto de tensão DPS 60kA - 275v</t>
  </si>
  <si>
    <t>SISTEMA DE PROTEÇÃO CONTRA DESCARGAS ATMOSFÉRICAS (SPDA)</t>
  </si>
  <si>
    <t>PARA-RAIOS TIPO FRANKLIN - CABO E SUPORTE ISOLADOR</t>
  </si>
  <si>
    <t>Tirante/vergalhão aço rosca total de 3/8´</t>
  </si>
  <si>
    <t>Conector em latão estanhado (mini gar) para terminais aéreos, com porca e arruela galvanizado a fogo, para cabo 16 a 50mm², TEL 583 da Termotécnica ou equivalente</t>
  </si>
  <si>
    <t>Isolador galvanizado uso geral, simples com chapa de encosto</t>
  </si>
  <si>
    <t>Isolador galvanizado para mastro de diâmetro 2´, simples com 1 descida</t>
  </si>
  <si>
    <t>Caixa de equalização, de embutir, em aço com barramento, de 200 x 200 mm e tampa</t>
  </si>
  <si>
    <t>HASTE COPPERWELD 5/8• X 3,0M COM CONECTOR</t>
  </si>
  <si>
    <t>CORDOALHA DE COBRE NU, INCLUSIVE ISOLADORES - 16,00 MM2 - FORNECIMENTO E INSTALACAO</t>
  </si>
  <si>
    <t>CORDOALHA DE COBRE NU, INCLUSIVE ISOLADORES - 35,00 MM2 - FORNECIMENTO E INSTALACAO</t>
  </si>
  <si>
    <t>CORDOALHA DE COBRE NU, INCLUSIVE ISOLADORES - 50,00 MM2 - FORNECIMENTO E INSTALACAO</t>
  </si>
  <si>
    <t>QUADRO DE DISTRIBUICAO PARA TELEFONE N.3, 40X40X12CM EM CHAPA METALICA, DE EMBUTIR, SEM ACESSORIOS, PADRAO TELEBRAS, FORNECIMENTO E INSTALACAO</t>
  </si>
  <si>
    <t>TERMINAL OU CONECTOR DE PRESSAO - PARA CABO 50MM2 - FORNECIMENTO E INSTALACAO</t>
  </si>
  <si>
    <t>SERVIÇOS COMPLEMENTARES</t>
  </si>
  <si>
    <t>CONJUNTO DE MASTRO P/ TRÊS BANDEIRAS E PEDESTAL</t>
  </si>
  <si>
    <t>GRANITO POLIDO E=2cm, CINZA, ARGAMASSA DE CIMENTO E AREIA 1:4, C/ REJUNTAMENTO</t>
  </si>
  <si>
    <t>PRATELEIRA DE MADEIRA DE LEI PLAINADA</t>
  </si>
  <si>
    <t>BANCO EM ALVENARIA, TAMPO EM CONCRETO, C/ENCOSTO H=80cm (PINTADO)</t>
  </si>
  <si>
    <t>Conector olhal cabo/haste de 5/8´</t>
  </si>
  <si>
    <t>LUZ PILOTO 2 LAMPADAS R81</t>
  </si>
  <si>
    <t>Cinto ( cinturão ) de segurança</t>
  </si>
  <si>
    <t>SUPORTE DE AÇO GALVANIZADO PARA FIXAÇÃO DO PÁRA-RAIO POLIMÉRICO</t>
  </si>
  <si>
    <t>SINALIZACAO DE AVISO EM PLACAS DE ADVERTENCIA REMOVIVEIS</t>
  </si>
  <si>
    <t>ESCADA TIPO MARINHEIRO EM ACO CA-50 9,52MM INCLUSO PINTURA COM FUNDO ANTICORROSIVO TIPO ZARCAO</t>
  </si>
  <si>
    <t>GRADIL DE ALUMINIO ANODIZADO TIPO BARRA CHATA PARA VARANDAS, ALTURA 1,0M</t>
  </si>
  <si>
    <t>Chapa de aço em bitolas medias</t>
  </si>
  <si>
    <t>SUPORTE MÃO FRANCESA EM ACO, ABAS IGUAIS 40 CM, CAPACIDADE MINIMA 70 KG, BRANCO - FORNECIMENTO E INSTALAÇÃO. AF_01/2020</t>
  </si>
  <si>
    <t>Limpeza geral</t>
  </si>
  <si>
    <t>UN</t>
  </si>
  <si>
    <t>M3</t>
  </si>
  <si>
    <t>un</t>
  </si>
  <si>
    <t>M</t>
  </si>
  <si>
    <t>Un</t>
  </si>
  <si>
    <t>cj</t>
  </si>
  <si>
    <t>m</t>
  </si>
  <si>
    <t>CJ</t>
  </si>
  <si>
    <t>KG</t>
  </si>
  <si>
    <t xml:space="preserve"> 1 </t>
  </si>
  <si>
    <t xml:space="preserve"> 1.1 </t>
  </si>
  <si>
    <t xml:space="preserve"> 1.2 </t>
  </si>
  <si>
    <t xml:space="preserve"> 1.3</t>
  </si>
  <si>
    <t xml:space="preserve"> 1.4</t>
  </si>
  <si>
    <t xml:space="preserve"> 2 </t>
  </si>
  <si>
    <t>2.1</t>
  </si>
  <si>
    <t>2.2</t>
  </si>
  <si>
    <t>2.3</t>
  </si>
  <si>
    <t>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</si>
  <si>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</si>
  <si>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</si>
  <si>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</si>
  <si>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</si>
  <si>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</si>
  <si>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</si>
  <si>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</si>
  <si>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</si>
  <si>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</si>
  <si>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</si>
  <si>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</si>
  <si>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</si>
  <si>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</si>
  <si>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</si>
  <si>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</si>
  <si>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</si>
  <si>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</si>
  <si>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</si>
  <si>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</si>
  <si>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</si>
  <si>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</si>
  <si>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</si>
  <si>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</si>
  <si>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</si>
  <si>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</si>
  <si>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</si>
  <si>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</si>
  <si>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</si>
  <si>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</si>
  <si>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</si>
  <si>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4.31</t>
  </si>
  <si>
    <t>4.32</t>
  </si>
  <si>
    <t>4.33</t>
  </si>
  <si>
    <t>4.34</t>
  </si>
  <si>
    <t>4.35</t>
  </si>
  <si>
    <t>5.1</t>
  </si>
  <si>
    <t>5.2</t>
  </si>
  <si>
    <t>5.3</t>
  </si>
  <si>
    <t>5.4</t>
  </si>
  <si>
    <t>5.5</t>
  </si>
  <si>
    <t>5.6</t>
  </si>
  <si>
    <t>5.7</t>
  </si>
  <si>
    <t>5.8</t>
  </si>
  <si>
    <t>7.1</t>
  </si>
  <si>
    <t>7.2</t>
  </si>
  <si>
    <t>7.3</t>
  </si>
  <si>
    <t>7.4</t>
  </si>
  <si>
    <t>7.5</t>
  </si>
  <si>
    <t>7.6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</si>
  <si>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</si>
  <si>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</si>
  <si>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</si>
  <si>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</si>
  <si>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</si>
  <si>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</si>
  <si>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</si>
  <si>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</si>
  <si>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</si>
  <si>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</si>
  <si>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</si>
  <si>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</si>
  <si>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</si>
  <si>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</si>
  <si>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9.4</t>
  </si>
  <si>
    <t>9.5</t>
  </si>
  <si>
    <t>9.6</t>
  </si>
  <si>
    <t>9.7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</si>
  <si>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</si>
  <si>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</si>
  <si>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</si>
  <si>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</si>
  <si>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</si>
  <si>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</si>
  <si>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</si>
  <si>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</si>
  <si>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</si>
  <si>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</si>
  <si>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</si>
  <si>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</si>
  <si>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</si>
  <si>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</si>
  <si>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</si>
  <si>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</si>
  <si>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</si>
  <si>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</si>
  <si>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</si>
  <si>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</si>
  <si>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</si>
  <si>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</si>
  <si>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</si>
  <si>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</si>
  <si>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</si>
  <si>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</si>
  <si>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</si>
  <si>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</si>
  <si>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</si>
  <si>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</si>
  <si>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</si>
  <si>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</si>
  <si>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</si>
  <si>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</si>
  <si>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</si>
  <si>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</si>
  <si>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</si>
  <si>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</si>
  <si>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</si>
  <si>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</si>
  <si>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</si>
  <si>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</si>
  <si>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</si>
  <si>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</si>
  <si>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</si>
  <si>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</si>
  <si>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</si>
  <si>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</si>
  <si>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</si>
  <si>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</si>
  <si>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</si>
  <si>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</si>
  <si>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</si>
  <si>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</si>
  <si>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</si>
  <si>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</si>
  <si>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</si>
  <si>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</si>
  <si>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</si>
  <si>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</si>
  <si>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</si>
  <si>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</si>
  <si>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</si>
  <si>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</si>
  <si>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</si>
  <si>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</si>
  <si>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</si>
  <si>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</si>
  <si>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</si>
  <si>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</si>
  <si>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</si>
  <si>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</si>
  <si>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</si>
  <si>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</si>
  <si>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</si>
  <si>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</si>
  <si>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</si>
  <si>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</si>
  <si>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</si>
  <si>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</si>
  <si>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</si>
  <si>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</si>
  <si>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</si>
  <si>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</si>
  <si>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</si>
  <si>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</si>
  <si>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14.1</t>
  </si>
  <si>
    <t>14.2</t>
  </si>
  <si>
    <t>14.3</t>
  </si>
  <si>
    <t>14.4</t>
  </si>
  <si>
    <t>14.5</t>
  </si>
  <si>
    <t>14.6</t>
  </si>
  <si>
    <t>14.7</t>
  </si>
  <si>
    <t>14.8</t>
  </si>
  <si>
    <t>15.1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</si>
  <si>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</si>
  <si>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</si>
  <si>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</si>
  <si>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</si>
  <si>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</si>
  <si>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</si>
  <si>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</si>
  <si>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</si>
  <si>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</si>
  <si>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</si>
  <si>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</si>
  <si>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</si>
  <si>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</si>
  <si>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</si>
  <si>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16.1</t>
  </si>
  <si>
    <t>16.2</t>
  </si>
  <si>
    <t>16.3</t>
  </si>
  <si>
    <t>16.4</t>
  </si>
  <si>
    <t>16.5</t>
  </si>
  <si>
    <t>16.6</t>
  </si>
  <si>
    <t>16.7</t>
  </si>
  <si>
    <t>16.8</t>
  </si>
  <si>
    <t>16.9</t>
  </si>
  <si>
    <t>16.10</t>
  </si>
  <si>
    <t>16.11</t>
  </si>
  <si>
    <t>16.12</t>
  </si>
  <si>
    <t>16.13</t>
  </si>
  <si>
    <t>16.14</t>
  </si>
  <si>
    <t>16.15</t>
  </si>
  <si>
    <t>16.16</t>
  </si>
  <si>
    <t>16.17</t>
  </si>
  <si>
    <t>16.18</t>
  </si>
  <si>
    <t>16.19</t>
  </si>
  <si>
    <t>16.20</t>
  </si>
  <si>
    <t>16.21</t>
  </si>
  <si>
    <t>16.22</t>
  </si>
  <si>
    <t>16.23</t>
  </si>
  <si>
    <t>16.24</t>
  </si>
  <si>
    <t>16.25</t>
  </si>
  <si>
    <t>16.26</t>
  </si>
  <si>
    <t>16.27</t>
  </si>
  <si>
    <t>16.28</t>
  </si>
  <si>
    <t>16.29</t>
  </si>
  <si>
    <t>16.30</t>
  </si>
  <si>
    <t>16.31</t>
  </si>
  <si>
    <t>16.32</t>
  </si>
  <si>
    <t>16.33</t>
  </si>
  <si>
    <t>16.34</t>
  </si>
  <si>
    <t>16.35</t>
  </si>
  <si>
    <t>16.36</t>
  </si>
  <si>
    <t>16.37</t>
  </si>
  <si>
    <t>16.38</t>
  </si>
  <si>
    <t>16.39</t>
  </si>
  <si>
    <t>16.40</t>
  </si>
  <si>
    <t>16.41</t>
  </si>
  <si>
    <t>16.42</t>
  </si>
  <si>
    <t>16.43</t>
  </si>
  <si>
    <t>16.44</t>
  </si>
  <si>
    <t>16.45</t>
  </si>
  <si>
    <t>16.46</t>
  </si>
  <si>
    <t>16.47</t>
  </si>
  <si>
    <t>16.48</t>
  </si>
  <si>
    <t>16.49</t>
  </si>
  <si>
    <t>16.50</t>
  </si>
  <si>
    <t>16.51</t>
  </si>
  <si>
    <t>16.52</t>
  </si>
  <si>
    <t>16.53</t>
  </si>
  <si>
    <t>16.54</t>
  </si>
  <si>
    <t>16.55</t>
  </si>
  <si>
    <t>17.1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</si>
  <si>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</si>
  <si>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</si>
  <si>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</si>
  <si>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</si>
  <si>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</si>
  <si>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</si>
  <si>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</si>
  <si>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</si>
  <si>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</si>
  <si>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18.10</t>
  </si>
  <si>
    <t>18.11</t>
  </si>
  <si>
    <t>18.12</t>
  </si>
  <si>
    <t>18.13</t>
  </si>
  <si>
    <t>18.14</t>
  </si>
  <si>
    <t>18.15</t>
  </si>
  <si>
    <t>18.16</t>
  </si>
  <si>
    <t>18.17</t>
  </si>
  <si>
    <t>18.18</t>
  </si>
  <si>
    <t>18.19</t>
  </si>
  <si>
    <t>18.20</t>
  </si>
  <si>
    <t>18.21</t>
  </si>
  <si>
    <t>18.22</t>
  </si>
  <si>
    <t>18.23</t>
  </si>
  <si>
    <t>18.24</t>
  </si>
  <si>
    <t>18.25</t>
  </si>
  <si>
    <t>18.26</t>
  </si>
  <si>
    <t>18.27</t>
  </si>
  <si>
    <t>18.28</t>
  </si>
  <si>
    <t>19.1</t>
  </si>
  <si>
    <t>19.2</t>
  </si>
  <si>
    <t>19.3</t>
  </si>
  <si>
    <t>19.4</t>
  </si>
  <si>
    <t>19.5</t>
  </si>
  <si>
    <t>19.6</t>
  </si>
  <si>
    <t>19.7</t>
  </si>
  <si>
    <t>19.8</t>
  </si>
  <si>
    <t>19.9</t>
  </si>
  <si>
    <t>20.1</t>
  </si>
  <si>
    <t>20.2</t>
  </si>
  <si>
    <t>20.3</t>
  </si>
  <si>
    <t>20.4</t>
  </si>
  <si>
    <t>20.5</t>
  </si>
  <si>
    <t>20.6</t>
  </si>
  <si>
    <t>20.7</t>
  </si>
  <si>
    <t>20.8</t>
  </si>
  <si>
    <t>20.9</t>
  </si>
  <si>
    <t>20.10</t>
  </si>
  <si>
    <t>20.11</t>
  </si>
  <si>
    <t>20.12</t>
  </si>
  <si>
    <t>21.1</t>
  </si>
  <si>
    <t>21.2</t>
  </si>
  <si>
    <t>21.3</t>
  </si>
  <si>
    <t>21.4</t>
  </si>
  <si>
    <t>21.5</t>
  </si>
  <si>
    <t>21.6</t>
  </si>
  <si>
    <t>21.7</t>
  </si>
  <si>
    <t>21.8</t>
  </si>
  <si>
    <t>21.9</t>
  </si>
  <si>
    <t>21.10</t>
  </si>
  <si>
    <t>21.11</t>
  </si>
  <si>
    <t>21.12</t>
  </si>
  <si>
    <t>21.13</t>
  </si>
  <si>
    <t>21.14</t>
  </si>
  <si>
    <t>21.15</t>
  </si>
  <si>
    <t>22.1</t>
  </si>
  <si>
    <t>Conclusão da Construção da Creche Escolar – Pró-Infância, Tipo B, no Bairro Alto do Cruzeiro, no Município de Sousa/PB.</t>
  </si>
  <si>
    <t>Bairro Alto do Cruzeiro, Sousa/PB.</t>
  </si>
  <si>
    <t>CONCORRÊNCIA N. 02/2022</t>
  </si>
  <si>
    <t>Nº 534/2022 - 01/08/2022</t>
  </si>
  <si>
    <r>
      <rPr>
        <sz val="7.5"/>
        <rFont val="Arial MT"/>
        <family val="2"/>
      </rPr>
      <t>Obra:</t>
    </r>
  </si>
  <si>
    <r>
      <rPr>
        <sz val="7.5"/>
        <rFont val="Arial MT"/>
        <family val="2"/>
      </rPr>
      <t>Proprietário:</t>
    </r>
  </si>
  <si>
    <r>
      <rPr>
        <b/>
        <sz val="7.5"/>
        <rFont val="Arial"/>
        <family val="2"/>
      </rPr>
      <t>Prefeitura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Municipal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>Sousa</t>
    </r>
  </si>
  <si>
    <r>
      <rPr>
        <sz val="7.5"/>
        <rFont val="Arial MT"/>
        <family val="2"/>
      </rPr>
      <t>Local:</t>
    </r>
  </si>
  <si>
    <r>
      <rPr>
        <sz val="7.5"/>
        <rFont val="Arial MT"/>
        <family val="2"/>
      </rPr>
      <t>Responsável</t>
    </r>
    <r>
      <rPr>
        <sz val="7.5"/>
        <rFont val="Times New Roman"/>
        <family val="1"/>
      </rPr>
      <t xml:space="preserve"> </t>
    </r>
    <r>
      <rPr>
        <sz val="7.5"/>
        <rFont val="Arial MT"/>
        <family val="2"/>
      </rPr>
      <t>Técnico:</t>
    </r>
  </si>
  <si>
    <r>
      <rPr>
        <b/>
        <sz val="7.5"/>
        <rFont val="Arial"/>
        <family val="2"/>
      </rPr>
      <t>Item</t>
    </r>
  </si>
  <si>
    <r>
      <rPr>
        <b/>
        <sz val="7.5"/>
        <rFont val="Arial"/>
        <family val="2"/>
      </rPr>
      <t>Descrição</t>
    </r>
  </si>
  <si>
    <r>
      <rPr>
        <b/>
        <sz val="7.5"/>
        <rFont val="Arial"/>
        <family val="2"/>
      </rPr>
      <t>Vez</t>
    </r>
  </si>
  <si>
    <r>
      <rPr>
        <b/>
        <sz val="7.5"/>
        <rFont val="Arial"/>
        <family val="2"/>
      </rPr>
      <t>Dados</t>
    </r>
  </si>
  <si>
    <r>
      <rPr>
        <b/>
        <sz val="7.5"/>
        <rFont val="Arial"/>
        <family val="2"/>
      </rPr>
      <t>Resultado</t>
    </r>
  </si>
  <si>
    <r>
      <rPr>
        <b/>
        <sz val="7.5"/>
        <rFont val="Arial"/>
        <family val="2"/>
      </rPr>
      <t>Un.</t>
    </r>
  </si>
  <si>
    <r>
      <rPr>
        <b/>
        <sz val="7.5"/>
        <rFont val="Arial"/>
        <family val="2"/>
      </rPr>
      <t>X1</t>
    </r>
  </si>
  <si>
    <r>
      <rPr>
        <b/>
        <sz val="7.5"/>
        <rFont val="Arial"/>
        <family val="2"/>
      </rPr>
      <t>X2</t>
    </r>
  </si>
  <si>
    <r>
      <rPr>
        <b/>
        <sz val="7.5"/>
        <rFont val="Arial"/>
        <family val="2"/>
      </rPr>
      <t>Y1</t>
    </r>
  </si>
  <si>
    <r>
      <rPr>
        <b/>
        <sz val="7.5"/>
        <rFont val="Arial"/>
        <family val="2"/>
      </rPr>
      <t>Y2</t>
    </r>
  </si>
  <si>
    <r>
      <rPr>
        <b/>
        <sz val="7.5"/>
        <rFont val="Arial"/>
        <family val="2"/>
      </rPr>
      <t>Z1</t>
    </r>
  </si>
  <si>
    <r>
      <rPr>
        <b/>
        <sz val="7.5"/>
        <rFont val="Arial"/>
        <family val="2"/>
      </rPr>
      <t>Z2</t>
    </r>
  </si>
  <si>
    <r>
      <rPr>
        <b/>
        <sz val="7.5"/>
        <rFont val="Arial"/>
        <family val="2"/>
      </rPr>
      <t>Parcial</t>
    </r>
  </si>
  <si>
    <r>
      <rPr>
        <b/>
        <sz val="7.5"/>
        <rFont val="Arial"/>
        <family val="2"/>
      </rPr>
      <t>Total</t>
    </r>
  </si>
  <si>
    <r>
      <rPr>
        <b/>
        <sz val="7.5"/>
        <rFont val="Arial"/>
        <family val="2"/>
      </rPr>
      <t>M3</t>
    </r>
  </si>
  <si>
    <t>LAJE</t>
  </si>
  <si>
    <t>2.0</t>
  </si>
  <si>
    <t>BM03</t>
  </si>
  <si>
    <t>CABO DE COBRE ISOLADO PVC 450/750V 2,5MM2 RESISTENTE A CHAMA - FORNECIMENTO E INSTALACAO</t>
  </si>
  <si>
    <t>CABO DE COBRE ISOLADO PVC 450/750V 4MM2 RESISTENTE A CHAMA - FORNECIMENTO E INSTALACAO</t>
  </si>
  <si>
    <t>CABO DE COBRE ISOLADO PVC 450/750V 6MM2 RESISTENTE A CHAMA - FORNECIMENTO E INSTALACAO</t>
  </si>
  <si>
    <t>CABO DE COBRE ISOLADO PVC 450/750V 10MM2 RESISTENTE A CHAMA - FORNECIMENTO E INSTALACAO</t>
  </si>
  <si>
    <t>CABO DE COBRE ISOLADO PVC 450/750V 25MM2 RESISTENTE A CHAMA - FORNECIMENTO E INSTALACAO</t>
  </si>
  <si>
    <t>CABO DE COBRE ISOLADO PVC 450/750V 35MM2 RESISTENTE A CHAMA - FORNECIMENTO E INSTALACAO</t>
  </si>
  <si>
    <t>BM04</t>
  </si>
  <si>
    <t>Platibanda lado caixa d'água</t>
  </si>
  <si>
    <t>Platibanda creche I lado pátio</t>
  </si>
  <si>
    <t xml:space="preserve">Fechamento empena creche I </t>
  </si>
  <si>
    <t>Correção de rebocos</t>
  </si>
  <si>
    <t>Fechamento de rasgos encanações</t>
  </si>
  <si>
    <t>7.8</t>
  </si>
  <si>
    <t>BM05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</si>
  <si>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CÁLCULO - BM05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</si>
  <si>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PREÇO LEVADO A LICITAÇÃO (R$)</t>
  </si>
  <si>
    <t>PREÇO LICITADO (R$)</t>
  </si>
  <si>
    <t>VALOR DO DESCONTO (R$)</t>
  </si>
  <si>
    <t>PERCENTUAL DO DESCONTO (%)</t>
  </si>
  <si>
    <t>ITEM</t>
  </si>
  <si>
    <t>FONTE</t>
  </si>
  <si>
    <t>CÓDIGO</t>
  </si>
  <si>
    <t>DESCRIÇÃO</t>
  </si>
  <si>
    <t>UNIDADE</t>
  </si>
  <si>
    <t>PREÇO UNIT</t>
  </si>
  <si>
    <t>TOTAL COM DESCONTO DA LICITAÇÃO  (R$)</t>
  </si>
  <si>
    <t>503,19</t>
  </si>
  <si>
    <t>ARGAMASSA TRAÇO 1:3 (EM VOLUME DE CIMENTO E AREIA MÉDIA ÚMIDA) PARA CONTRAPISO, PREPARO MECÂNICO COM BETONEIRA 400 L. AF_08/2019</t>
  </si>
  <si>
    <t>14,79</t>
  </si>
  <si>
    <t>496,69</t>
  </si>
  <si>
    <t>ARGAMASSA TRAÇO 1:3 (EM VOLUME DE CIMENTO E AREIA MÉDIA ÚMIDA), PREPARO MANUAL. AF_08/2019</t>
  </si>
  <si>
    <t>88629</t>
  </si>
  <si>
    <t>64,58</t>
  </si>
  <si>
    <t>27,22</t>
  </si>
  <si>
    <t>MASSA ÚNICA, PARA RECEBIMENTO DE PINTURA, EM ARGAMASSA TRAÇO 1:2:8, PREPARO MECÂNICO COM BETONEIRA 400L, APLICADA MANUALMENTE EM FACES INTERNAS DE PAREDES, ESPESSURA DE 20MM, COM EXECUÇÃO DE TALISCAS. AF_06/2014</t>
  </si>
  <si>
    <t>87529</t>
  </si>
  <si>
    <t>64,44</t>
  </si>
  <si>
    <t>ESCAVAÇÃO MANUAL DE VALA COM PROFUNDIDADE MENOR OU IGUAL A 1,30 M. AF_02/2021</t>
  </si>
  <si>
    <t>93358</t>
  </si>
  <si>
    <t>376,84</t>
  </si>
  <si>
    <t>CONCRETO FCK = 25MPA, TRAÇO 1:2,3:2,7 (EM MASSA SECA DE CIMENTO/ AREIA MÉDIA/ BRITA 1) - PREPARO MECÂNICO COM BETONEIRA 400 L. AF_05/2021</t>
  </si>
  <si>
    <t>94965</t>
  </si>
  <si>
    <t>166,47</t>
  </si>
  <si>
    <t>LANÇAMENTO COM USO DE BALDES, ADENSAMENTO E ACABAMENTO DE CONCRETO EM ESTRUTURAS. AF_12/2015</t>
  </si>
  <si>
    <t>92873</t>
  </si>
  <si>
    <t>RASGO EM ALVENARIA PARA ELETRODUTOS COM DIAMETROS MENORES OU IGUAIS A 40 MM. AF_05/2015</t>
  </si>
  <si>
    <t>90447</t>
  </si>
  <si>
    <t>17,53</t>
  </si>
  <si>
    <t>15,65</t>
  </si>
  <si>
    <t>ARMAÇÃO DE PILAR OU VIGA DE UMA ESTRUTURA CONVENCIONAL DE CONCRETO ARMADO EM UM EDIFÍCIO DE MÚLTIPLOS PAVIMENTOS UTILIZANDO AÇO CA-50 DE 8,0 MM - MONTAGEM. AF_12/2015</t>
  </si>
  <si>
    <t>92761</t>
  </si>
  <si>
    <t>ARMAÇÃO DE PILAR OU VIGA DE UMA ESTRUTURA CONVENCIONAL DE CONCRETO ARMADO EM UM EDIFÍCIO DE MÚLTIPLOS PAVIMENTOS UTILIZANDO AÇO CA-60 DE 5,0 MM - MONTAGEM. AF_12/2015</t>
  </si>
  <si>
    <t>92759</t>
  </si>
  <si>
    <t>CUMEEIRA PARA TELHA CERÂMICA EMBOÇADA COM ARGAMASSA TRAÇO 1:2:9 (CIMENTO, CAL E AREIA) PARA TELHADOS COM ATÉ 2 ÁGUAS, INCLUSO TRANSPORTE VERTICAL. AF_07/2019</t>
  </si>
  <si>
    <t>94221</t>
  </si>
  <si>
    <t>30,94</t>
  </si>
  <si>
    <t>TELHAMENTO COM TELHA CERÂMICA CAPA-CANAL, TIPO COLONIAL, COM ATÉ 2 ÁGUAS, INCLUSO TRANSPORTE VERTICAL. AF_07/2019</t>
  </si>
  <si>
    <t>94201</t>
  </si>
  <si>
    <t>TRAMA DE MADEIRA COMPOSTA POR RIPAS, CAIBROS E TERÇAS PARA TELHADOS DE ATÉ 2 ÁGUAS PARA TELHA DE ENCAIXE DE CERÂMICA OU DE CONCRETO, INCLUSO TRANSPORTE VERTICAL. AF_07/2019</t>
  </si>
  <si>
    <t>92539</t>
  </si>
  <si>
    <t>Forma plana para estruturas, em compensado plastificado de 12mm, 01 uso, inclusive escoramento - Rev 02_04/2022</t>
  </si>
  <si>
    <t>m2</t>
  </si>
  <si>
    <t>ORSE</t>
  </si>
  <si>
    <t>Desconto da licitação (7,54 %) (R$)</t>
  </si>
  <si>
    <t>SINAPI</t>
  </si>
  <si>
    <t>TOTAL COM BDI - 21,15% (R$)</t>
  </si>
  <si>
    <t>Conclusão da Construção da Creche Escolar – Pró-Infância, Tipo B, NO MUNICÍPIO DE SOUSA/PB.</t>
  </si>
  <si>
    <t>PREFEITURA MUNICIPAL DE SOUSA</t>
  </si>
  <si>
    <t>TOMADA DE PREÇO  - CONTRATO Nº</t>
  </si>
  <si>
    <t xml:space="preserve">REPROGRAMAÇÃO </t>
  </si>
  <si>
    <t>REFERÊNCIA</t>
  </si>
  <si>
    <r>
      <rPr>
        <b/>
        <sz val="7"/>
        <rFont val="Arial"/>
        <family val="2"/>
      </rPr>
      <t>DESCRIÇÃO</t>
    </r>
    <r>
      <rPr>
        <b/>
        <sz val="6"/>
        <color rgb="FF000000"/>
        <rFont val="Arial"/>
        <family val="2"/>
      </rPr>
      <t xml:space="preserve"> DOS SERVIÇOS</t>
    </r>
  </si>
  <si>
    <t>ORIGEM</t>
  </si>
  <si>
    <t>UND.</t>
  </si>
  <si>
    <t>QUANTIDADES</t>
  </si>
  <si>
    <t>PREÇO UNITÁRIO COM BDI</t>
  </si>
  <si>
    <t>PREÇO TOTAL R$</t>
  </si>
  <si>
    <t>LICITADA</t>
  </si>
  <si>
    <t>REPROGRAMADA</t>
  </si>
  <si>
    <t>LICITADO</t>
  </si>
  <si>
    <t>REPROGRAMADO</t>
  </si>
  <si>
    <t>OBRA:Conclusão da Construção da Creche Escolar – Pró-Infância, Tipo B, no Bairro Alto do Cruzeiro, no Município de Sousa/PB.</t>
  </si>
  <si>
    <r>
      <rPr>
        <b/>
        <sz val="9"/>
        <rFont val="Arial"/>
        <family val="2"/>
      </rPr>
      <t>MEMÓRIA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DE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 xml:space="preserve">CÁLCULO 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-</t>
    </r>
    <r>
      <rPr>
        <sz val="9"/>
        <rFont val="Times New Roman"/>
        <family val="1"/>
      </rPr>
      <t xml:space="preserve"> </t>
    </r>
    <r>
      <rPr>
        <b/>
        <sz val="9"/>
        <rFont val="Arial"/>
        <family val="2"/>
      </rPr>
      <t>QUANTIDADES</t>
    </r>
  </si>
  <si>
    <t>BLOCO CRECHE III</t>
  </si>
  <si>
    <t>ESTRUTURA COBOGO</t>
  </si>
  <si>
    <t>PILAR</t>
  </si>
  <si>
    <t>VIGA</t>
  </si>
  <si>
    <t>CONTRA PISO CALHA CRECHE III</t>
  </si>
  <si>
    <t>1.5</t>
  </si>
  <si>
    <t>ACRÉSCIMO</t>
  </si>
  <si>
    <t>SUPRIMIDO</t>
  </si>
  <si>
    <t>SUPRESSÃO</t>
  </si>
  <si>
    <t>2.4</t>
  </si>
  <si>
    <t>2.5</t>
  </si>
  <si>
    <t>2.6</t>
  </si>
  <si>
    <t>2.7</t>
  </si>
  <si>
    <t>2.8</t>
  </si>
  <si>
    <t>Forma plana para estruturas, em compensado plastificado de 12mm, 03 usos, exclusive escoramento - Rev 01_05/2022</t>
  </si>
  <si>
    <t>6.3</t>
  </si>
  <si>
    <t>6.4</t>
  </si>
  <si>
    <t>6.5</t>
  </si>
  <si>
    <t>7.7</t>
  </si>
  <si>
    <t>7.9</t>
  </si>
  <si>
    <t>11.15</t>
  </si>
  <si>
    <t>PAREDES</t>
  </si>
  <si>
    <t>BM06</t>
  </si>
  <si>
    <t>BM 06 - Boletim de Medição</t>
  </si>
  <si>
    <t>06</t>
  </si>
  <si>
    <t>28/01/2023 a 16/03/2023</t>
  </si>
  <si>
    <t>TOTAL DESTA MEDIÇÃO - BM 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</si>
</sst>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_(* #,##0.00_);_(* \(#,##0.00\);_(* &quot;-&quot;??_);_(@_)"/>
  </numFmts>
  <fonts count="54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1"/>
      <color rgb="FF000000"/>
      <name val="Arial"/>
      <family val="1"/>
    </font>
    <font>
      <sz val="10"/>
      <color rgb="FF000000"/>
      <name val="Arial"/>
      <family val="2"/>
    </font>
    <font>
      <sz val="10"/>
      <name val="Arial"/>
      <family val="1"/>
    </font>
    <font>
      <sz val="10"/>
      <name val="Arial"/>
      <family val="2"/>
    </font>
    <font>
      <sz val="10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9"/>
      <name val="Times New Roman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  <family val="2"/>
    </font>
    <font>
      <sz val="7.5"/>
      <name val="Times New Roman"/>
      <family val="1"/>
    </font>
    <font>
      <b/>
      <sz val="7.5"/>
      <color rgb="FF00B050"/>
      <name val="Arial MT"/>
    </font>
    <font>
      <b/>
      <sz val="7.5"/>
      <color rgb="FF00B050"/>
      <name val="Arial MT"/>
      <family val="2"/>
    </font>
    <font>
      <b/>
      <sz val="10"/>
      <color rgb="FF00B050"/>
      <name val="Times New Roman"/>
      <family val="1"/>
    </font>
    <font>
      <b/>
      <sz val="7.5"/>
      <color rgb="FF000000"/>
      <name val="Arial"/>
      <family val="2"/>
    </font>
    <font>
      <b/>
      <sz val="7.5"/>
      <color rgb="FF00B050"/>
      <name val="Arial"/>
      <family val="2"/>
    </font>
    <font>
      <sz val="7.5"/>
      <color rgb="FF000000"/>
      <name val="Arial MT"/>
      <family val="2"/>
    </font>
    <font>
      <sz val="9"/>
      <name val="Times New Roman"/>
      <family val="2"/>
    </font>
    <font>
      <sz val="11"/>
      <name val="Arial"/>
      <family val="1"/>
    </font>
    <font>
      <sz val="9"/>
      <name val="Arial"/>
      <family val="2"/>
    </font>
    <font>
      <sz val="10"/>
      <color rgb="FF00B050"/>
      <name val="Times New Roman"/>
      <family val="1"/>
    </font>
    <font>
      <sz val="7.5"/>
      <color rgb="FF00B050"/>
      <name val="Arial MT"/>
      <family val="2"/>
    </font>
    <font>
      <sz val="7.5"/>
      <color rgb="FF00B050"/>
      <name val="Arial MT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u/>
      <sz val="11"/>
      <color theme="10"/>
      <name val="Arial"/>
      <family val="1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7"/>
      <name val="Arial"/>
      <family val="2"/>
    </font>
    <font>
      <b/>
      <sz val="6"/>
      <color rgb="FF000000"/>
      <name val="Arial"/>
      <family val="2"/>
    </font>
    <font>
      <sz val="9"/>
      <color indexed="81"/>
      <name val="Segoe UI"/>
      <charset val="1"/>
    </font>
    <font>
      <sz val="10"/>
      <color theme="1"/>
      <name val="Times New Roman"/>
      <family val="1"/>
    </font>
    <font>
      <sz val="7.5"/>
      <color theme="1"/>
      <name val="Arial MT"/>
      <family val="2"/>
    </font>
    <font>
      <sz val="7.5"/>
      <color theme="1"/>
      <name val="Arial MT"/>
    </font>
    <font>
      <b/>
      <sz val="7.5"/>
      <name val="Arial MT"/>
      <family val="2"/>
    </font>
    <font>
      <b/>
      <sz val="10"/>
      <name val="Times New Roman"/>
      <family val="1"/>
    </font>
    <font>
      <sz val="1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8ECF6"/>
      </patternFill>
    </fill>
    <fill>
      <patternFill patternType="solid">
        <fgColor rgb="FFDDD9C4"/>
      </patternFill>
    </fill>
    <fill>
      <patternFill patternType="solid">
        <fgColor rgb="FFC5D9F1"/>
      </patternFill>
    </fill>
    <fill>
      <patternFill patternType="solid">
        <fgColor rgb="FFDCE6F1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8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" fillId="0" borderId="0"/>
    <xf numFmtId="0" fontId="40" fillId="0" borderId="0"/>
    <xf numFmtId="0" fontId="41" fillId="0" borderId="0" applyNumberFormat="0" applyFill="0" applyBorder="0" applyAlignment="0" applyProtection="0"/>
    <xf numFmtId="0" fontId="1" fillId="0" borderId="0"/>
    <xf numFmtId="0" fontId="1" fillId="0" borderId="0"/>
    <xf numFmtId="43" fontId="32" fillId="0" borderId="0" applyFont="0" applyFill="0" applyBorder="0" applyAlignment="0" applyProtection="0"/>
  </cellStyleXfs>
  <cellXfs count="271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4" fontId="4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4" fontId="7" fillId="0" borderId="1" xfId="1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vertical="distributed" wrapText="1"/>
    </xf>
    <xf numFmtId="4" fontId="4" fillId="2" borderId="1" xfId="0" applyNumberFormat="1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right" indent="1"/>
    </xf>
    <xf numFmtId="0" fontId="4" fillId="3" borderId="1" xfId="0" applyFont="1" applyFill="1" applyBorder="1" applyAlignment="1">
      <alignment horizontal="center" vertical="center" wrapText="1"/>
    </xf>
    <xf numFmtId="9" fontId="17" fillId="0" borderId="0" xfId="0" applyNumberFormat="1" applyFont="1" applyAlignment="1">
      <alignment horizontal="justify" vertical="distributed"/>
    </xf>
    <xf numFmtId="4" fontId="6" fillId="2" borderId="0" xfId="0" applyNumberFormat="1" applyFont="1" applyFill="1" applyAlignment="1">
      <alignment vertical="center"/>
    </xf>
    <xf numFmtId="0" fontId="17" fillId="0" borderId="0" xfId="0" applyFont="1" applyAlignment="1">
      <alignment horizontal="justify" vertical="distributed"/>
    </xf>
    <xf numFmtId="10" fontId="17" fillId="0" borderId="0" xfId="0" applyNumberFormat="1" applyFont="1" applyAlignment="1">
      <alignment horizontal="justify" vertical="distributed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top" wrapText="1"/>
    </xf>
    <xf numFmtId="4" fontId="11" fillId="5" borderId="1" xfId="0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1" fillId="5" borderId="1" xfId="0" applyNumberFormat="1" applyFont="1" applyFill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lef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9" fillId="4" borderId="1" xfId="0" applyNumberFormat="1" applyFont="1" applyFill="1" applyBorder="1" applyAlignment="1">
      <alignment vertical="center" wrapText="1"/>
    </xf>
    <xf numFmtId="0" fontId="18" fillId="0" borderId="0" xfId="3" applyAlignment="1">
      <alignment horizontal="left" vertical="top"/>
    </xf>
    <xf numFmtId="0" fontId="23" fillId="0" borderId="27" xfId="3" applyFont="1" applyBorder="1" applyAlignment="1">
      <alignment horizontal="center" vertical="top" wrapText="1"/>
    </xf>
    <xf numFmtId="0" fontId="23" fillId="0" borderId="27" xfId="3" applyFont="1" applyBorder="1" applyAlignment="1">
      <alignment horizontal="left" vertical="top" wrapText="1" indent="1"/>
    </xf>
    <xf numFmtId="2" fontId="28" fillId="8" borderId="27" xfId="3" applyNumberFormat="1" applyFont="1" applyFill="1" applyBorder="1" applyAlignment="1">
      <alignment horizontal="right" vertical="top" shrinkToFit="1"/>
    </xf>
    <xf numFmtId="43" fontId="16" fillId="0" borderId="28" xfId="4" applyFont="1" applyFill="1" applyBorder="1" applyAlignment="1">
      <alignment horizontal="center" vertical="center"/>
    </xf>
    <xf numFmtId="165" fontId="16" fillId="0" borderId="28" xfId="4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wrapText="1"/>
    </xf>
    <xf numFmtId="0" fontId="23" fillId="7" borderId="45" xfId="3" applyFont="1" applyFill="1" applyBorder="1" applyAlignment="1">
      <alignment horizontal="left" vertical="top" wrapText="1" inden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distributed" wrapText="1"/>
    </xf>
    <xf numFmtId="43" fontId="18" fillId="0" borderId="0" xfId="3" applyNumberFormat="1" applyAlignment="1">
      <alignment horizontal="left" vertical="top"/>
    </xf>
    <xf numFmtId="0" fontId="37" fillId="9" borderId="7" xfId="6" applyFont="1" applyFill="1" applyBorder="1" applyAlignment="1">
      <alignment horizontal="center" vertical="center"/>
    </xf>
    <xf numFmtId="4" fontId="37" fillId="9" borderId="7" xfId="6" applyNumberFormat="1" applyFont="1" applyFill="1" applyBorder="1" applyAlignment="1">
      <alignment horizontal="center" vertical="center" wrapText="1"/>
    </xf>
    <xf numFmtId="0" fontId="39" fillId="9" borderId="7" xfId="6" applyFont="1" applyFill="1" applyBorder="1" applyAlignment="1">
      <alignment horizontal="center" vertical="center" wrapText="1"/>
    </xf>
    <xf numFmtId="0" fontId="37" fillId="9" borderId="7" xfId="6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3" fillId="0" borderId="1" xfId="7" applyFont="1" applyBorder="1" applyAlignment="1">
      <alignment horizontal="left" vertical="center" wrapText="1"/>
    </xf>
    <xf numFmtId="0" fontId="1" fillId="10" borderId="1" xfId="8" applyFont="1" applyFill="1" applyBorder="1" applyAlignment="1">
      <alignment horizontal="left" vertical="center" wrapText="1"/>
    </xf>
    <xf numFmtId="0" fontId="43" fillId="0" borderId="1" xfId="7" applyFont="1" applyBorder="1" applyAlignment="1">
      <alignment horizontal="center" vertical="center" wrapText="1"/>
    </xf>
    <xf numFmtId="0" fontId="1" fillId="10" borderId="1" xfId="8" applyFont="1" applyFill="1" applyBorder="1" applyAlignment="1">
      <alignment horizontal="center" vertical="center" wrapText="1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 vertical="center"/>
    </xf>
    <xf numFmtId="0" fontId="37" fillId="0" borderId="0" xfId="3" applyFont="1" applyAlignment="1">
      <alignment horizontal="center"/>
    </xf>
    <xf numFmtId="44" fontId="37" fillId="0" borderId="0" xfId="5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44" fontId="46" fillId="12" borderId="1" xfId="5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0" fontId="0" fillId="4" borderId="0" xfId="0" applyFill="1"/>
    <xf numFmtId="0" fontId="1" fillId="0" borderId="1" xfId="0" applyFont="1" applyBorder="1" applyAlignment="1">
      <alignment horizontal="center" vertical="center" wrapText="1"/>
    </xf>
    <xf numFmtId="2" fontId="50" fillId="0" borderId="1" xfId="3" applyNumberFormat="1" applyFont="1" applyBorder="1" applyAlignment="1">
      <alignment horizontal="right" vertical="top" shrinkToFit="1"/>
    </xf>
    <xf numFmtId="0" fontId="50" fillId="0" borderId="1" xfId="3" applyFont="1" applyBorder="1" applyAlignment="1">
      <alignment horizontal="left" wrapText="1"/>
    </xf>
    <xf numFmtId="0" fontId="18" fillId="0" borderId="1" xfId="3" applyBorder="1" applyAlignment="1">
      <alignment horizontal="left" wrapText="1"/>
    </xf>
    <xf numFmtId="0" fontId="25" fillId="8" borderId="45" xfId="3" applyFont="1" applyFill="1" applyBorder="1" applyAlignment="1">
      <alignment horizontal="left" vertical="top" wrapText="1" inden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18" fillId="0" borderId="46" xfId="3" applyBorder="1" applyAlignment="1">
      <alignment horizontal="left" wrapText="1"/>
    </xf>
    <xf numFmtId="0" fontId="18" fillId="0" borderId="39" xfId="3" applyBorder="1" applyAlignment="1">
      <alignment horizontal="left" wrapText="1"/>
    </xf>
    <xf numFmtId="2" fontId="35" fillId="0" borderId="17" xfId="3" applyNumberFormat="1" applyFont="1" applyBorder="1" applyAlignment="1">
      <alignment horizontal="right" vertical="top" shrinkToFit="1"/>
    </xf>
    <xf numFmtId="2" fontId="36" fillId="0" borderId="1" xfId="3" applyNumberFormat="1" applyFont="1" applyBorder="1" applyAlignment="1">
      <alignment horizontal="right" vertical="top" shrinkToFit="1"/>
    </xf>
    <xf numFmtId="0" fontId="36" fillId="0" borderId="1" xfId="3" applyFont="1" applyBorder="1" applyAlignment="1">
      <alignment horizontal="left" wrapText="1"/>
    </xf>
    <xf numFmtId="0" fontId="18" fillId="0" borderId="44" xfId="3" applyBorder="1" applyAlignment="1">
      <alignment horizontal="left" wrapText="1"/>
    </xf>
    <xf numFmtId="2" fontId="49" fillId="0" borderId="17" xfId="3" applyNumberFormat="1" applyFont="1" applyBorder="1" applyAlignment="1">
      <alignment horizontal="right" vertical="top" shrinkToFit="1"/>
    </xf>
    <xf numFmtId="0" fontId="18" fillId="0" borderId="0" xfId="3" applyAlignment="1">
      <alignment horizontal="left" vertical="top"/>
    </xf>
    <xf numFmtId="0" fontId="18" fillId="8" borderId="17" xfId="3" applyFill="1" applyBorder="1" applyAlignment="1">
      <alignment horizontal="left" vertical="top" wrapText="1"/>
    </xf>
    <xf numFmtId="0" fontId="18" fillId="8" borderId="18" xfId="3" applyFill="1" applyBorder="1" applyAlignment="1">
      <alignment horizontal="left" vertical="top" wrapText="1"/>
    </xf>
    <xf numFmtId="2" fontId="29" fillId="8" borderId="27" xfId="3" applyNumberFormat="1" applyFont="1" applyFill="1" applyBorder="1" applyAlignment="1">
      <alignment horizontal="right" vertical="top" shrinkToFit="1"/>
    </xf>
    <xf numFmtId="0" fontId="18" fillId="0" borderId="27" xfId="3" applyBorder="1" applyAlignment="1">
      <alignment horizontal="left" wrapText="1"/>
    </xf>
    <xf numFmtId="2" fontId="30" fillId="0" borderId="27" xfId="3" applyNumberFormat="1" applyFont="1" applyBorder="1" applyAlignment="1">
      <alignment horizontal="right" vertical="top" shrinkToFit="1"/>
    </xf>
    <xf numFmtId="0" fontId="23" fillId="8" borderId="46" xfId="3" applyFont="1" applyFill="1" applyBorder="1" applyAlignment="1">
      <alignment horizontal="right" vertical="top" wrapText="1"/>
    </xf>
    <xf numFmtId="0" fontId="21" fillId="8" borderId="45" xfId="3" applyFont="1" applyFill="1" applyBorder="1" applyAlignment="1">
      <alignment horizontal="left" vertical="top" wrapText="1" indent="1"/>
    </xf>
    <xf numFmtId="0" fontId="18" fillId="0" borderId="45" xfId="3" applyBorder="1" applyAlignment="1">
      <alignment horizontal="left" wrapText="1"/>
    </xf>
    <xf numFmtId="0" fontId="27" fillId="8" borderId="19" xfId="3" applyFont="1" applyFill="1" applyBorder="1" applyAlignment="1">
      <alignment horizontal="left" vertical="top" wrapText="1"/>
    </xf>
    <xf numFmtId="0" fontId="18" fillId="0" borderId="39" xfId="3" applyBorder="1" applyAlignment="1">
      <alignment horizontal="left" wrapText="1"/>
    </xf>
    <xf numFmtId="2" fontId="35" fillId="0" borderId="17" xfId="3" applyNumberFormat="1" applyFont="1" applyBorder="1" applyAlignment="1">
      <alignment horizontal="right" vertical="top" shrinkToFit="1"/>
    </xf>
    <xf numFmtId="2" fontId="36" fillId="0" borderId="1" xfId="3" applyNumberFormat="1" applyFont="1" applyBorder="1" applyAlignment="1">
      <alignment horizontal="right" vertical="top" shrinkToFit="1"/>
    </xf>
    <xf numFmtId="0" fontId="36" fillId="0" borderId="1" xfId="3" applyFont="1" applyBorder="1" applyAlignment="1">
      <alignment horizontal="left" wrapText="1"/>
    </xf>
    <xf numFmtId="0" fontId="42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/>
    </xf>
    <xf numFmtId="2" fontId="42" fillId="0" borderId="1" xfId="0" applyNumberFormat="1" applyFont="1" applyBorder="1" applyAlignment="1">
      <alignment horizontal="center" vertical="center"/>
    </xf>
    <xf numFmtId="43" fontId="42" fillId="0" borderId="1" xfId="4" applyFont="1" applyBorder="1" applyAlignment="1">
      <alignment horizontal="center" vertical="center"/>
    </xf>
    <xf numFmtId="4" fontId="42" fillId="4" borderId="1" xfId="0" applyNumberFormat="1" applyFont="1" applyFill="1" applyBorder="1" applyAlignment="1">
      <alignment horizontal="center" vertical="center"/>
    </xf>
    <xf numFmtId="2" fontId="23" fillId="8" borderId="27" xfId="3" applyNumberFormat="1" applyFont="1" applyFill="1" applyBorder="1" applyAlignment="1">
      <alignment horizontal="right" vertical="top" shrinkToFit="1"/>
    </xf>
    <xf numFmtId="0" fontId="53" fillId="8" borderId="17" xfId="3" applyFont="1" applyFill="1" applyBorder="1" applyAlignment="1">
      <alignment horizontal="left" vertical="top" wrapText="1"/>
    </xf>
    <xf numFmtId="0" fontId="53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center" vertical="distributed"/>
    </xf>
    <xf numFmtId="0" fontId="6" fillId="0" borderId="10" xfId="0" applyFont="1" applyBorder="1" applyAlignment="1">
      <alignment horizontal="center" vertical="distributed"/>
    </xf>
    <xf numFmtId="0" fontId="6" fillId="0" borderId="12" xfId="0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distributed"/>
    </xf>
    <xf numFmtId="0" fontId="6" fillId="0" borderId="8" xfId="0" applyFont="1" applyBorder="1" applyAlignment="1">
      <alignment horizontal="center" vertical="distributed"/>
    </xf>
    <xf numFmtId="0" fontId="6" fillId="0" borderId="13" xfId="0" applyFont="1" applyBorder="1" applyAlignment="1">
      <alignment horizontal="center" vertical="distributed"/>
    </xf>
    <xf numFmtId="0" fontId="6" fillId="3" borderId="2" xfId="0" applyFont="1" applyFill="1" applyBorder="1" applyAlignment="1">
      <alignment horizontal="center" vertical="distributed"/>
    </xf>
    <xf numFmtId="0" fontId="6" fillId="3" borderId="3" xfId="0" applyFont="1" applyFill="1" applyBorder="1" applyAlignment="1">
      <alignment horizontal="center" vertical="distributed"/>
    </xf>
    <xf numFmtId="0" fontId="6" fillId="3" borderId="4" xfId="0" applyFont="1" applyFill="1" applyBorder="1" applyAlignment="1">
      <alignment horizontal="center" vertical="distributed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right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distributed"/>
    </xf>
    <xf numFmtId="164" fontId="6" fillId="0" borderId="10" xfId="0" applyNumberFormat="1" applyFont="1" applyBorder="1" applyAlignment="1">
      <alignment horizontal="center" vertical="distributed"/>
    </xf>
    <xf numFmtId="164" fontId="6" fillId="0" borderId="12" xfId="0" applyNumberFormat="1" applyFont="1" applyBorder="1" applyAlignment="1">
      <alignment horizontal="center" vertical="distributed"/>
    </xf>
    <xf numFmtId="164" fontId="6" fillId="0" borderId="6" xfId="0" applyNumberFormat="1" applyFont="1" applyBorder="1" applyAlignment="1">
      <alignment horizontal="center" vertical="distributed"/>
    </xf>
    <xf numFmtId="164" fontId="6" fillId="0" borderId="8" xfId="0" applyNumberFormat="1" applyFont="1" applyBorder="1" applyAlignment="1">
      <alignment horizontal="center" vertical="distributed"/>
    </xf>
    <xf numFmtId="164" fontId="6" fillId="0" borderId="13" xfId="0" applyNumberFormat="1" applyFont="1" applyBorder="1" applyAlignment="1">
      <alignment horizontal="center" vertical="distributed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4" fontId="10" fillId="3" borderId="1" xfId="0" applyNumberFormat="1" applyFont="1" applyFill="1" applyBorder="1" applyAlignment="1">
      <alignment horizontal="left" vertical="distributed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distributed"/>
    </xf>
    <xf numFmtId="164" fontId="10" fillId="0" borderId="1" xfId="0" applyNumberFormat="1" applyFont="1" applyBorder="1" applyAlignment="1">
      <alignment horizontal="left" vertical="distributed"/>
    </xf>
    <xf numFmtId="0" fontId="6" fillId="3" borderId="1" xfId="0" applyFont="1" applyFill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18" fillId="0" borderId="39" xfId="3" applyBorder="1" applyAlignment="1">
      <alignment horizontal="left" wrapText="1"/>
    </xf>
    <xf numFmtId="0" fontId="18" fillId="0" borderId="18" xfId="3" applyBorder="1" applyAlignment="1">
      <alignment horizontal="left" wrapText="1"/>
    </xf>
    <xf numFmtId="0" fontId="18" fillId="0" borderId="40" xfId="3" applyBorder="1" applyAlignment="1">
      <alignment horizontal="left" wrapText="1"/>
    </xf>
    <xf numFmtId="0" fontId="23" fillId="7" borderId="17" xfId="3" applyFont="1" applyFill="1" applyBorder="1" applyAlignment="1">
      <alignment horizontal="left" vertical="top" wrapText="1"/>
    </xf>
    <xf numFmtId="0" fontId="18" fillId="7" borderId="18" xfId="3" applyFill="1" applyBorder="1" applyAlignment="1">
      <alignment horizontal="left" vertical="top" wrapText="1"/>
    </xf>
    <xf numFmtId="0" fontId="18" fillId="7" borderId="40" xfId="3" applyFill="1" applyBorder="1" applyAlignment="1">
      <alignment horizontal="left" vertical="top" wrapText="1"/>
    </xf>
    <xf numFmtId="0" fontId="18" fillId="0" borderId="0" xfId="3" applyAlignment="1">
      <alignment horizontal="center" vertical="top"/>
    </xf>
    <xf numFmtId="0" fontId="23" fillId="0" borderId="41" xfId="3" applyFont="1" applyBorder="1" applyAlignment="1">
      <alignment horizontal="left" vertical="top" wrapText="1"/>
    </xf>
    <xf numFmtId="0" fontId="23" fillId="0" borderId="43" xfId="3" applyFont="1" applyBorder="1" applyAlignment="1">
      <alignment horizontal="left" vertical="top" wrapText="1"/>
    </xf>
    <xf numFmtId="0" fontId="23" fillId="0" borderId="15" xfId="3" applyFont="1" applyBorder="1" applyAlignment="1">
      <alignment horizontal="left" vertical="top" wrapText="1" indent="4"/>
    </xf>
    <xf numFmtId="0" fontId="23" fillId="0" borderId="16" xfId="3" applyFont="1" applyBorder="1" applyAlignment="1">
      <alignment horizontal="left" vertical="top" wrapText="1" indent="4"/>
    </xf>
    <xf numFmtId="0" fontId="23" fillId="0" borderId="22" xfId="3" applyFont="1" applyBorder="1" applyAlignment="1">
      <alignment horizontal="left" vertical="top" wrapText="1" indent="4"/>
    </xf>
    <xf numFmtId="0" fontId="23" fillId="0" borderId="24" xfId="3" applyFont="1" applyBorder="1" applyAlignment="1">
      <alignment horizontal="left" vertical="top" wrapText="1" indent="4"/>
    </xf>
    <xf numFmtId="0" fontId="23" fillId="0" borderId="25" xfId="3" applyFont="1" applyBorder="1" applyAlignment="1">
      <alignment horizontal="left" vertical="top" wrapText="1" indent="1"/>
    </xf>
    <xf numFmtId="0" fontId="23" fillId="0" borderId="26" xfId="3" applyFont="1" applyBorder="1" applyAlignment="1">
      <alignment horizontal="left" vertical="top" wrapText="1" indent="1"/>
    </xf>
    <xf numFmtId="0" fontId="23" fillId="0" borderId="17" xfId="3" applyFont="1" applyBorder="1" applyAlignment="1">
      <alignment horizontal="center" vertical="top" wrapText="1"/>
    </xf>
    <xf numFmtId="0" fontId="23" fillId="0" borderId="18" xfId="3" applyFont="1" applyBorder="1" applyAlignment="1">
      <alignment horizontal="center" vertical="top" wrapText="1"/>
    </xf>
    <xf numFmtId="0" fontId="23" fillId="0" borderId="19" xfId="3" applyFont="1" applyBorder="1" applyAlignment="1">
      <alignment horizontal="center" vertical="top" wrapText="1"/>
    </xf>
    <xf numFmtId="0" fontId="23" fillId="0" borderId="17" xfId="3" applyFont="1" applyBorder="1" applyAlignment="1">
      <alignment horizontal="left" vertical="top" wrapText="1" indent="2"/>
    </xf>
    <xf numFmtId="0" fontId="23" fillId="0" borderId="19" xfId="3" applyFont="1" applyBorder="1" applyAlignment="1">
      <alignment horizontal="left" vertical="top" wrapText="1" indent="2"/>
    </xf>
    <xf numFmtId="0" fontId="23" fillId="0" borderId="42" xfId="3" applyFont="1" applyBorder="1" applyAlignment="1">
      <alignment horizontal="left" vertical="top" wrapText="1" indent="1"/>
    </xf>
    <xf numFmtId="0" fontId="23" fillId="0" borderId="44" xfId="3" applyFont="1" applyBorder="1" applyAlignment="1">
      <alignment horizontal="left" vertical="top" wrapText="1" indent="1"/>
    </xf>
    <xf numFmtId="0" fontId="18" fillId="0" borderId="31" xfId="3" applyBorder="1" applyAlignment="1">
      <alignment horizontal="left" vertical="top" wrapText="1"/>
    </xf>
    <xf numFmtId="0" fontId="18" fillId="0" borderId="32" xfId="3" applyBorder="1" applyAlignment="1">
      <alignment horizontal="left" vertical="top" wrapText="1"/>
    </xf>
    <xf numFmtId="0" fontId="18" fillId="0" borderId="30" xfId="3" applyBorder="1" applyAlignment="1">
      <alignment horizontal="left" vertical="top" wrapText="1"/>
    </xf>
    <xf numFmtId="0" fontId="18" fillId="0" borderId="20" xfId="3" applyBorder="1" applyAlignment="1">
      <alignment horizontal="left" vertical="top" wrapText="1"/>
    </xf>
    <xf numFmtId="0" fontId="18" fillId="0" borderId="38" xfId="3" applyBorder="1" applyAlignment="1">
      <alignment horizontal="left" vertical="top" wrapText="1"/>
    </xf>
    <xf numFmtId="0" fontId="18" fillId="0" borderId="24" xfId="3" applyBorder="1" applyAlignment="1">
      <alignment horizontal="left" vertical="top" wrapText="1"/>
    </xf>
    <xf numFmtId="0" fontId="31" fillId="0" borderId="33" xfId="3" applyFont="1" applyBorder="1" applyAlignment="1">
      <alignment horizontal="center" vertical="top" wrapText="1"/>
    </xf>
    <xf numFmtId="0" fontId="18" fillId="0" borderId="34" xfId="3" applyBorder="1" applyAlignment="1">
      <alignment horizontal="center" vertical="top" wrapText="1"/>
    </xf>
    <xf numFmtId="0" fontId="18" fillId="0" borderId="35" xfId="3" applyBorder="1" applyAlignment="1">
      <alignment horizontal="center" vertical="top" wrapText="1"/>
    </xf>
    <xf numFmtId="0" fontId="21" fillId="0" borderId="15" xfId="3" applyFont="1" applyBorder="1" applyAlignment="1">
      <alignment horizontal="left" vertical="top" wrapText="1"/>
    </xf>
    <xf numFmtId="0" fontId="21" fillId="0" borderId="21" xfId="3" applyFont="1" applyBorder="1" applyAlignment="1">
      <alignment horizontal="left" vertical="top" wrapText="1"/>
    </xf>
    <xf numFmtId="0" fontId="21" fillId="0" borderId="16" xfId="3" applyFont="1" applyBorder="1" applyAlignment="1">
      <alignment horizontal="left" vertical="top" wrapText="1"/>
    </xf>
    <xf numFmtId="0" fontId="21" fillId="0" borderId="36" xfId="3" applyFont="1" applyBorder="1" applyAlignment="1">
      <alignment horizontal="left" vertical="top" wrapText="1"/>
    </xf>
    <xf numFmtId="0" fontId="23" fillId="6" borderId="22" xfId="3" applyFont="1" applyFill="1" applyBorder="1" applyAlignment="1">
      <alignment horizontal="left" vertical="top" wrapText="1"/>
    </xf>
    <xf numFmtId="0" fontId="18" fillId="6" borderId="23" xfId="3" applyFill="1" applyBorder="1" applyAlignment="1">
      <alignment horizontal="left" vertical="top" wrapText="1"/>
    </xf>
    <xf numFmtId="0" fontId="18" fillId="6" borderId="24" xfId="3" applyFill="1" applyBorder="1" applyAlignment="1">
      <alignment horizontal="left" vertical="top" wrapText="1"/>
    </xf>
    <xf numFmtId="0" fontId="18" fillId="6" borderId="22" xfId="3" applyFill="1" applyBorder="1" applyAlignment="1">
      <alignment horizontal="left" vertical="top" wrapText="1"/>
    </xf>
    <xf numFmtId="0" fontId="18" fillId="6" borderId="37" xfId="3" applyFill="1" applyBorder="1" applyAlignment="1">
      <alignment horizontal="left" vertical="top" wrapText="1"/>
    </xf>
    <xf numFmtId="0" fontId="18" fillId="0" borderId="15" xfId="3" applyBorder="1" applyAlignment="1">
      <alignment horizontal="left" vertical="top" wrapText="1"/>
    </xf>
    <xf numFmtId="0" fontId="18" fillId="0" borderId="21" xfId="3" applyBorder="1" applyAlignment="1">
      <alignment horizontal="left" vertical="top" wrapText="1"/>
    </xf>
    <xf numFmtId="0" fontId="18" fillId="0" borderId="16" xfId="3" applyBorder="1" applyAlignment="1">
      <alignment horizontal="left" vertical="top" wrapText="1"/>
    </xf>
    <xf numFmtId="0" fontId="18" fillId="0" borderId="15" xfId="3" applyBorder="1" applyAlignment="1">
      <alignment horizontal="left" wrapText="1"/>
    </xf>
    <xf numFmtId="0" fontId="18" fillId="0" borderId="36" xfId="3" applyBorder="1" applyAlignment="1">
      <alignment horizontal="left" wrapText="1"/>
    </xf>
    <xf numFmtId="0" fontId="18" fillId="6" borderId="22" xfId="3" applyFill="1" applyBorder="1" applyAlignment="1">
      <alignment horizontal="left" wrapText="1"/>
    </xf>
    <xf numFmtId="0" fontId="18" fillId="6" borderId="23" xfId="3" applyFill="1" applyBorder="1" applyAlignment="1">
      <alignment horizontal="left" wrapText="1"/>
    </xf>
    <xf numFmtId="0" fontId="18" fillId="6" borderId="24" xfId="3" applyFill="1" applyBorder="1" applyAlignment="1">
      <alignment horizontal="left" wrapText="1"/>
    </xf>
    <xf numFmtId="0" fontId="18" fillId="6" borderId="37" xfId="3" applyFill="1" applyBorder="1" applyAlignment="1">
      <alignment horizontal="left" wrapText="1"/>
    </xf>
    <xf numFmtId="0" fontId="51" fillId="8" borderId="17" xfId="3" applyFont="1" applyFill="1" applyBorder="1" applyAlignment="1">
      <alignment horizontal="left" vertical="top" wrapText="1"/>
    </xf>
    <xf numFmtId="0" fontId="52" fillId="8" borderId="18" xfId="3" applyFont="1" applyFill="1" applyBorder="1" applyAlignment="1">
      <alignment horizontal="left" vertical="top" wrapText="1"/>
    </xf>
    <xf numFmtId="0" fontId="52" fillId="8" borderId="19" xfId="3" applyFont="1" applyFill="1" applyBorder="1" applyAlignment="1">
      <alignment horizontal="left" vertical="top" wrapText="1"/>
    </xf>
    <xf numFmtId="0" fontId="34" fillId="0" borderId="17" xfId="3" applyFont="1" applyBorder="1" applyAlignment="1">
      <alignment horizontal="left" wrapText="1"/>
    </xf>
    <xf numFmtId="0" fontId="34" fillId="0" borderId="19" xfId="3" applyFont="1" applyBorder="1" applyAlignment="1">
      <alignment horizontal="left" wrapText="1"/>
    </xf>
    <xf numFmtId="0" fontId="18" fillId="0" borderId="17" xfId="3" applyBorder="1" applyAlignment="1">
      <alignment horizontal="left" wrapText="1"/>
    </xf>
    <xf numFmtId="0" fontId="18" fillId="0" borderId="19" xfId="3" applyBorder="1" applyAlignment="1">
      <alignment horizontal="left" wrapText="1"/>
    </xf>
    <xf numFmtId="0" fontId="48" fillId="0" borderId="17" xfId="3" applyFont="1" applyBorder="1" applyAlignment="1">
      <alignment horizontal="left" wrapText="1"/>
    </xf>
    <xf numFmtId="0" fontId="48" fillId="0" borderId="19" xfId="3" applyFont="1" applyBorder="1" applyAlignment="1">
      <alignment horizontal="left" wrapText="1"/>
    </xf>
    <xf numFmtId="0" fontId="37" fillId="0" borderId="1" xfId="6" applyFont="1" applyBorder="1" applyAlignment="1">
      <alignment horizontal="center" vertical="center"/>
    </xf>
    <xf numFmtId="10" fontId="37" fillId="0" borderId="1" xfId="6" applyNumberFormat="1" applyFont="1" applyBorder="1" applyAlignment="1" applyProtection="1">
      <alignment horizontal="center" vertical="center"/>
      <protection locked="0"/>
    </xf>
    <xf numFmtId="0" fontId="38" fillId="0" borderId="1" xfId="6" applyFont="1" applyBorder="1" applyAlignment="1">
      <alignment horizontal="center" vertical="center" wrapText="1"/>
    </xf>
    <xf numFmtId="4" fontId="37" fillId="0" borderId="1" xfId="6" applyNumberFormat="1" applyFont="1" applyBorder="1" applyAlignment="1">
      <alignment horizontal="center" vertical="center"/>
    </xf>
    <xf numFmtId="0" fontId="45" fillId="12" borderId="1" xfId="3" applyFont="1" applyFill="1" applyBorder="1" applyAlignment="1">
      <alignment horizontal="center" vertical="center" wrapText="1"/>
    </xf>
    <xf numFmtId="0" fontId="46" fillId="12" borderId="1" xfId="3" applyFont="1" applyFill="1" applyBorder="1" applyAlignment="1">
      <alignment horizontal="center" vertical="center" wrapText="1"/>
    </xf>
    <xf numFmtId="0" fontId="39" fillId="0" borderId="9" xfId="3" applyFont="1" applyBorder="1" applyAlignment="1">
      <alignment horizontal="center"/>
    </xf>
    <xf numFmtId="0" fontId="39" fillId="0" borderId="10" xfId="3" applyFont="1" applyBorder="1" applyAlignment="1">
      <alignment horizontal="center"/>
    </xf>
    <xf numFmtId="0" fontId="39" fillId="0" borderId="12" xfId="3" applyFont="1" applyBorder="1" applyAlignment="1">
      <alignment horizontal="center"/>
    </xf>
    <xf numFmtId="0" fontId="39" fillId="0" borderId="11" xfId="3" applyFont="1" applyBorder="1" applyAlignment="1">
      <alignment horizontal="center"/>
    </xf>
    <xf numFmtId="0" fontId="39" fillId="0" borderId="0" xfId="3" applyFont="1" applyAlignment="1">
      <alignment horizontal="center"/>
    </xf>
    <xf numFmtId="0" fontId="39" fillId="0" borderId="14" xfId="3" applyFont="1" applyBorder="1" applyAlignment="1">
      <alignment horizontal="center"/>
    </xf>
    <xf numFmtId="0" fontId="37" fillId="0" borderId="11" xfId="3" applyFont="1" applyBorder="1" applyAlignment="1">
      <alignment horizontal="center"/>
    </xf>
    <xf numFmtId="0" fontId="37" fillId="0" borderId="0" xfId="3" applyFont="1" applyAlignment="1">
      <alignment horizontal="center"/>
    </xf>
    <xf numFmtId="0" fontId="37" fillId="0" borderId="14" xfId="3" applyFont="1" applyBorder="1" applyAlignment="1">
      <alignment horizontal="center"/>
    </xf>
    <xf numFmtId="0" fontId="44" fillId="11" borderId="1" xfId="3" applyFont="1" applyFill="1" applyBorder="1" applyAlignment="1" applyProtection="1">
      <alignment horizontal="center" vertical="top" wrapText="1"/>
      <protection locked="0"/>
    </xf>
    <xf numFmtId="0" fontId="46" fillId="12" borderId="1" xfId="3" applyFont="1" applyFill="1" applyBorder="1" applyAlignment="1" applyProtection="1">
      <alignment horizontal="center" vertical="center" wrapText="1"/>
      <protection locked="0"/>
    </xf>
    <xf numFmtId="0" fontId="26" fillId="8" borderId="17" xfId="3" applyFont="1" applyFill="1" applyBorder="1" applyAlignment="1">
      <alignment horizontal="left" vertical="top" wrapText="1"/>
    </xf>
    <xf numFmtId="0" fontId="27" fillId="8" borderId="18" xfId="3" applyFont="1" applyFill="1" applyBorder="1" applyAlignment="1">
      <alignment horizontal="left" vertical="top" wrapText="1"/>
    </xf>
    <xf numFmtId="0" fontId="27" fillId="8" borderId="19" xfId="3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 wrapText="1"/>
    </xf>
    <xf numFmtId="0" fontId="33" fillId="0" borderId="28" xfId="4" applyNumberFormat="1" applyFont="1" applyFill="1" applyBorder="1" applyAlignment="1">
      <alignment horizontal="left" vertical="center" wrapText="1"/>
    </xf>
    <xf numFmtId="0" fontId="33" fillId="0" borderId="29" xfId="4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16" fillId="0" borderId="28" xfId="4" applyNumberFormat="1" applyFont="1" applyFill="1" applyBorder="1" applyAlignment="1">
      <alignment horizontal="left" vertical="center" wrapText="1"/>
    </xf>
    <xf numFmtId="0" fontId="16" fillId="0" borderId="29" xfId="4" applyNumberFormat="1" applyFont="1" applyFill="1" applyBorder="1" applyAlignment="1">
      <alignment horizontal="left" vertical="center" wrapText="1"/>
    </xf>
  </cellXfs>
  <cellStyles count="12">
    <cellStyle name="Hiperlink" xfId="8" builtinId="8"/>
    <cellStyle name="Moeda" xfId="5" builtinId="4"/>
    <cellStyle name="Normal" xfId="0" builtinId="0"/>
    <cellStyle name="Normal 186" xfId="6"/>
    <cellStyle name="Normal 2" xfId="1"/>
    <cellStyle name="Normal 2 2" xfId="9"/>
    <cellStyle name="Normal 3" xfId="2"/>
    <cellStyle name="Normal 3 2" xfId="10"/>
    <cellStyle name="Normal 4" xfId="3"/>
    <cellStyle name="Normal 5" xfId="7"/>
    <cellStyle name="Vírgula" xfId="4" builtinId="3"/>
    <cellStyle name="Vírgula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="" xmlns:a16="http://schemas.microsoft.com/office/drawing/2014/main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esktop/COMPACTO%20CONSTRUTO/PLANILHA%20VENCEDORA%20COMPACTO%20CONST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2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1" Type="http://schemas.openxmlformats.org/officeDocument/2006/relationships/hyperlink" Target="http://orse.cehop.se.gov.br/composicao.asp?font_sg_fonte=ORSE&amp;serv_nr_codigo=11245&amp;peri_nr_ano=2022&amp;peri_nr_mes=1&amp;peri_nr_ordem=1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://orse.cehop.se.gov.br/composicao.asp?font_sg_fonte=ORSE&amp;serv_nr_codigo=11245&amp;peri_nr_ano=2022&amp;peri_nr_mes=1&amp;peri_nr_ordem=1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orse.cehop.se.gov.br/composicao.asp?font_sg_fonte=ORSE&amp;serv_nr_codigo=3176&amp;peri_nr_ano=2022&amp;peri_nr_mes=1&amp;peri_nr_ordem=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>
    <pageSetUpPr fitToPage="1"/>
  </sheetPr>
  <dimension ref="A1:Q370"/>
  <sheetViews>
    <sheetView tabSelected="1" zoomScale="85" zoomScaleNormal="85" workbookViewId="0">
      <selection activeCell="G26" sqref="G26"/>
    </sheetView>
  </sheetViews>
  <sheetFormatPr defaultColWidth="9" defaultRowHeight="13.8" x14ac:dyDescent="0.25"/>
  <cols>
    <col min="1" max="1" width="7.09765625" style="1" customWidth="1"/>
    <col min="2" max="2" width="51.19921875" style="3" customWidth="1"/>
    <col min="3" max="3" width="7.8984375" style="1" customWidth="1"/>
    <col min="4" max="4" width="9.5" style="23" hidden="1" customWidth="1"/>
    <col min="5" max="5" width="11.59765625" style="23" customWidth="1"/>
    <col min="6" max="6" width="10.8984375" style="23" customWidth="1"/>
    <col min="7" max="7" width="11.69921875" style="2" customWidth="1"/>
    <col min="8" max="8" width="10.8984375" style="2" customWidth="1"/>
    <col min="9" max="9" width="10" style="4" customWidth="1"/>
    <col min="10" max="10" width="11.69921875" style="4" customWidth="1"/>
    <col min="11" max="11" width="10.5" style="4" customWidth="1"/>
    <col min="12" max="12" width="11.5" style="4" customWidth="1"/>
    <col min="13" max="13" width="13.5" style="4" customWidth="1"/>
    <col min="14" max="16384" width="9" style="4"/>
  </cols>
  <sheetData>
    <row r="1" spans="1:17" s="6" customFormat="1" ht="12.75" customHeight="1" x14ac:dyDescent="0.25">
      <c r="A1" s="17"/>
      <c r="B1" s="18"/>
      <c r="C1" s="132" t="s">
        <v>761</v>
      </c>
      <c r="D1" s="132"/>
      <c r="E1" s="132"/>
      <c r="F1" s="132"/>
      <c r="G1" s="132"/>
      <c r="H1" s="132"/>
      <c r="I1" s="132"/>
      <c r="J1" s="132"/>
      <c r="K1" s="132"/>
      <c r="L1" s="133"/>
      <c r="M1" s="5"/>
      <c r="N1" s="5"/>
      <c r="O1" s="5"/>
      <c r="P1" s="5"/>
      <c r="Q1" s="5"/>
    </row>
    <row r="2" spans="1:17" s="6" customFormat="1" ht="12.75" customHeight="1" x14ac:dyDescent="0.25">
      <c r="A2" s="17"/>
      <c r="B2" s="18"/>
      <c r="C2" s="132"/>
      <c r="D2" s="132"/>
      <c r="E2" s="132"/>
      <c r="F2" s="132"/>
      <c r="G2" s="132"/>
      <c r="H2" s="132"/>
      <c r="I2" s="132"/>
      <c r="J2" s="132"/>
      <c r="K2" s="132"/>
      <c r="L2" s="133"/>
      <c r="M2" s="5"/>
      <c r="N2" s="5"/>
      <c r="O2" s="5"/>
      <c r="P2" s="5"/>
      <c r="Q2" s="5"/>
    </row>
    <row r="3" spans="1:17" s="6" customFormat="1" ht="12.75" customHeight="1" x14ac:dyDescent="0.25">
      <c r="A3" s="17"/>
      <c r="C3" s="132"/>
      <c r="D3" s="132"/>
      <c r="E3" s="132"/>
      <c r="F3" s="132"/>
      <c r="G3" s="132"/>
      <c r="H3" s="132"/>
      <c r="I3" s="132"/>
      <c r="J3" s="132"/>
      <c r="K3" s="132"/>
      <c r="L3" s="133"/>
      <c r="M3" s="5"/>
      <c r="N3" s="5"/>
      <c r="O3" s="5"/>
      <c r="P3" s="5"/>
      <c r="Q3" s="5"/>
    </row>
    <row r="4" spans="1:17" s="6" customFormat="1" ht="12.75" customHeight="1" x14ac:dyDescent="0.25">
      <c r="A4" s="17"/>
      <c r="B4" s="16" t="s">
        <v>25</v>
      </c>
      <c r="C4" s="132"/>
      <c r="D4" s="132"/>
      <c r="E4" s="132"/>
      <c r="F4" s="132"/>
      <c r="G4" s="132"/>
      <c r="H4" s="132"/>
      <c r="I4" s="132"/>
      <c r="J4" s="132"/>
      <c r="K4" s="132"/>
      <c r="L4" s="133"/>
      <c r="M4" s="5"/>
      <c r="N4" s="5"/>
      <c r="O4" s="5"/>
      <c r="P4" s="5"/>
      <c r="Q4" s="5"/>
    </row>
    <row r="5" spans="1:17" s="6" customFormat="1" ht="12.75" customHeight="1" x14ac:dyDescent="0.25">
      <c r="A5" s="19"/>
      <c r="B5" s="16" t="s">
        <v>7</v>
      </c>
      <c r="C5" s="134"/>
      <c r="D5" s="134"/>
      <c r="E5" s="134"/>
      <c r="F5" s="134"/>
      <c r="G5" s="134"/>
      <c r="H5" s="134"/>
      <c r="I5" s="134"/>
      <c r="J5" s="134"/>
      <c r="K5" s="134"/>
      <c r="L5" s="135"/>
      <c r="M5" s="5"/>
      <c r="N5" s="5"/>
      <c r="O5" s="5"/>
      <c r="P5" s="5"/>
      <c r="Q5" s="5"/>
    </row>
    <row r="6" spans="1:17" s="6" customFormat="1" ht="27.6" x14ac:dyDescent="0.25">
      <c r="A6" s="136" t="s">
        <v>3</v>
      </c>
      <c r="B6" s="137"/>
      <c r="C6" s="137"/>
      <c r="D6" s="137"/>
      <c r="E6" s="138"/>
      <c r="F6" s="145" t="s">
        <v>4</v>
      </c>
      <c r="G6" s="146"/>
      <c r="H6" s="146"/>
      <c r="I6" s="146"/>
      <c r="J6" s="147"/>
      <c r="K6" s="7" t="s">
        <v>5</v>
      </c>
      <c r="L6" s="7" t="s">
        <v>6</v>
      </c>
      <c r="M6" s="30"/>
      <c r="N6" s="5"/>
      <c r="O6" s="5"/>
      <c r="P6" s="5"/>
      <c r="Q6" s="5"/>
    </row>
    <row r="7" spans="1:17" s="6" customFormat="1" ht="12.75" customHeight="1" x14ac:dyDescent="0.25">
      <c r="A7" s="139" t="s">
        <v>628</v>
      </c>
      <c r="B7" s="140"/>
      <c r="C7" s="140"/>
      <c r="D7" s="140"/>
      <c r="E7" s="141"/>
      <c r="F7" s="148" t="s">
        <v>7</v>
      </c>
      <c r="G7" s="149"/>
      <c r="H7" s="149"/>
      <c r="I7" s="149"/>
      <c r="J7" s="150"/>
      <c r="K7" s="130">
        <v>44902</v>
      </c>
      <c r="L7" s="174" t="s">
        <v>762</v>
      </c>
      <c r="M7" s="30"/>
      <c r="N7" s="5"/>
      <c r="O7" s="5"/>
      <c r="P7" s="5"/>
      <c r="Q7" s="5"/>
    </row>
    <row r="8" spans="1:17" s="6" customFormat="1" x14ac:dyDescent="0.25">
      <c r="A8" s="142"/>
      <c r="B8" s="143"/>
      <c r="C8" s="143"/>
      <c r="D8" s="143"/>
      <c r="E8" s="144"/>
      <c r="F8" s="151"/>
      <c r="G8" s="152"/>
      <c r="H8" s="152"/>
      <c r="I8" s="152"/>
      <c r="J8" s="153"/>
      <c r="K8" s="130"/>
      <c r="L8" s="175"/>
      <c r="M8" s="30"/>
      <c r="N8" s="5"/>
      <c r="O8" s="5"/>
      <c r="P8" s="5"/>
      <c r="Q8" s="5"/>
    </row>
    <row r="9" spans="1:17" s="6" customFormat="1" ht="14.25" customHeight="1" x14ac:dyDescent="0.25">
      <c r="A9" s="136" t="s">
        <v>8</v>
      </c>
      <c r="B9" s="137"/>
      <c r="C9" s="137"/>
      <c r="D9" s="137"/>
      <c r="E9" s="138"/>
      <c r="F9" s="136" t="s">
        <v>9</v>
      </c>
      <c r="G9" s="137"/>
      <c r="H9" s="137"/>
      <c r="I9" s="137"/>
      <c r="J9" s="138"/>
      <c r="K9" s="8" t="s">
        <v>10</v>
      </c>
      <c r="L9" s="9" t="s">
        <v>11</v>
      </c>
      <c r="M9" s="31">
        <v>0.21149999999999999</v>
      </c>
      <c r="N9" s="5"/>
      <c r="O9" s="5"/>
      <c r="P9" s="5"/>
      <c r="Q9" s="5"/>
    </row>
    <row r="10" spans="1:17" s="6" customFormat="1" ht="12.75" customHeight="1" x14ac:dyDescent="0.25">
      <c r="A10" s="139" t="s">
        <v>629</v>
      </c>
      <c r="B10" s="140"/>
      <c r="C10" s="140"/>
      <c r="D10" s="140"/>
      <c r="E10" s="141"/>
      <c r="F10" s="148" t="s">
        <v>37</v>
      </c>
      <c r="G10" s="149"/>
      <c r="H10" s="149"/>
      <c r="I10" s="149"/>
      <c r="J10" s="150"/>
      <c r="K10" s="130">
        <v>44774</v>
      </c>
      <c r="L10" s="130">
        <v>45139</v>
      </c>
      <c r="M10" s="30"/>
      <c r="N10" s="5"/>
      <c r="O10" s="5"/>
      <c r="P10" s="5"/>
      <c r="Q10" s="5"/>
    </row>
    <row r="11" spans="1:17" s="6" customFormat="1" x14ac:dyDescent="0.25">
      <c r="A11" s="142"/>
      <c r="B11" s="143"/>
      <c r="C11" s="143"/>
      <c r="D11" s="143"/>
      <c r="E11" s="144"/>
      <c r="F11" s="151"/>
      <c r="G11" s="152"/>
      <c r="H11" s="152"/>
      <c r="I11" s="152"/>
      <c r="J11" s="153"/>
      <c r="K11" s="130"/>
      <c r="L11" s="130"/>
      <c r="M11" s="30"/>
      <c r="N11" s="5"/>
      <c r="O11" s="5"/>
      <c r="P11" s="5"/>
      <c r="Q11" s="5"/>
    </row>
    <row r="12" spans="1:17" s="6" customFormat="1" ht="28.5" customHeight="1" x14ac:dyDescent="0.25">
      <c r="A12" s="184" t="s">
        <v>12</v>
      </c>
      <c r="B12" s="184"/>
      <c r="C12" s="184" t="s">
        <v>13</v>
      </c>
      <c r="D12" s="184"/>
      <c r="E12" s="184"/>
      <c r="F12" s="154" t="s">
        <v>14</v>
      </c>
      <c r="G12" s="155"/>
      <c r="H12" s="156"/>
      <c r="I12" s="176" t="s">
        <v>15</v>
      </c>
      <c r="J12" s="176"/>
      <c r="K12" s="131" t="s">
        <v>16</v>
      </c>
      <c r="L12" s="131"/>
      <c r="M12" s="28">
        <v>0.92</v>
      </c>
      <c r="N12" s="5"/>
      <c r="O12" s="5"/>
      <c r="P12" s="5"/>
      <c r="Q12" s="5"/>
    </row>
    <row r="13" spans="1:17" s="6" customFormat="1" ht="14.25" customHeight="1" x14ac:dyDescent="0.25">
      <c r="A13" s="182" t="s">
        <v>630</v>
      </c>
      <c r="B13" s="182"/>
      <c r="C13" s="182" t="s">
        <v>631</v>
      </c>
      <c r="D13" s="182"/>
      <c r="E13" s="182"/>
      <c r="F13" s="167">
        <v>1391728.85</v>
      </c>
      <c r="G13" s="168"/>
      <c r="H13" s="169"/>
      <c r="I13" s="183">
        <f>J358</f>
        <v>21896.97</v>
      </c>
      <c r="J13" s="183"/>
      <c r="K13" s="182" t="s">
        <v>763</v>
      </c>
      <c r="L13" s="182"/>
      <c r="M13" s="5"/>
      <c r="N13" s="5"/>
      <c r="O13" s="5"/>
      <c r="P13" s="5"/>
      <c r="Q13" s="5"/>
    </row>
    <row r="14" spans="1:17" s="6" customFormat="1" x14ac:dyDescent="0.25">
      <c r="A14" s="182"/>
      <c r="B14" s="182"/>
      <c r="C14" s="182"/>
      <c r="D14" s="182"/>
      <c r="E14" s="182"/>
      <c r="F14" s="170"/>
      <c r="G14" s="171"/>
      <c r="H14" s="172"/>
      <c r="I14" s="183"/>
      <c r="J14" s="183"/>
      <c r="K14" s="182"/>
      <c r="L14" s="182"/>
      <c r="M14" s="5"/>
      <c r="N14" s="5"/>
      <c r="O14" s="5"/>
      <c r="P14" s="5"/>
      <c r="Q14" s="5"/>
    </row>
    <row r="15" spans="1:17" s="6" customFormat="1" x14ac:dyDescent="0.25">
      <c r="A15" s="185"/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5"/>
      <c r="N15" s="5"/>
      <c r="O15" s="5"/>
      <c r="P15" s="5"/>
      <c r="Q15" s="5"/>
    </row>
    <row r="16" spans="1:17" s="11" customFormat="1" ht="14.25" customHeight="1" x14ac:dyDescent="0.3">
      <c r="A16" s="166" t="s">
        <v>17</v>
      </c>
      <c r="B16" s="157" t="s">
        <v>18</v>
      </c>
      <c r="C16" s="157" t="s">
        <v>1</v>
      </c>
      <c r="D16" s="157" t="s">
        <v>19</v>
      </c>
      <c r="E16" s="177" t="s">
        <v>19</v>
      </c>
      <c r="F16" s="179" t="s">
        <v>2</v>
      </c>
      <c r="G16" s="180"/>
      <c r="H16" s="181"/>
      <c r="I16" s="158" t="s">
        <v>20</v>
      </c>
      <c r="J16" s="158"/>
      <c r="K16" s="158"/>
      <c r="L16" s="173" t="s">
        <v>21</v>
      </c>
      <c r="M16" s="10"/>
      <c r="N16" s="10"/>
      <c r="O16" s="10"/>
      <c r="P16" s="10"/>
      <c r="Q16" s="10"/>
    </row>
    <row r="17" spans="1:17" s="11" customFormat="1" ht="41.4" x14ac:dyDescent="0.3">
      <c r="A17" s="166"/>
      <c r="B17" s="157"/>
      <c r="C17" s="157"/>
      <c r="D17" s="157"/>
      <c r="E17" s="178"/>
      <c r="F17" s="27" t="s">
        <v>22</v>
      </c>
      <c r="G17" s="27" t="s">
        <v>23</v>
      </c>
      <c r="H17" s="12" t="s">
        <v>24</v>
      </c>
      <c r="I17" s="12" t="s">
        <v>22</v>
      </c>
      <c r="J17" s="12" t="s">
        <v>23</v>
      </c>
      <c r="K17" s="12" t="s">
        <v>24</v>
      </c>
      <c r="L17" s="173"/>
      <c r="M17" s="10"/>
      <c r="N17" s="10"/>
      <c r="O17" s="10"/>
      <c r="P17" s="10"/>
      <c r="Q17" s="10"/>
    </row>
    <row r="18" spans="1:17" x14ac:dyDescent="0.25">
      <c r="A18" s="32" t="s">
        <v>321</v>
      </c>
      <c r="B18" s="33" t="s">
        <v>39</v>
      </c>
      <c r="C18" s="32"/>
      <c r="D18" s="24"/>
      <c r="E18" s="35"/>
      <c r="F18" s="34"/>
      <c r="G18" s="35"/>
      <c r="H18" s="35"/>
      <c r="I18" s="35"/>
      <c r="J18" s="35"/>
      <c r="K18" s="35"/>
      <c r="L18" s="35"/>
      <c r="N18" s="20"/>
    </row>
    <row r="19" spans="1:17" s="20" customFormat="1" x14ac:dyDescent="0.25">
      <c r="A19" s="36" t="s">
        <v>322</v>
      </c>
      <c r="B19" s="37" t="s">
        <v>40</v>
      </c>
      <c r="C19" s="36" t="s">
        <v>38</v>
      </c>
      <c r="D19" s="22" t="e">
        <f>#REF!</f>
        <v>#REF!</v>
      </c>
      <c r="E19" s="53">
        <v>381.20299999999997</v>
      </c>
      <c r="F19" s="38">
        <v>3</v>
      </c>
      <c r="G19" s="22"/>
      <c r="H19" s="13">
        <f>G19+3</f>
        <v>3</v>
      </c>
      <c r="I19" s="14">
        <f>ROUNDUP(E19*F19,2)</f>
        <v>1143.6099999999999</v>
      </c>
      <c r="J19" s="14">
        <f>ROUND(G19*E19,2)</f>
        <v>0</v>
      </c>
      <c r="K19" s="14">
        <f>ROUND(H19*E19,2)</f>
        <v>1143.6099999999999</v>
      </c>
      <c r="L19" s="15">
        <f>K19/I19</f>
        <v>1</v>
      </c>
    </row>
    <row r="20" spans="1:17" s="20" customFormat="1" ht="39.6" x14ac:dyDescent="0.25">
      <c r="A20" s="36" t="s">
        <v>323</v>
      </c>
      <c r="B20" s="37" t="s">
        <v>41</v>
      </c>
      <c r="C20" s="36" t="s">
        <v>312</v>
      </c>
      <c r="D20" s="22" t="e">
        <f>#REF!</f>
        <v>#REF!</v>
      </c>
      <c r="E20" s="53">
        <v>2187.48</v>
      </c>
      <c r="F20" s="38">
        <v>1</v>
      </c>
      <c r="G20" s="22"/>
      <c r="H20" s="13">
        <f>G20</f>
        <v>0</v>
      </c>
      <c r="I20" s="14">
        <f t="shared" ref="I20:I82" si="0">E20*F20</f>
        <v>2187.48</v>
      </c>
      <c r="J20" s="14">
        <f t="shared" ref="J20:J82" si="1">ROUND(G20*E20,2)</f>
        <v>0</v>
      </c>
      <c r="K20" s="14">
        <f t="shared" ref="K20:K82" si="2">ROUND(H20*E20,2)</f>
        <v>0</v>
      </c>
      <c r="L20" s="15">
        <f t="shared" ref="L20:L82" si="3">K20/I20</f>
        <v>0</v>
      </c>
    </row>
    <row r="21" spans="1:17" s="20" customFormat="1" x14ac:dyDescent="0.25">
      <c r="A21" s="36" t="s">
        <v>324</v>
      </c>
      <c r="B21" s="39" t="s">
        <v>42</v>
      </c>
      <c r="C21" s="36" t="s">
        <v>313</v>
      </c>
      <c r="D21" s="22" t="e">
        <f>#REF!</f>
        <v>#REF!</v>
      </c>
      <c r="E21" s="53">
        <v>246.45099999999999</v>
      </c>
      <c r="F21" s="38">
        <v>5.6</v>
      </c>
      <c r="G21" s="22"/>
      <c r="H21" s="13">
        <v>7.43</v>
      </c>
      <c r="I21" s="14">
        <f>ROUNDUP(E21*F21,2)</f>
        <v>1380.1299999999999</v>
      </c>
      <c r="J21" s="14">
        <f t="shared" si="1"/>
        <v>0</v>
      </c>
      <c r="K21" s="14">
        <f t="shared" si="2"/>
        <v>1831.13</v>
      </c>
      <c r="L21" s="15">
        <f t="shared" si="3"/>
        <v>1.3267808105033585</v>
      </c>
    </row>
    <row r="22" spans="1:17" s="20" customFormat="1" ht="26.4" x14ac:dyDescent="0.25">
      <c r="A22" s="36" t="s">
        <v>325</v>
      </c>
      <c r="B22" s="37" t="s">
        <v>43</v>
      </c>
      <c r="C22" s="36" t="s">
        <v>38</v>
      </c>
      <c r="D22" s="22" t="e">
        <f>#REF!</f>
        <v>#REF!</v>
      </c>
      <c r="E22" s="53">
        <v>17.893540000000002</v>
      </c>
      <c r="F22" s="38">
        <v>382.7</v>
      </c>
      <c r="G22" s="22"/>
      <c r="H22" s="13">
        <v>365.28</v>
      </c>
      <c r="I22" s="14">
        <f t="shared" si="0"/>
        <v>6847.8577580000001</v>
      </c>
      <c r="J22" s="14">
        <f t="shared" si="1"/>
        <v>0</v>
      </c>
      <c r="K22" s="14">
        <f t="shared" si="2"/>
        <v>6536.15</v>
      </c>
      <c r="L22" s="15">
        <f t="shared" si="3"/>
        <v>0.95448098237206402</v>
      </c>
    </row>
    <row r="23" spans="1:17" s="20" customFormat="1" x14ac:dyDescent="0.25">
      <c r="A23" s="32" t="s">
        <v>326</v>
      </c>
      <c r="B23" s="33" t="s">
        <v>44</v>
      </c>
      <c r="C23" s="32"/>
      <c r="D23" s="22" t="e">
        <f>#REF!</f>
        <v>#REF!</v>
      </c>
      <c r="E23" s="54"/>
      <c r="F23" s="34"/>
      <c r="G23" s="35"/>
      <c r="H23" s="35"/>
      <c r="I23" s="35"/>
      <c r="J23" s="35"/>
      <c r="K23" s="35"/>
      <c r="L23" s="35"/>
    </row>
    <row r="24" spans="1:17" s="20" customFormat="1" x14ac:dyDescent="0.25">
      <c r="A24" s="40"/>
      <c r="B24" s="41" t="s">
        <v>45</v>
      </c>
      <c r="C24" s="40"/>
      <c r="D24" s="22" t="e">
        <f>#REF!</f>
        <v>#REF!</v>
      </c>
      <c r="E24" s="55"/>
      <c r="F24" s="42"/>
      <c r="G24" s="22"/>
      <c r="H24" s="13"/>
      <c r="I24" s="14"/>
      <c r="J24" s="14"/>
      <c r="K24" s="14"/>
      <c r="L24" s="15"/>
    </row>
    <row r="25" spans="1:17" s="20" customFormat="1" ht="39.6" x14ac:dyDescent="0.25">
      <c r="A25" s="40" t="s">
        <v>327</v>
      </c>
      <c r="B25" s="44" t="s">
        <v>46</v>
      </c>
      <c r="C25" s="45" t="s">
        <v>313</v>
      </c>
      <c r="D25" s="22" t="e">
        <f>#REF!</f>
        <v>#REF!</v>
      </c>
      <c r="E25" s="53">
        <v>2678.0700999999999</v>
      </c>
      <c r="F25" s="46">
        <f>35.9-10.85</f>
        <v>25.049999999999997</v>
      </c>
      <c r="G25" s="22">
        <v>8.1763999999999992</v>
      </c>
      <c r="H25" s="13">
        <f>4.06+1.34+5.84+G25</f>
        <v>19.416399999999996</v>
      </c>
      <c r="I25" s="14">
        <f t="shared" si="0"/>
        <v>67085.656004999997</v>
      </c>
      <c r="J25" s="14">
        <f>ROUND(G25*E25,2)</f>
        <v>21896.97</v>
      </c>
      <c r="K25" s="14">
        <f t="shared" si="2"/>
        <v>51998.48</v>
      </c>
      <c r="L25" s="15">
        <f t="shared" si="3"/>
        <v>0.77510578410568831</v>
      </c>
      <c r="M25" s="20">
        <v>4689.55</v>
      </c>
    </row>
    <row r="26" spans="1:17" s="20" customFormat="1" x14ac:dyDescent="0.25">
      <c r="A26" s="40"/>
      <c r="B26" s="41" t="s">
        <v>47</v>
      </c>
      <c r="C26" s="45"/>
      <c r="D26" s="22" t="e">
        <f>#REF!</f>
        <v>#REF!</v>
      </c>
      <c r="E26" s="55"/>
      <c r="F26" s="46"/>
      <c r="G26" s="43"/>
      <c r="H26" s="13"/>
      <c r="I26" s="43"/>
      <c r="J26" s="14"/>
      <c r="K26" s="14"/>
      <c r="L26" s="15"/>
    </row>
    <row r="27" spans="1:17" ht="39.6" x14ac:dyDescent="0.25">
      <c r="A27" s="40" t="s">
        <v>328</v>
      </c>
      <c r="B27" s="44" t="s">
        <v>46</v>
      </c>
      <c r="C27" s="45" t="s">
        <v>313</v>
      </c>
      <c r="D27" s="22" t="e">
        <f>#REF!</f>
        <v>#REF!</v>
      </c>
      <c r="E27" s="53">
        <v>2678.07</v>
      </c>
      <c r="F27" s="46">
        <v>7.97</v>
      </c>
      <c r="G27" s="22"/>
      <c r="H27" s="13">
        <f t="shared" ref="H27:H81" si="4">G27</f>
        <v>0</v>
      </c>
      <c r="I27" s="14">
        <f t="shared" si="0"/>
        <v>21344.2179</v>
      </c>
      <c r="J27" s="14">
        <f t="shared" si="1"/>
        <v>0</v>
      </c>
      <c r="K27" s="14">
        <f t="shared" si="2"/>
        <v>0</v>
      </c>
      <c r="L27" s="15">
        <f t="shared" si="3"/>
        <v>0</v>
      </c>
      <c r="N27" s="20"/>
    </row>
    <row r="28" spans="1:17" x14ac:dyDescent="0.25">
      <c r="A28" s="40"/>
      <c r="B28" s="41" t="s">
        <v>48</v>
      </c>
      <c r="C28" s="45"/>
      <c r="D28" s="22" t="e">
        <f>#REF!</f>
        <v>#REF!</v>
      </c>
      <c r="E28" s="55"/>
      <c r="F28" s="46"/>
      <c r="G28" s="43"/>
      <c r="H28" s="13"/>
      <c r="I28" s="43"/>
      <c r="J28" s="14"/>
      <c r="K28" s="14"/>
      <c r="L28" s="15"/>
      <c r="N28" s="20"/>
    </row>
    <row r="29" spans="1:17" ht="39.6" x14ac:dyDescent="0.25">
      <c r="A29" s="40" t="s">
        <v>329</v>
      </c>
      <c r="B29" s="44" t="s">
        <v>46</v>
      </c>
      <c r="C29" s="45" t="s">
        <v>313</v>
      </c>
      <c r="D29" s="22" t="e">
        <f>#REF!</f>
        <v>#REF!</v>
      </c>
      <c r="E29" s="53">
        <v>2678.0709999999999</v>
      </c>
      <c r="F29" s="46">
        <v>5.1479999999999997</v>
      </c>
      <c r="G29" s="22"/>
      <c r="H29" s="13">
        <f t="shared" si="4"/>
        <v>0</v>
      </c>
      <c r="I29" s="14">
        <f t="shared" si="0"/>
        <v>13786.709507999998</v>
      </c>
      <c r="J29" s="14">
        <f t="shared" si="1"/>
        <v>0</v>
      </c>
      <c r="K29" s="14">
        <f t="shared" si="2"/>
        <v>0</v>
      </c>
      <c r="L29" s="15">
        <f t="shared" si="3"/>
        <v>0</v>
      </c>
      <c r="N29" s="20"/>
    </row>
    <row r="30" spans="1:17" ht="26.4" x14ac:dyDescent="0.25">
      <c r="A30" s="32">
        <v>3</v>
      </c>
      <c r="B30" s="33" t="s">
        <v>49</v>
      </c>
      <c r="C30" s="32"/>
      <c r="D30" s="24"/>
      <c r="E30" s="54"/>
      <c r="F30" s="34"/>
      <c r="G30" s="35"/>
      <c r="H30" s="35"/>
      <c r="I30" s="35"/>
      <c r="J30" s="35"/>
      <c r="K30" s="35"/>
      <c r="L30" s="35"/>
      <c r="N30" s="20"/>
    </row>
    <row r="31" spans="1:17" s="20" customFormat="1" ht="39.6" x14ac:dyDescent="0.25">
      <c r="A31" s="36" t="s">
        <v>26</v>
      </c>
      <c r="B31" s="37" t="s">
        <v>50</v>
      </c>
      <c r="C31" s="36" t="s">
        <v>38</v>
      </c>
      <c r="D31" s="22" t="e">
        <f>#REF!</f>
        <v>#REF!</v>
      </c>
      <c r="E31" s="53">
        <v>158.49789999999999</v>
      </c>
      <c r="F31" s="38">
        <v>27.15</v>
      </c>
      <c r="G31" s="22"/>
      <c r="H31" s="13">
        <v>8.8800000000000008</v>
      </c>
      <c r="I31" s="14">
        <f>ROUNDDOWN(E31*F31,2)</f>
        <v>4303.21</v>
      </c>
      <c r="J31" s="14">
        <f t="shared" si="1"/>
        <v>0</v>
      </c>
      <c r="K31" s="14">
        <f t="shared" si="2"/>
        <v>1407.46</v>
      </c>
      <c r="L31" s="15">
        <f t="shared" si="3"/>
        <v>0.32707211593206004</v>
      </c>
    </row>
    <row r="32" spans="1:17" s="20" customFormat="1" ht="66" x14ac:dyDescent="0.25">
      <c r="A32" s="36" t="s">
        <v>27</v>
      </c>
      <c r="B32" s="37" t="s">
        <v>51</v>
      </c>
      <c r="C32" s="36" t="s">
        <v>38</v>
      </c>
      <c r="D32" s="22" t="e">
        <f>#REF!</f>
        <v>#REF!</v>
      </c>
      <c r="E32" s="53">
        <v>71.368300000000005</v>
      </c>
      <c r="F32" s="38">
        <v>105.86</v>
      </c>
      <c r="G32" s="22"/>
      <c r="H32" s="13">
        <v>45.680000000000007</v>
      </c>
      <c r="I32" s="14">
        <f>ROUNDDOWN(E32*F32,2)</f>
        <v>7555.04</v>
      </c>
      <c r="J32" s="14">
        <f t="shared" si="1"/>
        <v>0</v>
      </c>
      <c r="K32" s="14">
        <f t="shared" si="2"/>
        <v>3260.1</v>
      </c>
      <c r="L32" s="15">
        <f t="shared" si="3"/>
        <v>0.43151326796416695</v>
      </c>
    </row>
    <row r="33" spans="1:14" s="20" customFormat="1" ht="26.4" x14ac:dyDescent="0.25">
      <c r="A33" s="36" t="s">
        <v>28</v>
      </c>
      <c r="B33" s="37" t="s">
        <v>52</v>
      </c>
      <c r="C33" s="36" t="s">
        <v>38</v>
      </c>
      <c r="D33" s="22" t="e">
        <f>#REF!</f>
        <v>#REF!</v>
      </c>
      <c r="E33" s="53">
        <v>283.12270000000001</v>
      </c>
      <c r="F33" s="38">
        <v>45.99</v>
      </c>
      <c r="G33" s="22"/>
      <c r="H33" s="13">
        <f t="shared" si="4"/>
        <v>0</v>
      </c>
      <c r="I33" s="14">
        <f t="shared" si="0"/>
        <v>13020.812973000002</v>
      </c>
      <c r="J33" s="14">
        <f t="shared" si="1"/>
        <v>0</v>
      </c>
      <c r="K33" s="14">
        <f t="shared" si="2"/>
        <v>0</v>
      </c>
      <c r="L33" s="15">
        <f t="shared" si="3"/>
        <v>0</v>
      </c>
    </row>
    <row r="34" spans="1:14" s="20" customFormat="1" x14ac:dyDescent="0.25">
      <c r="A34" s="36" t="s">
        <v>330</v>
      </c>
      <c r="B34" s="37" t="s">
        <v>53</v>
      </c>
      <c r="C34" s="36" t="s">
        <v>0</v>
      </c>
      <c r="D34" s="22" t="e">
        <f>#REF!</f>
        <v>#REF!</v>
      </c>
      <c r="E34" s="53">
        <v>415.28269999999998</v>
      </c>
      <c r="F34" s="38">
        <v>52.74</v>
      </c>
      <c r="G34" s="22"/>
      <c r="H34" s="13">
        <f t="shared" si="4"/>
        <v>0</v>
      </c>
      <c r="I34" s="14">
        <f t="shared" si="0"/>
        <v>21902.009598000001</v>
      </c>
      <c r="J34" s="14">
        <f t="shared" si="1"/>
        <v>0</v>
      </c>
      <c r="K34" s="14">
        <f t="shared" si="2"/>
        <v>0</v>
      </c>
      <c r="L34" s="15">
        <f t="shared" si="3"/>
        <v>0</v>
      </c>
    </row>
    <row r="35" spans="1:14" s="20" customFormat="1" x14ac:dyDescent="0.25">
      <c r="A35" s="32">
        <v>4</v>
      </c>
      <c r="B35" s="33" t="s">
        <v>54</v>
      </c>
      <c r="C35" s="32"/>
      <c r="D35" s="22" t="e">
        <f>#REF!</f>
        <v>#REF!</v>
      </c>
      <c r="E35" s="54"/>
      <c r="F35" s="34"/>
      <c r="G35" s="35"/>
      <c r="H35" s="35"/>
      <c r="I35" s="35"/>
      <c r="J35" s="35"/>
      <c r="K35" s="35"/>
      <c r="L35" s="35"/>
    </row>
    <row r="36" spans="1:14" s="20" customFormat="1" ht="39.6" x14ac:dyDescent="0.25">
      <c r="A36" s="36" t="s">
        <v>331</v>
      </c>
      <c r="B36" s="37" t="s">
        <v>55</v>
      </c>
      <c r="C36" s="36" t="s">
        <v>312</v>
      </c>
      <c r="D36" s="22" t="e">
        <f>#REF!</f>
        <v>#REF!</v>
      </c>
      <c r="E36" s="56">
        <v>808.66200000000003</v>
      </c>
      <c r="F36" s="47">
        <v>14</v>
      </c>
      <c r="G36" s="22"/>
      <c r="H36" s="13">
        <f t="shared" si="4"/>
        <v>0</v>
      </c>
      <c r="I36" s="14">
        <f t="shared" si="0"/>
        <v>11321.268</v>
      </c>
      <c r="J36" s="14">
        <f t="shared" si="1"/>
        <v>0</v>
      </c>
      <c r="K36" s="14">
        <f t="shared" si="2"/>
        <v>0</v>
      </c>
      <c r="L36" s="15">
        <f t="shared" si="3"/>
        <v>0</v>
      </c>
    </row>
    <row r="37" spans="1:14" s="20" customFormat="1" ht="26.4" x14ac:dyDescent="0.25">
      <c r="A37" s="36" t="s">
        <v>332</v>
      </c>
      <c r="B37" s="37" t="s">
        <v>56</v>
      </c>
      <c r="C37" s="36" t="s">
        <v>314</v>
      </c>
      <c r="D37" s="22" t="e">
        <f>#REF!</f>
        <v>#REF!</v>
      </c>
      <c r="E37" s="56">
        <v>1131.0119999999999</v>
      </c>
      <c r="F37" s="47">
        <v>18</v>
      </c>
      <c r="G37" s="22"/>
      <c r="H37" s="13">
        <f t="shared" si="4"/>
        <v>0</v>
      </c>
      <c r="I37" s="14">
        <f t="shared" si="0"/>
        <v>20358.216</v>
      </c>
      <c r="J37" s="14">
        <f t="shared" si="1"/>
        <v>0</v>
      </c>
      <c r="K37" s="14">
        <f t="shared" si="2"/>
        <v>0</v>
      </c>
      <c r="L37" s="15">
        <f t="shared" si="3"/>
        <v>0</v>
      </c>
    </row>
    <row r="38" spans="1:14" ht="66" x14ac:dyDescent="0.25">
      <c r="A38" s="36" t="s">
        <v>333</v>
      </c>
      <c r="B38" s="37" t="s">
        <v>57</v>
      </c>
      <c r="C38" s="36" t="s">
        <v>312</v>
      </c>
      <c r="D38" s="22" t="e">
        <f>#REF!</f>
        <v>#REF!</v>
      </c>
      <c r="E38" s="56">
        <v>925</v>
      </c>
      <c r="F38" s="47">
        <v>4</v>
      </c>
      <c r="G38" s="22"/>
      <c r="H38" s="13">
        <f t="shared" si="4"/>
        <v>0</v>
      </c>
      <c r="I38" s="14">
        <f t="shared" si="0"/>
        <v>3700</v>
      </c>
      <c r="J38" s="14">
        <f t="shared" si="1"/>
        <v>0</v>
      </c>
      <c r="K38" s="14">
        <f t="shared" si="2"/>
        <v>0</v>
      </c>
      <c r="L38" s="15">
        <f t="shared" si="3"/>
        <v>0</v>
      </c>
      <c r="N38" s="20"/>
    </row>
    <row r="39" spans="1:14" ht="39.6" x14ac:dyDescent="0.25">
      <c r="A39" s="36" t="s">
        <v>334</v>
      </c>
      <c r="B39" s="37" t="s">
        <v>58</v>
      </c>
      <c r="C39" s="36" t="s">
        <v>314</v>
      </c>
      <c r="D39" s="22" t="e">
        <f>#REF!</f>
        <v>#REF!</v>
      </c>
      <c r="E39" s="53">
        <v>1195.2080000000001</v>
      </c>
      <c r="F39" s="38">
        <v>4</v>
      </c>
      <c r="G39" s="22"/>
      <c r="H39" s="13">
        <f t="shared" si="4"/>
        <v>0</v>
      </c>
      <c r="I39" s="14">
        <f t="shared" si="0"/>
        <v>4780.8320000000003</v>
      </c>
      <c r="J39" s="14">
        <f t="shared" si="1"/>
        <v>0</v>
      </c>
      <c r="K39" s="14">
        <f t="shared" si="2"/>
        <v>0</v>
      </c>
      <c r="L39" s="15">
        <f t="shared" si="3"/>
        <v>0</v>
      </c>
      <c r="N39" s="20"/>
    </row>
    <row r="40" spans="1:14" ht="26.4" x14ac:dyDescent="0.25">
      <c r="A40" s="36" t="s">
        <v>335</v>
      </c>
      <c r="B40" s="37" t="s">
        <v>59</v>
      </c>
      <c r="C40" s="36" t="s">
        <v>312</v>
      </c>
      <c r="D40" s="22" t="e">
        <f>#REF!</f>
        <v>#REF!</v>
      </c>
      <c r="E40" s="53">
        <v>1195.8869999999999</v>
      </c>
      <c r="F40" s="38">
        <v>6</v>
      </c>
      <c r="G40" s="22"/>
      <c r="H40" s="13">
        <f t="shared" si="4"/>
        <v>0</v>
      </c>
      <c r="I40" s="14">
        <f t="shared" si="0"/>
        <v>7175.3220000000001</v>
      </c>
      <c r="J40" s="14">
        <f t="shared" si="1"/>
        <v>0</v>
      </c>
      <c r="K40" s="14">
        <f t="shared" si="2"/>
        <v>0</v>
      </c>
      <c r="L40" s="15">
        <f t="shared" si="3"/>
        <v>0</v>
      </c>
      <c r="N40" s="20"/>
    </row>
    <row r="41" spans="1:14" ht="39.6" x14ac:dyDescent="0.25">
      <c r="A41" s="36" t="s">
        <v>336</v>
      </c>
      <c r="B41" s="48" t="s">
        <v>60</v>
      </c>
      <c r="C41" s="49" t="s">
        <v>312</v>
      </c>
      <c r="D41" s="24"/>
      <c r="E41" s="53">
        <v>401.16899999999998</v>
      </c>
      <c r="F41" s="47">
        <v>9</v>
      </c>
      <c r="G41" s="24"/>
      <c r="H41" s="13">
        <f t="shared" si="4"/>
        <v>0</v>
      </c>
      <c r="I41" s="14">
        <f t="shared" si="0"/>
        <v>3610.5209999999997</v>
      </c>
      <c r="J41" s="14">
        <f t="shared" si="1"/>
        <v>0</v>
      </c>
      <c r="K41" s="14">
        <f t="shared" si="2"/>
        <v>0</v>
      </c>
      <c r="L41" s="15">
        <f t="shared" si="3"/>
        <v>0</v>
      </c>
      <c r="N41" s="20"/>
    </row>
    <row r="42" spans="1:14" s="20" customFormat="1" ht="39.6" x14ac:dyDescent="0.25">
      <c r="A42" s="36" t="s">
        <v>337</v>
      </c>
      <c r="B42" s="48" t="s">
        <v>60</v>
      </c>
      <c r="C42" s="49" t="s">
        <v>312</v>
      </c>
      <c r="D42" s="24"/>
      <c r="E42" s="53">
        <v>401.16899999999998</v>
      </c>
      <c r="F42" s="47">
        <v>6</v>
      </c>
      <c r="G42" s="24"/>
      <c r="H42" s="13">
        <f t="shared" si="4"/>
        <v>0</v>
      </c>
      <c r="I42" s="14">
        <f t="shared" si="0"/>
        <v>2407.0140000000001</v>
      </c>
      <c r="J42" s="14">
        <f t="shared" si="1"/>
        <v>0</v>
      </c>
      <c r="K42" s="14">
        <f t="shared" si="2"/>
        <v>0</v>
      </c>
      <c r="L42" s="15">
        <f t="shared" si="3"/>
        <v>0</v>
      </c>
    </row>
    <row r="43" spans="1:14" s="20" customFormat="1" ht="39.6" x14ac:dyDescent="0.25">
      <c r="A43" s="36" t="s">
        <v>338</v>
      </c>
      <c r="B43" s="48" t="s">
        <v>61</v>
      </c>
      <c r="C43" s="49" t="s">
        <v>312</v>
      </c>
      <c r="D43" s="22" t="e">
        <f>#REF!</f>
        <v>#REF!</v>
      </c>
      <c r="E43" s="53">
        <v>474.32</v>
      </c>
      <c r="F43" s="47">
        <v>2</v>
      </c>
      <c r="G43" s="13"/>
      <c r="H43" s="13">
        <f t="shared" si="4"/>
        <v>0</v>
      </c>
      <c r="I43" s="14">
        <f t="shared" si="0"/>
        <v>948.64</v>
      </c>
      <c r="J43" s="14">
        <f t="shared" si="1"/>
        <v>0</v>
      </c>
      <c r="K43" s="14">
        <f t="shared" si="2"/>
        <v>0</v>
      </c>
      <c r="L43" s="15">
        <f t="shared" si="3"/>
        <v>0</v>
      </c>
    </row>
    <row r="44" spans="1:14" s="20" customFormat="1" ht="26.4" x14ac:dyDescent="0.25">
      <c r="A44" s="36" t="s">
        <v>339</v>
      </c>
      <c r="B44" s="48" t="s">
        <v>62</v>
      </c>
      <c r="C44" s="49" t="s">
        <v>312</v>
      </c>
      <c r="D44" s="22" t="e">
        <f>#REF!</f>
        <v>#REF!</v>
      </c>
      <c r="E44" s="53">
        <v>173.61699999999999</v>
      </c>
      <c r="F44" s="47">
        <v>30</v>
      </c>
      <c r="G44" s="13"/>
      <c r="H44" s="13">
        <f t="shared" si="4"/>
        <v>0</v>
      </c>
      <c r="I44" s="14">
        <f t="shared" si="0"/>
        <v>5208.5099999999993</v>
      </c>
      <c r="J44" s="14">
        <f t="shared" si="1"/>
        <v>0</v>
      </c>
      <c r="K44" s="14">
        <f t="shared" si="2"/>
        <v>0</v>
      </c>
      <c r="L44" s="15">
        <f t="shared" si="3"/>
        <v>0</v>
      </c>
    </row>
    <row r="45" spans="1:14" s="20" customFormat="1" ht="26.4" x14ac:dyDescent="0.25">
      <c r="A45" s="36" t="s">
        <v>340</v>
      </c>
      <c r="B45" s="48" t="s">
        <v>63</v>
      </c>
      <c r="C45" s="49" t="s">
        <v>312</v>
      </c>
      <c r="D45" s="22" t="e">
        <f>#REF!</f>
        <v>#REF!</v>
      </c>
      <c r="E45" s="53">
        <v>128.041</v>
      </c>
      <c r="F45" s="47">
        <v>6</v>
      </c>
      <c r="G45" s="13"/>
      <c r="H45" s="13">
        <f t="shared" si="4"/>
        <v>0</v>
      </c>
      <c r="I45" s="14">
        <f t="shared" si="0"/>
        <v>768.24599999999998</v>
      </c>
      <c r="J45" s="14">
        <f t="shared" si="1"/>
        <v>0</v>
      </c>
      <c r="K45" s="14">
        <f t="shared" si="2"/>
        <v>0</v>
      </c>
      <c r="L45" s="15">
        <f t="shared" si="3"/>
        <v>0</v>
      </c>
    </row>
    <row r="46" spans="1:14" ht="26.4" x14ac:dyDescent="0.25">
      <c r="A46" s="36" t="s">
        <v>341</v>
      </c>
      <c r="B46" s="48" t="s">
        <v>64</v>
      </c>
      <c r="C46" s="49" t="s">
        <v>38</v>
      </c>
      <c r="D46" s="22" t="e">
        <f>#REF!</f>
        <v>#REF!</v>
      </c>
      <c r="E46" s="53">
        <v>528.54409999999996</v>
      </c>
      <c r="F46" s="47">
        <v>8.4</v>
      </c>
      <c r="G46" s="13"/>
      <c r="H46" s="13">
        <f t="shared" si="4"/>
        <v>0</v>
      </c>
      <c r="I46" s="14">
        <f t="shared" si="0"/>
        <v>4439.7704400000002</v>
      </c>
      <c r="J46" s="14">
        <f t="shared" si="1"/>
        <v>0</v>
      </c>
      <c r="K46" s="14">
        <f t="shared" si="2"/>
        <v>0</v>
      </c>
      <c r="L46" s="15">
        <f t="shared" si="3"/>
        <v>0</v>
      </c>
      <c r="N46" s="20"/>
    </row>
    <row r="47" spans="1:14" ht="26.4" x14ac:dyDescent="0.25">
      <c r="A47" s="36" t="s">
        <v>342</v>
      </c>
      <c r="B47" s="48" t="s">
        <v>64</v>
      </c>
      <c r="C47" s="49" t="s">
        <v>38</v>
      </c>
      <c r="D47" s="22" t="e">
        <f>#REF!</f>
        <v>#REF!</v>
      </c>
      <c r="E47" s="53">
        <v>528.54409999999996</v>
      </c>
      <c r="F47" s="47">
        <v>2.52</v>
      </c>
      <c r="G47" s="13"/>
      <c r="H47" s="13">
        <f t="shared" si="4"/>
        <v>0</v>
      </c>
      <c r="I47" s="14">
        <f t="shared" si="0"/>
        <v>1331.9311319999999</v>
      </c>
      <c r="J47" s="14">
        <f t="shared" si="1"/>
        <v>0</v>
      </c>
      <c r="K47" s="14">
        <f t="shared" si="2"/>
        <v>0</v>
      </c>
      <c r="L47" s="15">
        <f t="shared" si="3"/>
        <v>0</v>
      </c>
      <c r="N47" s="20"/>
    </row>
    <row r="48" spans="1:14" ht="26.4" x14ac:dyDescent="0.25">
      <c r="A48" s="36" t="s">
        <v>343</v>
      </c>
      <c r="B48" s="37" t="s">
        <v>65</v>
      </c>
      <c r="C48" s="36" t="s">
        <v>312</v>
      </c>
      <c r="D48" s="22" t="e">
        <f>#REF!</f>
        <v>#REF!</v>
      </c>
      <c r="E48" s="53">
        <v>1887.9570000000001</v>
      </c>
      <c r="F48" s="38">
        <v>2</v>
      </c>
      <c r="G48" s="13"/>
      <c r="H48" s="13">
        <f t="shared" si="4"/>
        <v>0</v>
      </c>
      <c r="I48" s="14">
        <f t="shared" si="0"/>
        <v>3775.9140000000002</v>
      </c>
      <c r="J48" s="14">
        <f t="shared" si="1"/>
        <v>0</v>
      </c>
      <c r="K48" s="14">
        <f t="shared" si="2"/>
        <v>0</v>
      </c>
      <c r="L48" s="15">
        <f t="shared" si="3"/>
        <v>0</v>
      </c>
      <c r="N48" s="20"/>
    </row>
    <row r="49" spans="1:14" x14ac:dyDescent="0.25">
      <c r="A49" s="36" t="s">
        <v>344</v>
      </c>
      <c r="B49" s="37" t="s">
        <v>66</v>
      </c>
      <c r="C49" s="36" t="s">
        <v>38</v>
      </c>
      <c r="D49" s="22" t="e">
        <f>#REF!</f>
        <v>#REF!</v>
      </c>
      <c r="E49" s="53">
        <v>457.44</v>
      </c>
      <c r="F49" s="38">
        <v>3.24</v>
      </c>
      <c r="G49" s="13"/>
      <c r="H49" s="13">
        <f t="shared" si="4"/>
        <v>0</v>
      </c>
      <c r="I49" s="14">
        <f t="shared" si="0"/>
        <v>1482.1056000000001</v>
      </c>
      <c r="J49" s="14">
        <f t="shared" si="1"/>
        <v>0</v>
      </c>
      <c r="K49" s="14">
        <f t="shared" si="2"/>
        <v>0</v>
      </c>
      <c r="L49" s="15">
        <f t="shared" si="3"/>
        <v>0</v>
      </c>
      <c r="N49" s="20"/>
    </row>
    <row r="50" spans="1:14" ht="39.6" x14ac:dyDescent="0.25">
      <c r="A50" s="36" t="s">
        <v>345</v>
      </c>
      <c r="B50" s="37" t="s">
        <v>67</v>
      </c>
      <c r="C50" s="36" t="s">
        <v>0</v>
      </c>
      <c r="D50" s="24"/>
      <c r="E50" s="53">
        <v>472.09</v>
      </c>
      <c r="F50" s="38">
        <v>3.24</v>
      </c>
      <c r="G50" s="24"/>
      <c r="H50" s="13">
        <f t="shared" si="4"/>
        <v>0</v>
      </c>
      <c r="I50" s="14">
        <f t="shared" si="0"/>
        <v>1529.5716</v>
      </c>
      <c r="J50" s="14">
        <f t="shared" si="1"/>
        <v>0</v>
      </c>
      <c r="K50" s="14">
        <f t="shared" si="2"/>
        <v>0</v>
      </c>
      <c r="L50" s="15">
        <f t="shared" si="3"/>
        <v>0</v>
      </c>
      <c r="N50" s="20"/>
    </row>
    <row r="51" spans="1:14" x14ac:dyDescent="0.25">
      <c r="A51" s="36" t="s">
        <v>346</v>
      </c>
      <c r="B51" s="37" t="s">
        <v>66</v>
      </c>
      <c r="C51" s="36" t="s">
        <v>38</v>
      </c>
      <c r="D51" s="21" t="e">
        <f>#REF!</f>
        <v>#REF!</v>
      </c>
      <c r="E51" s="53">
        <v>457.44</v>
      </c>
      <c r="F51" s="38">
        <v>2.88</v>
      </c>
      <c r="G51" s="13"/>
      <c r="H51" s="13">
        <f t="shared" si="4"/>
        <v>0</v>
      </c>
      <c r="I51" s="14">
        <f t="shared" si="0"/>
        <v>1317.4271999999999</v>
      </c>
      <c r="J51" s="14">
        <f t="shared" si="1"/>
        <v>0</v>
      </c>
      <c r="K51" s="14">
        <f t="shared" si="2"/>
        <v>0</v>
      </c>
      <c r="L51" s="15">
        <f t="shared" si="3"/>
        <v>0</v>
      </c>
      <c r="N51" s="20"/>
    </row>
    <row r="52" spans="1:14" x14ac:dyDescent="0.25">
      <c r="A52" s="36" t="s">
        <v>347</v>
      </c>
      <c r="B52" s="37" t="s">
        <v>66</v>
      </c>
      <c r="C52" s="36" t="s">
        <v>38</v>
      </c>
      <c r="D52" s="24"/>
      <c r="E52" s="53">
        <v>457.44209999999998</v>
      </c>
      <c r="F52" s="38">
        <v>16.2</v>
      </c>
      <c r="G52" s="24"/>
      <c r="H52" s="13">
        <f t="shared" si="4"/>
        <v>0</v>
      </c>
      <c r="I52" s="14">
        <f t="shared" si="0"/>
        <v>7410.5620199999994</v>
      </c>
      <c r="J52" s="14">
        <f t="shared" si="1"/>
        <v>0</v>
      </c>
      <c r="K52" s="14">
        <f t="shared" si="2"/>
        <v>0</v>
      </c>
      <c r="L52" s="15">
        <f t="shared" si="3"/>
        <v>0</v>
      </c>
      <c r="N52" s="20"/>
    </row>
    <row r="53" spans="1:14" ht="39.6" x14ac:dyDescent="0.25">
      <c r="A53" s="36" t="s">
        <v>348</v>
      </c>
      <c r="B53" s="37" t="s">
        <v>67</v>
      </c>
      <c r="C53" s="36" t="s">
        <v>0</v>
      </c>
      <c r="D53" s="21" t="e">
        <f>#REF!</f>
        <v>#REF!</v>
      </c>
      <c r="E53" s="53">
        <v>472.08909999999997</v>
      </c>
      <c r="F53" s="38">
        <v>10.08</v>
      </c>
      <c r="G53" s="13"/>
      <c r="H53" s="13">
        <f t="shared" si="4"/>
        <v>0</v>
      </c>
      <c r="I53" s="14">
        <f t="shared" si="0"/>
        <v>4758.658128</v>
      </c>
      <c r="J53" s="14">
        <f t="shared" si="1"/>
        <v>0</v>
      </c>
      <c r="K53" s="14">
        <f t="shared" si="2"/>
        <v>0</v>
      </c>
      <c r="L53" s="15">
        <f t="shared" si="3"/>
        <v>0</v>
      </c>
      <c r="N53" s="20"/>
    </row>
    <row r="54" spans="1:14" ht="39.6" x14ac:dyDescent="0.25">
      <c r="A54" s="36" t="s">
        <v>349</v>
      </c>
      <c r="B54" s="37" t="s">
        <v>67</v>
      </c>
      <c r="C54" s="36" t="s">
        <v>0</v>
      </c>
      <c r="D54" s="21" t="e">
        <f>#REF!</f>
        <v>#REF!</v>
      </c>
      <c r="E54" s="53">
        <v>472.08909999999997</v>
      </c>
      <c r="F54" s="38">
        <v>7.2</v>
      </c>
      <c r="G54" s="13"/>
      <c r="H54" s="13">
        <f t="shared" si="4"/>
        <v>0</v>
      </c>
      <c r="I54" s="14">
        <f t="shared" si="0"/>
        <v>3399.0415199999998</v>
      </c>
      <c r="J54" s="14">
        <f t="shared" si="1"/>
        <v>0</v>
      </c>
      <c r="K54" s="14">
        <f t="shared" si="2"/>
        <v>0</v>
      </c>
      <c r="L54" s="15">
        <f t="shared" si="3"/>
        <v>0</v>
      </c>
      <c r="N54" s="20"/>
    </row>
    <row r="55" spans="1:14" x14ac:dyDescent="0.25">
      <c r="A55" s="36" t="s">
        <v>350</v>
      </c>
      <c r="B55" s="37" t="s">
        <v>66</v>
      </c>
      <c r="C55" s="36" t="s">
        <v>38</v>
      </c>
      <c r="D55" s="21" t="e">
        <f>#REF!</f>
        <v>#REF!</v>
      </c>
      <c r="E55" s="53">
        <v>457.44299999999998</v>
      </c>
      <c r="F55" s="38">
        <v>6.48</v>
      </c>
      <c r="G55" s="13"/>
      <c r="H55" s="13">
        <f t="shared" si="4"/>
        <v>0</v>
      </c>
      <c r="I55" s="14">
        <f t="shared" si="0"/>
        <v>2964.2306400000002</v>
      </c>
      <c r="J55" s="14">
        <f t="shared" si="1"/>
        <v>0</v>
      </c>
      <c r="K55" s="14">
        <f t="shared" si="2"/>
        <v>0</v>
      </c>
      <c r="L55" s="15">
        <f t="shared" si="3"/>
        <v>0</v>
      </c>
      <c r="N55" s="20"/>
    </row>
    <row r="56" spans="1:14" ht="39.6" x14ac:dyDescent="0.25">
      <c r="A56" s="36" t="s">
        <v>351</v>
      </c>
      <c r="B56" s="37" t="s">
        <v>67</v>
      </c>
      <c r="C56" s="36" t="s">
        <v>0</v>
      </c>
      <c r="D56" s="21" t="e">
        <f>#REF!</f>
        <v>#REF!</v>
      </c>
      <c r="E56" s="53">
        <v>472.08909999999997</v>
      </c>
      <c r="F56" s="38">
        <v>5.76</v>
      </c>
      <c r="G56" s="13"/>
      <c r="H56" s="13">
        <f t="shared" si="4"/>
        <v>0</v>
      </c>
      <c r="I56" s="14">
        <f t="shared" si="0"/>
        <v>2719.2332159999996</v>
      </c>
      <c r="J56" s="14">
        <f t="shared" si="1"/>
        <v>0</v>
      </c>
      <c r="K56" s="14">
        <f t="shared" si="2"/>
        <v>0</v>
      </c>
      <c r="L56" s="15">
        <f t="shared" si="3"/>
        <v>0</v>
      </c>
      <c r="N56" s="20"/>
    </row>
    <row r="57" spans="1:14" ht="39.6" x14ac:dyDescent="0.25">
      <c r="A57" s="36" t="s">
        <v>352</v>
      </c>
      <c r="B57" s="37" t="s">
        <v>67</v>
      </c>
      <c r="C57" s="36" t="s">
        <v>0</v>
      </c>
      <c r="D57" s="21" t="e">
        <f>#REF!</f>
        <v>#REF!</v>
      </c>
      <c r="E57" s="53">
        <v>472.08909999999997</v>
      </c>
      <c r="F57" s="38">
        <v>7.2</v>
      </c>
      <c r="G57" s="13"/>
      <c r="H57" s="13">
        <f t="shared" si="4"/>
        <v>0</v>
      </c>
      <c r="I57" s="14">
        <f t="shared" si="0"/>
        <v>3399.0415199999998</v>
      </c>
      <c r="J57" s="14">
        <f t="shared" si="1"/>
        <v>0</v>
      </c>
      <c r="K57" s="14">
        <f t="shared" si="2"/>
        <v>0</v>
      </c>
      <c r="L57" s="15">
        <f t="shared" si="3"/>
        <v>0</v>
      </c>
      <c r="N57" s="20"/>
    </row>
    <row r="58" spans="1:14" ht="39.6" x14ac:dyDescent="0.25">
      <c r="A58" s="36" t="s">
        <v>353</v>
      </c>
      <c r="B58" s="37" t="s">
        <v>67</v>
      </c>
      <c r="C58" s="36" t="s">
        <v>0</v>
      </c>
      <c r="D58" s="21" t="e">
        <f>#REF!</f>
        <v>#REF!</v>
      </c>
      <c r="E58" s="53">
        <v>472.08909999999997</v>
      </c>
      <c r="F58" s="38">
        <v>15.36</v>
      </c>
      <c r="G58" s="13"/>
      <c r="H58" s="13">
        <f t="shared" si="4"/>
        <v>0</v>
      </c>
      <c r="I58" s="14">
        <f t="shared" si="0"/>
        <v>7251.288575999999</v>
      </c>
      <c r="J58" s="14">
        <f t="shared" si="1"/>
        <v>0</v>
      </c>
      <c r="K58" s="14">
        <f t="shared" si="2"/>
        <v>0</v>
      </c>
      <c r="L58" s="15">
        <f t="shared" si="3"/>
        <v>0</v>
      </c>
      <c r="N58" s="20"/>
    </row>
    <row r="59" spans="1:14" ht="39.6" x14ac:dyDescent="0.25">
      <c r="A59" s="36" t="s">
        <v>354</v>
      </c>
      <c r="B59" s="37" t="s">
        <v>67</v>
      </c>
      <c r="C59" s="36" t="s">
        <v>0</v>
      </c>
      <c r="D59" s="24"/>
      <c r="E59" s="53">
        <v>472.08879999999999</v>
      </c>
      <c r="F59" s="38">
        <v>28.8</v>
      </c>
      <c r="G59" s="24"/>
      <c r="H59" s="13">
        <f t="shared" si="4"/>
        <v>0</v>
      </c>
      <c r="I59" s="14">
        <f t="shared" si="0"/>
        <v>13596.157440000001</v>
      </c>
      <c r="J59" s="14">
        <f t="shared" si="1"/>
        <v>0</v>
      </c>
      <c r="K59" s="14">
        <f t="shared" si="2"/>
        <v>0</v>
      </c>
      <c r="L59" s="15">
        <f t="shared" si="3"/>
        <v>0</v>
      </c>
      <c r="N59" s="20"/>
    </row>
    <row r="60" spans="1:14" ht="39.6" x14ac:dyDescent="0.25">
      <c r="A60" s="36" t="s">
        <v>355</v>
      </c>
      <c r="B60" s="37" t="s">
        <v>67</v>
      </c>
      <c r="C60" s="36" t="s">
        <v>0</v>
      </c>
      <c r="D60" s="21" t="e">
        <f>#REF!</f>
        <v>#REF!</v>
      </c>
      <c r="E60" s="53">
        <v>472.08909999999997</v>
      </c>
      <c r="F60" s="38">
        <v>5.76</v>
      </c>
      <c r="G60" s="13"/>
      <c r="H60" s="13">
        <f t="shared" si="4"/>
        <v>0</v>
      </c>
      <c r="I60" s="14">
        <f t="shared" si="0"/>
        <v>2719.2332159999996</v>
      </c>
      <c r="J60" s="14">
        <f t="shared" si="1"/>
        <v>0</v>
      </c>
      <c r="K60" s="14">
        <f t="shared" si="2"/>
        <v>0</v>
      </c>
      <c r="L60" s="15">
        <f t="shared" si="3"/>
        <v>0</v>
      </c>
      <c r="N60" s="20"/>
    </row>
    <row r="61" spans="1:14" ht="39.6" x14ac:dyDescent="0.25">
      <c r="A61" s="36" t="s">
        <v>356</v>
      </c>
      <c r="B61" s="37" t="s">
        <v>67</v>
      </c>
      <c r="C61" s="36" t="s">
        <v>0</v>
      </c>
      <c r="D61" s="21" t="e">
        <f>#REF!</f>
        <v>#REF!</v>
      </c>
      <c r="E61" s="53">
        <v>472.08909999999997</v>
      </c>
      <c r="F61" s="38">
        <v>1.89</v>
      </c>
      <c r="G61" s="13"/>
      <c r="H61" s="13">
        <f t="shared" si="4"/>
        <v>0</v>
      </c>
      <c r="I61" s="14">
        <f t="shared" si="0"/>
        <v>892.24839899999995</v>
      </c>
      <c r="J61" s="14">
        <f t="shared" si="1"/>
        <v>0</v>
      </c>
      <c r="K61" s="14">
        <f t="shared" si="2"/>
        <v>0</v>
      </c>
      <c r="L61" s="15">
        <f t="shared" si="3"/>
        <v>0</v>
      </c>
      <c r="N61" s="20"/>
    </row>
    <row r="62" spans="1:14" ht="26.4" x14ac:dyDescent="0.25">
      <c r="A62" s="36" t="s">
        <v>357</v>
      </c>
      <c r="B62" s="37" t="s">
        <v>68</v>
      </c>
      <c r="C62" s="36" t="s">
        <v>0</v>
      </c>
      <c r="D62" s="24"/>
      <c r="E62" s="53">
        <v>68.302999999999997</v>
      </c>
      <c r="F62" s="38">
        <v>12.24</v>
      </c>
      <c r="G62" s="24"/>
      <c r="H62" s="13">
        <f t="shared" si="4"/>
        <v>0</v>
      </c>
      <c r="I62" s="14">
        <f t="shared" si="0"/>
        <v>836.02872000000002</v>
      </c>
      <c r="J62" s="14">
        <f t="shared" si="1"/>
        <v>0</v>
      </c>
      <c r="K62" s="14">
        <f t="shared" si="2"/>
        <v>0</v>
      </c>
      <c r="L62" s="15">
        <f t="shared" si="3"/>
        <v>0</v>
      </c>
      <c r="N62" s="20"/>
    </row>
    <row r="63" spans="1:14" x14ac:dyDescent="0.25">
      <c r="A63" s="36" t="s">
        <v>358</v>
      </c>
      <c r="B63" s="37" t="s">
        <v>69</v>
      </c>
      <c r="C63" s="36" t="s">
        <v>38</v>
      </c>
      <c r="D63" s="21" t="e">
        <f>#REF!</f>
        <v>#REF!</v>
      </c>
      <c r="E63" s="53">
        <v>326.4453125</v>
      </c>
      <c r="F63" s="38">
        <v>11.52</v>
      </c>
      <c r="G63" s="13"/>
      <c r="H63" s="13">
        <f t="shared" si="4"/>
        <v>0</v>
      </c>
      <c r="I63" s="14">
        <f t="shared" si="0"/>
        <v>3760.6499999999996</v>
      </c>
      <c r="J63" s="14">
        <f t="shared" si="1"/>
        <v>0</v>
      </c>
      <c r="K63" s="14">
        <f t="shared" si="2"/>
        <v>0</v>
      </c>
      <c r="L63" s="15">
        <f t="shared" si="3"/>
        <v>0</v>
      </c>
      <c r="N63" s="20"/>
    </row>
    <row r="64" spans="1:14" ht="26.4" x14ac:dyDescent="0.25">
      <c r="A64" s="36" t="s">
        <v>359</v>
      </c>
      <c r="B64" s="37" t="s">
        <v>70</v>
      </c>
      <c r="C64" s="36" t="s">
        <v>38</v>
      </c>
      <c r="D64" s="21" t="e">
        <f>#REF!</f>
        <v>#REF!</v>
      </c>
      <c r="E64" s="53">
        <v>627.46109839816927</v>
      </c>
      <c r="F64" s="38">
        <v>17.48</v>
      </c>
      <c r="G64" s="13"/>
      <c r="H64" s="13">
        <f t="shared" si="4"/>
        <v>0</v>
      </c>
      <c r="I64" s="14">
        <f t="shared" si="0"/>
        <v>10968.019999999999</v>
      </c>
      <c r="J64" s="14">
        <f t="shared" si="1"/>
        <v>0</v>
      </c>
      <c r="K64" s="14">
        <f t="shared" si="2"/>
        <v>0</v>
      </c>
      <c r="L64" s="15">
        <f t="shared" si="3"/>
        <v>0</v>
      </c>
      <c r="N64" s="20"/>
    </row>
    <row r="65" spans="1:14" ht="26.4" x14ac:dyDescent="0.25">
      <c r="A65" s="36" t="s">
        <v>360</v>
      </c>
      <c r="B65" s="48" t="s">
        <v>71</v>
      </c>
      <c r="C65" s="49" t="s">
        <v>38</v>
      </c>
      <c r="D65" s="21" t="e">
        <f>#REF!</f>
        <v>#REF!</v>
      </c>
      <c r="E65" s="56">
        <v>16.50030677535279</v>
      </c>
      <c r="F65" s="47">
        <v>114.09</v>
      </c>
      <c r="G65" s="47"/>
      <c r="H65" s="13">
        <f>G65+59.66</f>
        <v>59.66</v>
      </c>
      <c r="I65" s="14">
        <f t="shared" si="0"/>
        <v>1882.52</v>
      </c>
      <c r="J65" s="14">
        <f t="shared" si="1"/>
        <v>0</v>
      </c>
      <c r="K65" s="14">
        <f t="shared" si="2"/>
        <v>984.41</v>
      </c>
      <c r="L65" s="15">
        <f t="shared" si="3"/>
        <v>0.52292140322546377</v>
      </c>
      <c r="N65" s="20"/>
    </row>
    <row r="66" spans="1:14" ht="39.6" x14ac:dyDescent="0.25">
      <c r="A66" s="36" t="s">
        <v>361</v>
      </c>
      <c r="B66" s="37" t="s">
        <v>72</v>
      </c>
      <c r="C66" s="36" t="s">
        <v>38</v>
      </c>
      <c r="D66" s="21" t="e">
        <f>#REF!</f>
        <v>#REF!</v>
      </c>
      <c r="E66" s="53">
        <v>1465.2962962962963</v>
      </c>
      <c r="F66" s="38">
        <v>5.13</v>
      </c>
      <c r="G66" s="38"/>
      <c r="H66" s="13">
        <f t="shared" si="4"/>
        <v>0</v>
      </c>
      <c r="I66" s="14">
        <f t="shared" si="0"/>
        <v>7516.97</v>
      </c>
      <c r="J66" s="14">
        <f t="shared" si="1"/>
        <v>0</v>
      </c>
      <c r="K66" s="14">
        <f t="shared" si="2"/>
        <v>0</v>
      </c>
      <c r="L66" s="15">
        <f t="shared" si="3"/>
        <v>0</v>
      </c>
      <c r="N66" s="20"/>
    </row>
    <row r="67" spans="1:14" ht="39.6" x14ac:dyDescent="0.25">
      <c r="A67" s="36" t="s">
        <v>362</v>
      </c>
      <c r="B67" s="37" t="s">
        <v>72</v>
      </c>
      <c r="C67" s="36" t="s">
        <v>38</v>
      </c>
      <c r="D67" s="21" t="e">
        <f>#REF!</f>
        <v>#REF!</v>
      </c>
      <c r="E67" s="53">
        <v>1465.2952380952381</v>
      </c>
      <c r="F67" s="38">
        <v>10.5</v>
      </c>
      <c r="G67" s="38"/>
      <c r="H67" s="13">
        <f t="shared" si="4"/>
        <v>0</v>
      </c>
      <c r="I67" s="14">
        <f t="shared" si="0"/>
        <v>15385.6</v>
      </c>
      <c r="J67" s="14">
        <f t="shared" si="1"/>
        <v>0</v>
      </c>
      <c r="K67" s="14">
        <f t="shared" si="2"/>
        <v>0</v>
      </c>
      <c r="L67" s="15">
        <f t="shared" si="3"/>
        <v>0</v>
      </c>
      <c r="N67" s="20"/>
    </row>
    <row r="68" spans="1:14" x14ac:dyDescent="0.25">
      <c r="A68" s="36" t="s">
        <v>363</v>
      </c>
      <c r="B68" s="37" t="s">
        <v>73</v>
      </c>
      <c r="C68" s="36" t="s">
        <v>38</v>
      </c>
      <c r="D68" s="21" t="e">
        <f>#REF!</f>
        <v>#REF!</v>
      </c>
      <c r="E68" s="53">
        <v>331.78767123287673</v>
      </c>
      <c r="F68" s="38">
        <v>17.52</v>
      </c>
      <c r="G68" s="38"/>
      <c r="H68" s="13">
        <v>30.88</v>
      </c>
      <c r="I68" s="14">
        <f t="shared" si="0"/>
        <v>5812.92</v>
      </c>
      <c r="J68" s="14">
        <f t="shared" si="1"/>
        <v>0</v>
      </c>
      <c r="K68" s="14">
        <f t="shared" si="2"/>
        <v>10245.6</v>
      </c>
      <c r="L68" s="15">
        <f t="shared" si="3"/>
        <v>1.7625565120455813</v>
      </c>
      <c r="N68" s="20"/>
    </row>
    <row r="69" spans="1:14" x14ac:dyDescent="0.25">
      <c r="A69" s="36" t="s">
        <v>364</v>
      </c>
      <c r="B69" s="37" t="s">
        <v>74</v>
      </c>
      <c r="C69" s="36" t="s">
        <v>38</v>
      </c>
      <c r="D69" s="21" t="e">
        <f>#REF!</f>
        <v>#REF!</v>
      </c>
      <c r="E69" s="53">
        <v>684.4</v>
      </c>
      <c r="F69" s="38">
        <v>6.45</v>
      </c>
      <c r="G69" s="38"/>
      <c r="H69" s="13">
        <f>G69+6</f>
        <v>6</v>
      </c>
      <c r="I69" s="14">
        <f t="shared" si="0"/>
        <v>4414.38</v>
      </c>
      <c r="J69" s="14">
        <f t="shared" si="1"/>
        <v>0</v>
      </c>
      <c r="K69" s="14">
        <f t="shared" si="2"/>
        <v>4106.3999999999996</v>
      </c>
      <c r="L69" s="15">
        <f t="shared" si="3"/>
        <v>0.93023255813953476</v>
      </c>
      <c r="N69" s="20"/>
    </row>
    <row r="70" spans="1:14" x14ac:dyDescent="0.25">
      <c r="A70" s="36" t="s">
        <v>365</v>
      </c>
      <c r="B70" s="37" t="s">
        <v>74</v>
      </c>
      <c r="C70" s="36" t="s">
        <v>38</v>
      </c>
      <c r="D70" s="21" t="e">
        <f>#REF!</f>
        <v>#REF!</v>
      </c>
      <c r="E70" s="53">
        <v>684.40099999999995</v>
      </c>
      <c r="F70" s="38">
        <v>6.88</v>
      </c>
      <c r="G70" s="38"/>
      <c r="H70" s="13">
        <f>G70+6.6</f>
        <v>6.6</v>
      </c>
      <c r="I70" s="14">
        <f t="shared" si="0"/>
        <v>4708.6788799999995</v>
      </c>
      <c r="J70" s="14">
        <f t="shared" si="1"/>
        <v>0</v>
      </c>
      <c r="K70" s="14">
        <f t="shared" si="2"/>
        <v>4517.05</v>
      </c>
      <c r="L70" s="15">
        <f t="shared" si="3"/>
        <v>0.95930304765229624</v>
      </c>
      <c r="N70" s="20"/>
    </row>
    <row r="71" spans="1:14" x14ac:dyDescent="0.25">
      <c r="A71" s="32">
        <v>5</v>
      </c>
      <c r="B71" s="33" t="s">
        <v>75</v>
      </c>
      <c r="C71" s="32"/>
      <c r="D71" s="21" t="e">
        <f>#REF!</f>
        <v>#REF!</v>
      </c>
      <c r="E71" s="54"/>
      <c r="F71" s="34"/>
      <c r="G71" s="35"/>
      <c r="H71" s="35"/>
      <c r="I71" s="35"/>
      <c r="J71" s="35"/>
      <c r="K71" s="35"/>
      <c r="L71" s="35"/>
      <c r="N71" s="20"/>
    </row>
    <row r="72" spans="1:14" x14ac:dyDescent="0.25">
      <c r="A72" s="49" t="s">
        <v>366</v>
      </c>
      <c r="B72" s="48" t="s">
        <v>76</v>
      </c>
      <c r="C72" s="49" t="s">
        <v>38</v>
      </c>
      <c r="D72" s="21" t="e">
        <f>#REF!</f>
        <v>#REF!</v>
      </c>
      <c r="E72" s="53">
        <v>694.71</v>
      </c>
      <c r="F72" s="38">
        <v>7</v>
      </c>
      <c r="G72" s="13"/>
      <c r="H72" s="13">
        <f t="shared" si="4"/>
        <v>0</v>
      </c>
      <c r="I72" s="14">
        <f t="shared" si="0"/>
        <v>4862.97</v>
      </c>
      <c r="J72" s="14">
        <f t="shared" si="1"/>
        <v>0</v>
      </c>
      <c r="K72" s="14">
        <f t="shared" si="2"/>
        <v>0</v>
      </c>
      <c r="L72" s="15">
        <f t="shared" si="3"/>
        <v>0</v>
      </c>
      <c r="N72" s="20"/>
    </row>
    <row r="73" spans="1:14" ht="39.6" x14ac:dyDescent="0.25">
      <c r="A73" s="49" t="s">
        <v>367</v>
      </c>
      <c r="B73" s="48" t="s">
        <v>77</v>
      </c>
      <c r="C73" s="49" t="s">
        <v>315</v>
      </c>
      <c r="D73" s="21" t="e">
        <f>#REF!</f>
        <v>#REF!</v>
      </c>
      <c r="E73" s="53">
        <v>13.277774084169936</v>
      </c>
      <c r="F73" s="38">
        <v>150.41</v>
      </c>
      <c r="G73" s="22"/>
      <c r="H73" s="13">
        <f>96+3+30</f>
        <v>129</v>
      </c>
      <c r="I73" s="14">
        <f t="shared" si="0"/>
        <v>1997.11</v>
      </c>
      <c r="J73" s="14">
        <f t="shared" si="1"/>
        <v>0</v>
      </c>
      <c r="K73" s="14">
        <f t="shared" si="2"/>
        <v>1712.83</v>
      </c>
      <c r="L73" s="15">
        <f t="shared" si="3"/>
        <v>0.8576543104786416</v>
      </c>
      <c r="N73" s="20"/>
    </row>
    <row r="74" spans="1:14" ht="26.4" x14ac:dyDescent="0.25">
      <c r="A74" s="49" t="s">
        <v>368</v>
      </c>
      <c r="B74" s="48" t="s">
        <v>78</v>
      </c>
      <c r="C74" s="49" t="s">
        <v>315</v>
      </c>
      <c r="D74" s="22"/>
      <c r="E74" s="53">
        <v>103.77500000000001</v>
      </c>
      <c r="F74" s="38">
        <v>11.6</v>
      </c>
      <c r="G74" s="22"/>
      <c r="H74" s="13">
        <f t="shared" si="4"/>
        <v>0</v>
      </c>
      <c r="I74" s="14">
        <f t="shared" si="0"/>
        <v>1203.79</v>
      </c>
      <c r="J74" s="14">
        <f t="shared" si="1"/>
        <v>0</v>
      </c>
      <c r="K74" s="14">
        <f t="shared" si="2"/>
        <v>0</v>
      </c>
      <c r="L74" s="15">
        <f t="shared" si="3"/>
        <v>0</v>
      </c>
      <c r="N74" s="20"/>
    </row>
    <row r="75" spans="1:14" ht="26.4" x14ac:dyDescent="0.25">
      <c r="A75" s="49" t="s">
        <v>369</v>
      </c>
      <c r="B75" s="48" t="s">
        <v>79</v>
      </c>
      <c r="C75" s="49" t="s">
        <v>315</v>
      </c>
      <c r="D75" s="24"/>
      <c r="E75" s="56">
        <v>39.058090959249625</v>
      </c>
      <c r="F75" s="47">
        <v>126.87</v>
      </c>
      <c r="G75" s="69"/>
      <c r="H75" s="13">
        <f t="shared" si="4"/>
        <v>0</v>
      </c>
      <c r="I75" s="14">
        <f t="shared" si="0"/>
        <v>4955.3</v>
      </c>
      <c r="J75" s="14">
        <f t="shared" si="1"/>
        <v>0</v>
      </c>
      <c r="K75" s="14">
        <f t="shared" si="2"/>
        <v>0</v>
      </c>
      <c r="L75" s="15">
        <f t="shared" si="3"/>
        <v>0</v>
      </c>
      <c r="N75" s="20"/>
    </row>
    <row r="76" spans="1:14" ht="52.8" x14ac:dyDescent="0.25">
      <c r="A76" s="49" t="s">
        <v>370</v>
      </c>
      <c r="B76" s="48" t="s">
        <v>80</v>
      </c>
      <c r="C76" s="49" t="s">
        <v>315</v>
      </c>
      <c r="D76" s="21" t="e">
        <f>#REF!</f>
        <v>#REF!</v>
      </c>
      <c r="E76" s="56">
        <v>37.458915940121727</v>
      </c>
      <c r="F76" s="47">
        <v>243.16</v>
      </c>
      <c r="G76" s="22"/>
      <c r="H76" s="13">
        <f>97.7+59.2+28.3</f>
        <v>185.20000000000002</v>
      </c>
      <c r="I76" s="14">
        <f t="shared" si="0"/>
        <v>9108.5099999999984</v>
      </c>
      <c r="J76" s="14">
        <f t="shared" si="1"/>
        <v>0</v>
      </c>
      <c r="K76" s="14">
        <f t="shared" si="2"/>
        <v>6937.39</v>
      </c>
      <c r="L76" s="15">
        <f t="shared" si="3"/>
        <v>0.76163829210266021</v>
      </c>
      <c r="N76" s="20"/>
    </row>
    <row r="77" spans="1:14" ht="26.4" x14ac:dyDescent="0.25">
      <c r="A77" s="49" t="s">
        <v>371</v>
      </c>
      <c r="B77" s="48" t="s">
        <v>81</v>
      </c>
      <c r="C77" s="49" t="s">
        <v>38</v>
      </c>
      <c r="D77" s="21" t="e">
        <f>#REF!</f>
        <v>#REF!</v>
      </c>
      <c r="E77" s="56">
        <v>13.544332738876804</v>
      </c>
      <c r="F77" s="47">
        <f>10.95*34.95</f>
        <v>382.70249999999999</v>
      </c>
      <c r="G77" s="47"/>
      <c r="H77" s="13">
        <v>365.28</v>
      </c>
      <c r="I77" s="14">
        <f t="shared" si="0"/>
        <v>5183.45</v>
      </c>
      <c r="J77" s="14">
        <f t="shared" si="1"/>
        <v>0</v>
      </c>
      <c r="K77" s="14">
        <f t="shared" si="2"/>
        <v>4947.47</v>
      </c>
      <c r="L77" s="15">
        <f t="shared" si="3"/>
        <v>0.95447433659049485</v>
      </c>
      <c r="N77" s="20"/>
    </row>
    <row r="78" spans="1:14" ht="26.4" x14ac:dyDescent="0.25">
      <c r="A78" s="49" t="s">
        <v>372</v>
      </c>
      <c r="B78" s="48" t="s">
        <v>82</v>
      </c>
      <c r="C78" s="49" t="s">
        <v>38</v>
      </c>
      <c r="D78" s="21" t="e">
        <f>#REF!</f>
        <v>#REF!</v>
      </c>
      <c r="E78" s="56">
        <v>80.308908355707104</v>
      </c>
      <c r="F78" s="47">
        <f>10.95*34.95</f>
        <v>382.70249999999999</v>
      </c>
      <c r="G78" s="47"/>
      <c r="H78" s="13">
        <v>365.28</v>
      </c>
      <c r="I78" s="14">
        <f t="shared" si="0"/>
        <v>30734.42</v>
      </c>
      <c r="J78" s="14">
        <f t="shared" si="1"/>
        <v>0</v>
      </c>
      <c r="K78" s="14">
        <f t="shared" si="2"/>
        <v>29335.24</v>
      </c>
      <c r="L78" s="15">
        <f t="shared" si="3"/>
        <v>0.95447514545581158</v>
      </c>
      <c r="N78" s="20"/>
    </row>
    <row r="79" spans="1:14" ht="52.8" x14ac:dyDescent="0.25">
      <c r="A79" s="49" t="s">
        <v>373</v>
      </c>
      <c r="B79" s="48" t="s">
        <v>83</v>
      </c>
      <c r="C79" s="49" t="s">
        <v>38</v>
      </c>
      <c r="D79" s="21" t="e">
        <f>#REF!</f>
        <v>#REF!</v>
      </c>
      <c r="E79" s="56">
        <v>174.75579595116312</v>
      </c>
      <c r="F79" s="47">
        <f>10.95*34.95</f>
        <v>382.70249999999999</v>
      </c>
      <c r="G79" s="13"/>
      <c r="H79" s="13">
        <v>365.28</v>
      </c>
      <c r="I79" s="14">
        <f t="shared" si="0"/>
        <v>66879.48</v>
      </c>
      <c r="J79" s="14">
        <f t="shared" si="1"/>
        <v>0</v>
      </c>
      <c r="K79" s="14">
        <f t="shared" si="2"/>
        <v>63834.8</v>
      </c>
      <c r="L79" s="15">
        <f t="shared" si="3"/>
        <v>0.95447512450754712</v>
      </c>
      <c r="N79" s="20"/>
    </row>
    <row r="80" spans="1:14" x14ac:dyDescent="0.25">
      <c r="A80" s="32"/>
      <c r="B80" s="33" t="s">
        <v>84</v>
      </c>
      <c r="C80" s="32"/>
      <c r="D80" s="21" t="e">
        <f>#REF!</f>
        <v>#REF!</v>
      </c>
      <c r="E80" s="54"/>
      <c r="F80" s="34"/>
      <c r="G80" s="35"/>
      <c r="H80" s="35"/>
      <c r="I80" s="35"/>
      <c r="J80" s="35"/>
      <c r="K80" s="35"/>
      <c r="L80" s="35"/>
      <c r="N80" s="20"/>
    </row>
    <row r="81" spans="1:14" ht="26.4" x14ac:dyDescent="0.25">
      <c r="A81" s="36" t="s">
        <v>29</v>
      </c>
      <c r="B81" s="48" t="s">
        <v>85</v>
      </c>
      <c r="C81" s="36" t="s">
        <v>315</v>
      </c>
      <c r="D81" s="21" t="e">
        <f>#REF!</f>
        <v>#REF!</v>
      </c>
      <c r="E81" s="53">
        <v>75.026905829596416</v>
      </c>
      <c r="F81" s="38">
        <v>31.22</v>
      </c>
      <c r="G81" s="13"/>
      <c r="H81" s="13">
        <f t="shared" si="4"/>
        <v>0</v>
      </c>
      <c r="I81" s="14">
        <f t="shared" si="0"/>
        <v>2342.34</v>
      </c>
      <c r="J81" s="14">
        <f t="shared" si="1"/>
        <v>0</v>
      </c>
      <c r="K81" s="14">
        <f t="shared" si="2"/>
        <v>0</v>
      </c>
      <c r="L81" s="15">
        <f t="shared" si="3"/>
        <v>0</v>
      </c>
      <c r="N81" s="20"/>
    </row>
    <row r="82" spans="1:14" ht="26.4" x14ac:dyDescent="0.25">
      <c r="A82" s="36" t="s">
        <v>30</v>
      </c>
      <c r="B82" s="48" t="s">
        <v>85</v>
      </c>
      <c r="C82" s="36" t="s">
        <v>38</v>
      </c>
      <c r="D82" s="21" t="e">
        <f>#REF!</f>
        <v>#REF!</v>
      </c>
      <c r="E82" s="53">
        <v>121.56</v>
      </c>
      <c r="F82" s="38">
        <v>31.22</v>
      </c>
      <c r="G82" s="13"/>
      <c r="H82" s="13">
        <v>34</v>
      </c>
      <c r="I82" s="14">
        <f t="shared" si="0"/>
        <v>3795.1032</v>
      </c>
      <c r="J82" s="14">
        <f t="shared" si="1"/>
        <v>0</v>
      </c>
      <c r="K82" s="14">
        <f t="shared" si="2"/>
        <v>4133.04</v>
      </c>
      <c r="L82" s="15">
        <f t="shared" si="3"/>
        <v>1.0890454836643177</v>
      </c>
      <c r="N82" s="20"/>
    </row>
    <row r="83" spans="1:14" x14ac:dyDescent="0.25">
      <c r="A83" s="32">
        <v>7</v>
      </c>
      <c r="B83" s="33" t="s">
        <v>86</v>
      </c>
      <c r="C83" s="32"/>
      <c r="D83" s="21" t="e">
        <f>#REF!</f>
        <v>#REF!</v>
      </c>
      <c r="E83" s="54"/>
      <c r="F83" s="34"/>
      <c r="G83" s="35"/>
      <c r="H83" s="35"/>
      <c r="I83" s="35"/>
      <c r="J83" s="35"/>
      <c r="K83" s="35"/>
      <c r="L83" s="35"/>
      <c r="N83" s="20"/>
    </row>
    <row r="84" spans="1:14" ht="42" customHeight="1" x14ac:dyDescent="0.25">
      <c r="A84" s="45" t="s">
        <v>374</v>
      </c>
      <c r="B84" s="65" t="s">
        <v>87</v>
      </c>
      <c r="C84" s="36" t="s">
        <v>38</v>
      </c>
      <c r="D84" s="21" t="e">
        <f>#REF!</f>
        <v>#REF!</v>
      </c>
      <c r="E84" s="56">
        <v>3.3315624703538567</v>
      </c>
      <c r="F84" s="46">
        <f>105.41*2</f>
        <v>210.82</v>
      </c>
      <c r="G84" s="46"/>
      <c r="H84" s="13">
        <f>60.5+54.6</f>
        <v>115.1</v>
      </c>
      <c r="I84" s="14">
        <f t="shared" ref="I84:I147" si="5">E84*F84</f>
        <v>702.36</v>
      </c>
      <c r="J84" s="14">
        <f t="shared" ref="J84:J147" si="6">ROUND(G84*E84,2)</f>
        <v>0</v>
      </c>
      <c r="K84" s="14">
        <f t="shared" ref="K84:K147" si="7">ROUND(H84*E84,2)</f>
        <v>383.46</v>
      </c>
      <c r="L84" s="15">
        <f t="shared" ref="L84:L147" si="8">K84/I84</f>
        <v>0.54595933709208944</v>
      </c>
      <c r="N84" s="20"/>
    </row>
    <row r="85" spans="1:14" ht="39.6" x14ac:dyDescent="0.25">
      <c r="A85" s="45" t="s">
        <v>375</v>
      </c>
      <c r="B85" s="37" t="s">
        <v>88</v>
      </c>
      <c r="C85" s="36" t="s">
        <v>38</v>
      </c>
      <c r="D85" s="21" t="e">
        <f>#REF!</f>
        <v>#REF!</v>
      </c>
      <c r="E85" s="56">
        <v>7.8140318787562055</v>
      </c>
      <c r="F85" s="46">
        <v>382.7</v>
      </c>
      <c r="G85" s="22"/>
      <c r="H85" s="13">
        <f>167.26+176.51+67.99</f>
        <v>411.76</v>
      </c>
      <c r="I85" s="14">
        <f t="shared" si="5"/>
        <v>2990.43</v>
      </c>
      <c r="J85" s="14">
        <f t="shared" si="6"/>
        <v>0</v>
      </c>
      <c r="K85" s="14">
        <f t="shared" si="7"/>
        <v>3217.51</v>
      </c>
      <c r="L85" s="15">
        <f t="shared" si="8"/>
        <v>1.0759355677945983</v>
      </c>
      <c r="N85" s="20"/>
    </row>
    <row r="86" spans="1:14" ht="39.6" x14ac:dyDescent="0.25">
      <c r="A86" s="45" t="s">
        <v>376</v>
      </c>
      <c r="B86" s="48" t="s">
        <v>89</v>
      </c>
      <c r="C86" s="49" t="s">
        <v>38</v>
      </c>
      <c r="D86" s="21" t="e">
        <f>#REF!</f>
        <v>#REF!</v>
      </c>
      <c r="E86" s="56">
        <v>29.947753150292982</v>
      </c>
      <c r="F86" s="47">
        <v>382.70249999999999</v>
      </c>
      <c r="G86" s="22"/>
      <c r="H86" s="13">
        <f>127.26+216.51+67.99</f>
        <v>411.76</v>
      </c>
      <c r="I86" s="14">
        <f t="shared" si="5"/>
        <v>11461.08</v>
      </c>
      <c r="J86" s="14">
        <f t="shared" si="6"/>
        <v>0</v>
      </c>
      <c r="K86" s="14">
        <f t="shared" si="7"/>
        <v>12331.29</v>
      </c>
      <c r="L86" s="15">
        <f t="shared" si="8"/>
        <v>1.0759273995120879</v>
      </c>
      <c r="N86" s="20"/>
    </row>
    <row r="87" spans="1:14" ht="26.4" x14ac:dyDescent="0.25">
      <c r="A87" s="45" t="s">
        <v>377</v>
      </c>
      <c r="B87" s="48" t="s">
        <v>90</v>
      </c>
      <c r="C87" s="49" t="s">
        <v>315</v>
      </c>
      <c r="D87" s="24"/>
      <c r="E87" s="56">
        <v>25.113958192852326</v>
      </c>
      <c r="F87" s="47">
        <v>296.60000000000002</v>
      </c>
      <c r="G87" s="24"/>
      <c r="H87" s="13">
        <f t="shared" ref="H87:H144" si="9">G87</f>
        <v>0</v>
      </c>
      <c r="I87" s="14">
        <f t="shared" si="5"/>
        <v>7448.8</v>
      </c>
      <c r="J87" s="14">
        <f t="shared" si="6"/>
        <v>0</v>
      </c>
      <c r="K87" s="14">
        <f t="shared" si="7"/>
        <v>0</v>
      </c>
      <c r="L87" s="15">
        <f t="shared" si="8"/>
        <v>0</v>
      </c>
      <c r="N87" s="20"/>
    </row>
    <row r="88" spans="1:14" s="20" customFormat="1" ht="66" x14ac:dyDescent="0.25">
      <c r="A88" s="45" t="s">
        <v>378</v>
      </c>
      <c r="B88" s="48" t="s">
        <v>91</v>
      </c>
      <c r="C88" s="49" t="s">
        <v>38</v>
      </c>
      <c r="D88" s="21" t="e">
        <f>#REF!</f>
        <v>#REF!</v>
      </c>
      <c r="E88" s="56">
        <v>49.949269949066213</v>
      </c>
      <c r="F88" s="47">
        <v>589</v>
      </c>
      <c r="G88" s="13"/>
      <c r="H88" s="13">
        <f t="shared" si="9"/>
        <v>0</v>
      </c>
      <c r="I88" s="14">
        <f t="shared" si="5"/>
        <v>29420.12</v>
      </c>
      <c r="J88" s="14">
        <f t="shared" si="6"/>
        <v>0</v>
      </c>
      <c r="K88" s="14">
        <f t="shared" si="7"/>
        <v>0</v>
      </c>
      <c r="L88" s="15">
        <f t="shared" si="8"/>
        <v>0</v>
      </c>
    </row>
    <row r="89" spans="1:14" ht="39.6" x14ac:dyDescent="0.25">
      <c r="A89" s="45" t="s">
        <v>379</v>
      </c>
      <c r="B89" s="48" t="s">
        <v>92</v>
      </c>
      <c r="C89" s="49" t="s">
        <v>38</v>
      </c>
      <c r="D89" s="21" t="e">
        <f>#REF!</f>
        <v>#REF!</v>
      </c>
      <c r="E89" s="56">
        <v>72.167777777777786</v>
      </c>
      <c r="F89" s="47">
        <v>450</v>
      </c>
      <c r="G89" s="13"/>
      <c r="H89" s="13">
        <f t="shared" si="9"/>
        <v>0</v>
      </c>
      <c r="I89" s="14">
        <f t="shared" si="5"/>
        <v>32475.500000000004</v>
      </c>
      <c r="J89" s="14">
        <f t="shared" si="6"/>
        <v>0</v>
      </c>
      <c r="K89" s="14">
        <f t="shared" si="7"/>
        <v>0</v>
      </c>
      <c r="L89" s="15">
        <f t="shared" si="8"/>
        <v>0</v>
      </c>
      <c r="N89" s="20"/>
    </row>
    <row r="90" spans="1:14" s="20" customFormat="1" ht="26.4" x14ac:dyDescent="0.25">
      <c r="A90" s="32">
        <v>8</v>
      </c>
      <c r="B90" s="33" t="s">
        <v>93</v>
      </c>
      <c r="C90" s="32"/>
      <c r="D90" s="21" t="e">
        <f>#REF!</f>
        <v>#REF!</v>
      </c>
      <c r="E90" s="54"/>
      <c r="F90" s="34"/>
      <c r="G90" s="35"/>
      <c r="H90" s="35"/>
      <c r="I90" s="35"/>
      <c r="J90" s="35"/>
      <c r="K90" s="35"/>
      <c r="L90" s="35"/>
    </row>
    <row r="91" spans="1:14" s="20" customFormat="1" ht="39.6" x14ac:dyDescent="0.25">
      <c r="A91" s="40"/>
      <c r="B91" s="50" t="s">
        <v>94</v>
      </c>
      <c r="C91" s="51" t="s">
        <v>38</v>
      </c>
      <c r="D91" s="21" t="e">
        <f>#REF!</f>
        <v>#REF!</v>
      </c>
      <c r="E91" s="57">
        <v>98.081309110702861</v>
      </c>
      <c r="F91" s="52">
        <f>14.2*10.35</f>
        <v>146.97</v>
      </c>
      <c r="G91" s="13"/>
      <c r="H91" s="13">
        <f t="shared" si="9"/>
        <v>0</v>
      </c>
      <c r="I91" s="14">
        <f t="shared" si="5"/>
        <v>14415.01</v>
      </c>
      <c r="J91" s="14">
        <f t="shared" si="6"/>
        <v>0</v>
      </c>
      <c r="K91" s="14">
        <f t="shared" si="7"/>
        <v>0</v>
      </c>
      <c r="L91" s="15">
        <f t="shared" si="8"/>
        <v>0</v>
      </c>
    </row>
    <row r="92" spans="1:14" ht="26.4" x14ac:dyDescent="0.25">
      <c r="A92" s="36" t="s">
        <v>380</v>
      </c>
      <c r="B92" s="50" t="s">
        <v>95</v>
      </c>
      <c r="C92" s="51" t="s">
        <v>38</v>
      </c>
      <c r="D92" s="21" t="e">
        <f>#REF!</f>
        <v>#REF!</v>
      </c>
      <c r="E92" s="57">
        <v>123.11043723554303</v>
      </c>
      <c r="F92" s="52">
        <v>70.900000000000006</v>
      </c>
      <c r="G92" s="13"/>
      <c r="H92" s="13">
        <f t="shared" si="9"/>
        <v>0</v>
      </c>
      <c r="I92" s="14">
        <f t="shared" si="5"/>
        <v>8728.5300000000025</v>
      </c>
      <c r="J92" s="14">
        <f t="shared" si="6"/>
        <v>0</v>
      </c>
      <c r="K92" s="14">
        <f t="shared" si="7"/>
        <v>0</v>
      </c>
      <c r="L92" s="15">
        <f t="shared" si="8"/>
        <v>0</v>
      </c>
      <c r="N92" s="20"/>
    </row>
    <row r="93" spans="1:14" ht="39.6" x14ac:dyDescent="0.25">
      <c r="A93" s="36" t="s">
        <v>381</v>
      </c>
      <c r="B93" s="50" t="s">
        <v>96</v>
      </c>
      <c r="C93" s="51" t="s">
        <v>0</v>
      </c>
      <c r="D93" s="21" t="e">
        <f>#REF!</f>
        <v>#REF!</v>
      </c>
      <c r="E93" s="57">
        <v>125.33939393939394</v>
      </c>
      <c r="F93" s="52">
        <v>14.85</v>
      </c>
      <c r="G93" s="13"/>
      <c r="H93" s="13">
        <f t="shared" si="9"/>
        <v>0</v>
      </c>
      <c r="I93" s="14">
        <f t="shared" si="5"/>
        <v>1861.29</v>
      </c>
      <c r="J93" s="14">
        <f t="shared" si="6"/>
        <v>0</v>
      </c>
      <c r="K93" s="14">
        <f t="shared" si="7"/>
        <v>0</v>
      </c>
      <c r="L93" s="15">
        <f t="shared" si="8"/>
        <v>0</v>
      </c>
      <c r="N93" s="20"/>
    </row>
    <row r="94" spans="1:14" s="20" customFormat="1" ht="39.6" x14ac:dyDescent="0.25">
      <c r="A94" s="36" t="s">
        <v>382</v>
      </c>
      <c r="B94" s="50" t="s">
        <v>96</v>
      </c>
      <c r="C94" s="51" t="s">
        <v>0</v>
      </c>
      <c r="D94" s="21" t="e">
        <f>#REF!</f>
        <v>#REF!</v>
      </c>
      <c r="E94" s="57">
        <v>125.33966445077557</v>
      </c>
      <c r="F94" s="52">
        <v>31.59</v>
      </c>
      <c r="G94" s="13"/>
      <c r="H94" s="13">
        <f t="shared" si="9"/>
        <v>0</v>
      </c>
      <c r="I94" s="14">
        <f t="shared" si="5"/>
        <v>3959.4800000000005</v>
      </c>
      <c r="J94" s="14">
        <f t="shared" si="6"/>
        <v>0</v>
      </c>
      <c r="K94" s="14">
        <f t="shared" si="7"/>
        <v>0</v>
      </c>
      <c r="L94" s="15">
        <f t="shared" si="8"/>
        <v>0</v>
      </c>
    </row>
    <row r="95" spans="1:14" s="20" customFormat="1" ht="26.4" x14ac:dyDescent="0.25">
      <c r="A95" s="36" t="s">
        <v>383</v>
      </c>
      <c r="B95" s="50" t="s">
        <v>97</v>
      </c>
      <c r="C95" s="51" t="s">
        <v>315</v>
      </c>
      <c r="D95" s="21" t="e">
        <f>#REF!</f>
        <v>#REF!</v>
      </c>
      <c r="E95" s="57">
        <v>60.040776699029117</v>
      </c>
      <c r="F95" s="52">
        <v>41.2</v>
      </c>
      <c r="G95" s="13"/>
      <c r="H95" s="13">
        <f t="shared" si="9"/>
        <v>0</v>
      </c>
      <c r="I95" s="14">
        <f t="shared" si="5"/>
        <v>2473.6799999999998</v>
      </c>
      <c r="J95" s="14">
        <f t="shared" si="6"/>
        <v>0</v>
      </c>
      <c r="K95" s="14">
        <f t="shared" si="7"/>
        <v>0</v>
      </c>
      <c r="L95" s="15">
        <f t="shared" si="8"/>
        <v>0</v>
      </c>
    </row>
    <row r="96" spans="1:14" ht="26.4" x14ac:dyDescent="0.25">
      <c r="A96" s="36" t="s">
        <v>384</v>
      </c>
      <c r="B96" s="50" t="s">
        <v>98</v>
      </c>
      <c r="C96" s="51" t="s">
        <v>38</v>
      </c>
      <c r="D96" s="21" t="e">
        <f>#REF!</f>
        <v>#REF!</v>
      </c>
      <c r="E96" s="57">
        <v>37.906951871657753</v>
      </c>
      <c r="F96" s="52">
        <v>18.7</v>
      </c>
      <c r="G96" s="13"/>
      <c r="H96" s="13">
        <f>42+94.9</f>
        <v>136.9</v>
      </c>
      <c r="I96" s="14">
        <f t="shared" si="5"/>
        <v>708.86</v>
      </c>
      <c r="J96" s="14">
        <f t="shared" si="6"/>
        <v>0</v>
      </c>
      <c r="K96" s="14">
        <f t="shared" si="7"/>
        <v>5189.46</v>
      </c>
      <c r="L96" s="15">
        <f t="shared" si="8"/>
        <v>7.3208532009141436</v>
      </c>
      <c r="N96" s="20"/>
    </row>
    <row r="97" spans="1:14" ht="39.6" x14ac:dyDescent="0.25">
      <c r="A97" s="36" t="s">
        <v>385</v>
      </c>
      <c r="B97" s="48" t="s">
        <v>99</v>
      </c>
      <c r="C97" s="36" t="s">
        <v>38</v>
      </c>
      <c r="D97" s="24"/>
      <c r="E97" s="53">
        <v>50.991113529198408</v>
      </c>
      <c r="F97" s="38">
        <v>110.28</v>
      </c>
      <c r="G97" s="24"/>
      <c r="H97" s="13">
        <f t="shared" si="9"/>
        <v>0</v>
      </c>
      <c r="I97" s="14">
        <f t="shared" si="5"/>
        <v>5623.3</v>
      </c>
      <c r="J97" s="14">
        <f t="shared" si="6"/>
        <v>0</v>
      </c>
      <c r="K97" s="14">
        <f t="shared" si="7"/>
        <v>0</v>
      </c>
      <c r="L97" s="15">
        <f t="shared" si="8"/>
        <v>0</v>
      </c>
      <c r="N97" s="20"/>
    </row>
    <row r="98" spans="1:14" x14ac:dyDescent="0.25">
      <c r="A98" s="36" t="s">
        <v>386</v>
      </c>
      <c r="B98" s="37" t="s">
        <v>100</v>
      </c>
      <c r="C98" s="36" t="s">
        <v>312</v>
      </c>
      <c r="D98" s="21" t="e">
        <f>#REF!</f>
        <v>#REF!</v>
      </c>
      <c r="E98" s="53">
        <v>48.023015873015879</v>
      </c>
      <c r="F98" s="38">
        <v>25.2</v>
      </c>
      <c r="G98" s="13"/>
      <c r="H98" s="13">
        <f t="shared" si="9"/>
        <v>0</v>
      </c>
      <c r="I98" s="14">
        <f t="shared" si="5"/>
        <v>1210.18</v>
      </c>
      <c r="J98" s="14">
        <f t="shared" si="6"/>
        <v>0</v>
      </c>
      <c r="K98" s="14">
        <f t="shared" si="7"/>
        <v>0</v>
      </c>
      <c r="L98" s="15">
        <f t="shared" si="8"/>
        <v>0</v>
      </c>
      <c r="N98" s="20"/>
    </row>
    <row r="99" spans="1:14" x14ac:dyDescent="0.25">
      <c r="A99" s="36" t="s">
        <v>387</v>
      </c>
      <c r="B99" s="48" t="s">
        <v>101</v>
      </c>
      <c r="C99" s="49" t="s">
        <v>314</v>
      </c>
      <c r="D99" s="21" t="e">
        <f>#REF!</f>
        <v>#REF!</v>
      </c>
      <c r="E99" s="56">
        <v>65.056372549019613</v>
      </c>
      <c r="F99" s="47">
        <v>102</v>
      </c>
      <c r="G99" s="13"/>
      <c r="H99" s="13">
        <f t="shared" si="9"/>
        <v>0</v>
      </c>
      <c r="I99" s="14">
        <f t="shared" si="5"/>
        <v>6635.7500000000009</v>
      </c>
      <c r="J99" s="14">
        <f t="shared" si="6"/>
        <v>0</v>
      </c>
      <c r="K99" s="14">
        <f t="shared" si="7"/>
        <v>0</v>
      </c>
      <c r="L99" s="15">
        <f t="shared" si="8"/>
        <v>0</v>
      </c>
      <c r="N99" s="20"/>
    </row>
    <row r="100" spans="1:14" ht="39.6" x14ac:dyDescent="0.25">
      <c r="A100" s="36" t="s">
        <v>388</v>
      </c>
      <c r="B100" s="48" t="s">
        <v>96</v>
      </c>
      <c r="C100" s="49" t="s">
        <v>0</v>
      </c>
      <c r="D100" s="21" t="e">
        <f>#REF!</f>
        <v>#REF!</v>
      </c>
      <c r="E100" s="56">
        <v>125.34</v>
      </c>
      <c r="F100" s="47">
        <v>2.16</v>
      </c>
      <c r="G100" s="13"/>
      <c r="H100" s="13">
        <f t="shared" si="9"/>
        <v>0</v>
      </c>
      <c r="I100" s="14">
        <f t="shared" si="5"/>
        <v>270.73440000000005</v>
      </c>
      <c r="J100" s="14">
        <f t="shared" si="6"/>
        <v>0</v>
      </c>
      <c r="K100" s="14">
        <f t="shared" si="7"/>
        <v>0</v>
      </c>
      <c r="L100" s="15">
        <f t="shared" si="8"/>
        <v>0</v>
      </c>
      <c r="N100" s="20"/>
    </row>
    <row r="101" spans="1:14" ht="39.6" x14ac:dyDescent="0.25">
      <c r="A101" s="36" t="s">
        <v>389</v>
      </c>
      <c r="B101" s="48" t="s">
        <v>96</v>
      </c>
      <c r="C101" s="49" t="s">
        <v>0</v>
      </c>
      <c r="D101" s="21" t="e">
        <f>#REF!</f>
        <v>#REF!</v>
      </c>
      <c r="E101" s="56">
        <v>125.34</v>
      </c>
      <c r="F101" s="47">
        <v>1.98</v>
      </c>
      <c r="G101" s="13"/>
      <c r="H101" s="13">
        <f t="shared" si="9"/>
        <v>0</v>
      </c>
      <c r="I101" s="14">
        <f t="shared" si="5"/>
        <v>248.17320000000001</v>
      </c>
      <c r="J101" s="14">
        <f t="shared" si="6"/>
        <v>0</v>
      </c>
      <c r="K101" s="14">
        <f t="shared" si="7"/>
        <v>0</v>
      </c>
      <c r="L101" s="15">
        <f t="shared" si="8"/>
        <v>0</v>
      </c>
      <c r="N101" s="20"/>
    </row>
    <row r="102" spans="1:14" ht="26.4" x14ac:dyDescent="0.25">
      <c r="A102" s="36" t="s">
        <v>390</v>
      </c>
      <c r="B102" s="37" t="s">
        <v>102</v>
      </c>
      <c r="C102" s="36" t="s">
        <v>315</v>
      </c>
      <c r="D102" s="21" t="e">
        <f>#REF!</f>
        <v>#REF!</v>
      </c>
      <c r="E102" s="53">
        <v>14.73</v>
      </c>
      <c r="F102" s="38">
        <v>3.6</v>
      </c>
      <c r="G102" s="13"/>
      <c r="H102" s="13">
        <f t="shared" si="9"/>
        <v>0</v>
      </c>
      <c r="I102" s="14">
        <f t="shared" si="5"/>
        <v>53.028000000000006</v>
      </c>
      <c r="J102" s="14">
        <f t="shared" si="6"/>
        <v>0</v>
      </c>
      <c r="K102" s="14">
        <f t="shared" si="7"/>
        <v>0</v>
      </c>
      <c r="L102" s="15">
        <f t="shared" si="8"/>
        <v>0</v>
      </c>
      <c r="N102" s="20"/>
    </row>
    <row r="103" spans="1:14" ht="66" x14ac:dyDescent="0.25">
      <c r="A103" s="36" t="s">
        <v>391</v>
      </c>
      <c r="B103" s="37" t="s">
        <v>103</v>
      </c>
      <c r="C103" s="36" t="s">
        <v>315</v>
      </c>
      <c r="D103" s="21" t="e">
        <f>#REF!</f>
        <v>#REF!</v>
      </c>
      <c r="E103" s="53">
        <v>58.792999999999999</v>
      </c>
      <c r="F103" s="38">
        <v>40</v>
      </c>
      <c r="G103" s="13"/>
      <c r="H103" s="13">
        <f>G103+40</f>
        <v>40</v>
      </c>
      <c r="I103" s="14">
        <f t="shared" si="5"/>
        <v>2351.7199999999998</v>
      </c>
      <c r="J103" s="14">
        <f t="shared" si="6"/>
        <v>0</v>
      </c>
      <c r="K103" s="14">
        <f t="shared" si="7"/>
        <v>2351.7199999999998</v>
      </c>
      <c r="L103" s="15">
        <f t="shared" si="8"/>
        <v>1</v>
      </c>
      <c r="N103" s="20"/>
    </row>
    <row r="104" spans="1:14" x14ac:dyDescent="0.25">
      <c r="A104" s="49" t="s">
        <v>392</v>
      </c>
      <c r="B104" s="48" t="s">
        <v>104</v>
      </c>
      <c r="C104" s="49" t="s">
        <v>313</v>
      </c>
      <c r="D104" s="21" t="e">
        <f>#REF!</f>
        <v>#REF!</v>
      </c>
      <c r="E104" s="56">
        <v>173.28987603305785</v>
      </c>
      <c r="F104" s="47">
        <v>48.4</v>
      </c>
      <c r="G104" s="13"/>
      <c r="H104" s="13">
        <f t="shared" si="9"/>
        <v>0</v>
      </c>
      <c r="I104" s="14">
        <f t="shared" si="5"/>
        <v>8387.23</v>
      </c>
      <c r="J104" s="14">
        <f t="shared" si="6"/>
        <v>0</v>
      </c>
      <c r="K104" s="14">
        <f t="shared" si="7"/>
        <v>0</v>
      </c>
      <c r="L104" s="15">
        <f t="shared" si="8"/>
        <v>0</v>
      </c>
      <c r="N104" s="20"/>
    </row>
    <row r="105" spans="1:14" s="20" customFormat="1" x14ac:dyDescent="0.25">
      <c r="A105" s="49" t="s">
        <v>393</v>
      </c>
      <c r="B105" s="48" t="s">
        <v>105</v>
      </c>
      <c r="C105" s="49" t="s">
        <v>38</v>
      </c>
      <c r="D105" s="24"/>
      <c r="E105" s="56">
        <v>18.629990285159153</v>
      </c>
      <c r="F105" s="47">
        <v>874.95</v>
      </c>
      <c r="G105" s="24"/>
      <c r="H105" s="13">
        <f t="shared" si="9"/>
        <v>0</v>
      </c>
      <c r="I105" s="14">
        <f t="shared" si="5"/>
        <v>16300.310000000001</v>
      </c>
      <c r="J105" s="14">
        <f t="shared" si="6"/>
        <v>0</v>
      </c>
      <c r="K105" s="14">
        <f t="shared" si="7"/>
        <v>0</v>
      </c>
      <c r="L105" s="15">
        <f t="shared" si="8"/>
        <v>0</v>
      </c>
    </row>
    <row r="106" spans="1:14" s="20" customFormat="1" x14ac:dyDescent="0.25">
      <c r="A106" s="32">
        <v>9</v>
      </c>
      <c r="B106" s="33" t="s">
        <v>34</v>
      </c>
      <c r="C106" s="32"/>
      <c r="D106" s="21" t="e">
        <f>#REF!</f>
        <v>#REF!</v>
      </c>
      <c r="E106" s="54"/>
      <c r="F106" s="34"/>
      <c r="G106" s="35"/>
      <c r="H106" s="35"/>
      <c r="I106" s="35"/>
      <c r="J106" s="35"/>
      <c r="K106" s="35"/>
      <c r="L106" s="35"/>
    </row>
    <row r="107" spans="1:14" s="20" customFormat="1" ht="26.4" x14ac:dyDescent="0.25">
      <c r="A107" s="36" t="s">
        <v>32</v>
      </c>
      <c r="B107" s="37" t="s">
        <v>106</v>
      </c>
      <c r="C107" s="36" t="s">
        <v>0</v>
      </c>
      <c r="D107" s="21" t="e">
        <f>#REF!</f>
        <v>#REF!</v>
      </c>
      <c r="E107" s="53">
        <v>14.053153118461754</v>
      </c>
      <c r="F107" s="38">
        <v>2337.21</v>
      </c>
      <c r="G107" s="13"/>
      <c r="H107" s="13">
        <f t="shared" si="9"/>
        <v>0</v>
      </c>
      <c r="I107" s="14">
        <f t="shared" si="5"/>
        <v>32845.17</v>
      </c>
      <c r="J107" s="14">
        <f t="shared" si="6"/>
        <v>0</v>
      </c>
      <c r="K107" s="14">
        <f t="shared" si="7"/>
        <v>0</v>
      </c>
      <c r="L107" s="15">
        <f t="shared" si="8"/>
        <v>0</v>
      </c>
    </row>
    <row r="108" spans="1:14" s="20" customFormat="1" ht="26.4" x14ac:dyDescent="0.25">
      <c r="A108" s="36" t="s">
        <v>31</v>
      </c>
      <c r="B108" s="37" t="s">
        <v>107</v>
      </c>
      <c r="C108" s="36" t="s">
        <v>0</v>
      </c>
      <c r="D108" s="21" t="e">
        <f>#REF!</f>
        <v>#REF!</v>
      </c>
      <c r="E108" s="53">
        <v>11.400015045027621</v>
      </c>
      <c r="F108" s="38">
        <v>930.54</v>
      </c>
      <c r="G108" s="13"/>
      <c r="H108" s="13">
        <f t="shared" si="9"/>
        <v>0</v>
      </c>
      <c r="I108" s="14">
        <f t="shared" si="5"/>
        <v>10608.170000000002</v>
      </c>
      <c r="J108" s="14">
        <f t="shared" si="6"/>
        <v>0</v>
      </c>
      <c r="K108" s="14">
        <f t="shared" si="7"/>
        <v>0</v>
      </c>
      <c r="L108" s="15">
        <f t="shared" si="8"/>
        <v>0</v>
      </c>
    </row>
    <row r="109" spans="1:14" s="20" customFormat="1" ht="26.4" x14ac:dyDescent="0.25">
      <c r="A109" s="36" t="s">
        <v>33</v>
      </c>
      <c r="B109" s="37" t="s">
        <v>108</v>
      </c>
      <c r="C109" s="36" t="s">
        <v>38</v>
      </c>
      <c r="D109" s="21" t="e">
        <f>#REF!</f>
        <v>#REF!</v>
      </c>
      <c r="E109" s="53">
        <v>13.302033475592943</v>
      </c>
      <c r="F109" s="38">
        <v>2429.83</v>
      </c>
      <c r="G109" s="13"/>
      <c r="H109" s="13">
        <f t="shared" si="9"/>
        <v>0</v>
      </c>
      <c r="I109" s="14">
        <f t="shared" si="5"/>
        <v>32321.68</v>
      </c>
      <c r="J109" s="14">
        <f t="shared" si="6"/>
        <v>0</v>
      </c>
      <c r="K109" s="14">
        <f t="shared" si="7"/>
        <v>0</v>
      </c>
      <c r="L109" s="15">
        <f t="shared" si="8"/>
        <v>0</v>
      </c>
    </row>
    <row r="110" spans="1:14" s="20" customFormat="1" ht="26.4" x14ac:dyDescent="0.25">
      <c r="A110" s="36" t="s">
        <v>394</v>
      </c>
      <c r="B110" s="37" t="s">
        <v>109</v>
      </c>
      <c r="C110" s="36" t="s">
        <v>38</v>
      </c>
      <c r="D110" s="21" t="e">
        <f>#REF!</f>
        <v>#REF!</v>
      </c>
      <c r="E110" s="53">
        <v>9.3889569497281151</v>
      </c>
      <c r="F110" s="38">
        <v>930.54</v>
      </c>
      <c r="G110" s="13"/>
      <c r="H110" s="13">
        <f t="shared" si="9"/>
        <v>0</v>
      </c>
      <c r="I110" s="14">
        <f t="shared" si="5"/>
        <v>8736.7999999999993</v>
      </c>
      <c r="J110" s="14">
        <f t="shared" si="6"/>
        <v>0</v>
      </c>
      <c r="K110" s="14">
        <f t="shared" si="7"/>
        <v>0</v>
      </c>
      <c r="L110" s="15">
        <f t="shared" si="8"/>
        <v>0</v>
      </c>
    </row>
    <row r="111" spans="1:14" s="20" customFormat="1" ht="26.4" x14ac:dyDescent="0.25">
      <c r="A111" s="36" t="s">
        <v>395</v>
      </c>
      <c r="B111" s="37" t="s">
        <v>110</v>
      </c>
      <c r="C111" s="36" t="s">
        <v>38</v>
      </c>
      <c r="D111" s="21" t="e">
        <f>#REF!</f>
        <v>#REF!</v>
      </c>
      <c r="E111" s="53">
        <v>26.095238095238098</v>
      </c>
      <c r="F111" s="38">
        <v>178.92</v>
      </c>
      <c r="G111" s="13"/>
      <c r="H111" s="13">
        <f t="shared" si="9"/>
        <v>0</v>
      </c>
      <c r="I111" s="14">
        <f t="shared" si="5"/>
        <v>4668.96</v>
      </c>
      <c r="J111" s="14">
        <f t="shared" si="6"/>
        <v>0</v>
      </c>
      <c r="K111" s="14">
        <f t="shared" si="7"/>
        <v>0</v>
      </c>
      <c r="L111" s="15">
        <f t="shared" si="8"/>
        <v>0</v>
      </c>
    </row>
    <row r="112" spans="1:14" s="20" customFormat="1" ht="26.4" x14ac:dyDescent="0.25">
      <c r="A112" s="36" t="s">
        <v>396</v>
      </c>
      <c r="B112" s="37" t="s">
        <v>111</v>
      </c>
      <c r="C112" s="36" t="s">
        <v>38</v>
      </c>
      <c r="D112" s="21" t="e">
        <f>#REF!</f>
        <v>#REF!</v>
      </c>
      <c r="E112" s="53">
        <v>25.986337020169167</v>
      </c>
      <c r="F112" s="38">
        <v>30.74</v>
      </c>
      <c r="G112" s="13"/>
      <c r="H112" s="13">
        <f t="shared" si="9"/>
        <v>0</v>
      </c>
      <c r="I112" s="14">
        <f t="shared" si="5"/>
        <v>798.82000000000016</v>
      </c>
      <c r="J112" s="14">
        <f t="shared" si="6"/>
        <v>0</v>
      </c>
      <c r="K112" s="14">
        <f t="shared" si="7"/>
        <v>0</v>
      </c>
      <c r="L112" s="15">
        <f t="shared" si="8"/>
        <v>0</v>
      </c>
    </row>
    <row r="113" spans="1:14" s="20" customFormat="1" ht="26.4" x14ac:dyDescent="0.25">
      <c r="A113" s="36" t="s">
        <v>397</v>
      </c>
      <c r="B113" s="37" t="s">
        <v>108</v>
      </c>
      <c r="C113" s="36" t="s">
        <v>38</v>
      </c>
      <c r="D113" s="21" t="e">
        <f>#REF!</f>
        <v>#REF!</v>
      </c>
      <c r="E113" s="53">
        <v>13.302041064269226</v>
      </c>
      <c r="F113" s="38">
        <v>823.1</v>
      </c>
      <c r="G113" s="13"/>
      <c r="H113" s="13">
        <f t="shared" si="9"/>
        <v>0</v>
      </c>
      <c r="I113" s="14">
        <f t="shared" si="5"/>
        <v>10948.91</v>
      </c>
      <c r="J113" s="14">
        <f t="shared" si="6"/>
        <v>0</v>
      </c>
      <c r="K113" s="14">
        <f t="shared" si="7"/>
        <v>0</v>
      </c>
      <c r="L113" s="15">
        <f t="shared" si="8"/>
        <v>0</v>
      </c>
    </row>
    <row r="114" spans="1:14" s="20" customFormat="1" x14ac:dyDescent="0.25">
      <c r="A114" s="32">
        <v>10</v>
      </c>
      <c r="B114" s="33" t="s">
        <v>112</v>
      </c>
      <c r="C114" s="32"/>
      <c r="D114" s="21" t="e">
        <f>#REF!</f>
        <v>#REF!</v>
      </c>
      <c r="E114" s="54"/>
      <c r="F114" s="34"/>
      <c r="G114" s="35"/>
      <c r="H114" s="35"/>
      <c r="I114" s="35"/>
      <c r="J114" s="35"/>
      <c r="K114" s="35"/>
      <c r="L114" s="35"/>
    </row>
    <row r="115" spans="1:14" s="20" customFormat="1" ht="26.4" x14ac:dyDescent="0.25">
      <c r="A115" s="36" t="s">
        <v>398</v>
      </c>
      <c r="B115" s="37" t="s">
        <v>113</v>
      </c>
      <c r="C115" s="36" t="s">
        <v>312</v>
      </c>
      <c r="D115" s="21" t="e">
        <f>#REF!</f>
        <v>#REF!</v>
      </c>
      <c r="E115" s="53">
        <v>65.42</v>
      </c>
      <c r="F115" s="38">
        <v>1</v>
      </c>
      <c r="G115" s="38"/>
      <c r="H115" s="13">
        <f t="shared" si="9"/>
        <v>0</v>
      </c>
      <c r="I115" s="14">
        <f t="shared" si="5"/>
        <v>65.42</v>
      </c>
      <c r="J115" s="14">
        <f t="shared" si="6"/>
        <v>0</v>
      </c>
      <c r="K115" s="14">
        <f t="shared" si="7"/>
        <v>0</v>
      </c>
      <c r="L115" s="15">
        <f t="shared" si="8"/>
        <v>0</v>
      </c>
    </row>
    <row r="116" spans="1:14" s="20" customFormat="1" ht="26.4" x14ac:dyDescent="0.25">
      <c r="A116" s="36" t="s">
        <v>399</v>
      </c>
      <c r="B116" s="37" t="s">
        <v>114</v>
      </c>
      <c r="C116" s="36" t="s">
        <v>312</v>
      </c>
      <c r="D116" s="21" t="e">
        <f>#REF!</f>
        <v>#REF!</v>
      </c>
      <c r="E116" s="53">
        <v>128.44</v>
      </c>
      <c r="F116" s="38">
        <v>5</v>
      </c>
      <c r="G116" s="38"/>
      <c r="H116" s="13">
        <f t="shared" si="9"/>
        <v>0</v>
      </c>
      <c r="I116" s="14">
        <f t="shared" si="5"/>
        <v>642.20000000000005</v>
      </c>
      <c r="J116" s="14">
        <f t="shared" si="6"/>
        <v>0</v>
      </c>
      <c r="K116" s="14">
        <f t="shared" si="7"/>
        <v>0</v>
      </c>
      <c r="L116" s="15">
        <f t="shared" si="8"/>
        <v>0</v>
      </c>
    </row>
    <row r="117" spans="1:14" s="20" customFormat="1" ht="26.4" x14ac:dyDescent="0.25">
      <c r="A117" s="36" t="s">
        <v>400</v>
      </c>
      <c r="B117" s="37" t="s">
        <v>115</v>
      </c>
      <c r="C117" s="36" t="s">
        <v>312</v>
      </c>
      <c r="D117" s="24"/>
      <c r="E117" s="53">
        <v>153.46</v>
      </c>
      <c r="F117" s="38">
        <v>2</v>
      </c>
      <c r="G117" s="38"/>
      <c r="H117" s="13">
        <f t="shared" si="9"/>
        <v>0</v>
      </c>
      <c r="I117" s="14">
        <f t="shared" si="5"/>
        <v>306.92</v>
      </c>
      <c r="J117" s="14">
        <f t="shared" si="6"/>
        <v>0</v>
      </c>
      <c r="K117" s="14">
        <f t="shared" si="7"/>
        <v>0</v>
      </c>
      <c r="L117" s="15">
        <f t="shared" si="8"/>
        <v>0</v>
      </c>
    </row>
    <row r="118" spans="1:14" s="20" customFormat="1" ht="26.4" x14ac:dyDescent="0.25">
      <c r="A118" s="36" t="s">
        <v>401</v>
      </c>
      <c r="B118" s="37" t="s">
        <v>116</v>
      </c>
      <c r="C118" s="36" t="s">
        <v>312</v>
      </c>
      <c r="D118" s="24"/>
      <c r="E118" s="53">
        <v>200.62</v>
      </c>
      <c r="F118" s="38">
        <v>1</v>
      </c>
      <c r="G118" s="38"/>
      <c r="H118" s="13">
        <f t="shared" si="9"/>
        <v>0</v>
      </c>
      <c r="I118" s="14">
        <f t="shared" si="5"/>
        <v>200.62</v>
      </c>
      <c r="J118" s="14">
        <f t="shared" si="6"/>
        <v>0</v>
      </c>
      <c r="K118" s="14">
        <f t="shared" si="7"/>
        <v>0</v>
      </c>
      <c r="L118" s="15">
        <f t="shared" si="8"/>
        <v>0</v>
      </c>
    </row>
    <row r="119" spans="1:14" s="20" customFormat="1" ht="26.4" x14ac:dyDescent="0.25">
      <c r="A119" s="36" t="s">
        <v>402</v>
      </c>
      <c r="B119" s="37" t="s">
        <v>117</v>
      </c>
      <c r="C119" s="36" t="s">
        <v>312</v>
      </c>
      <c r="D119" s="21" t="e">
        <f>#REF!</f>
        <v>#REF!</v>
      </c>
      <c r="E119" s="53">
        <v>391.6</v>
      </c>
      <c r="F119" s="38">
        <v>1</v>
      </c>
      <c r="G119" s="38"/>
      <c r="H119" s="13">
        <f t="shared" si="9"/>
        <v>0</v>
      </c>
      <c r="I119" s="14">
        <f t="shared" si="5"/>
        <v>391.6</v>
      </c>
      <c r="J119" s="14">
        <f t="shared" si="6"/>
        <v>0</v>
      </c>
      <c r="K119" s="14">
        <f t="shared" si="7"/>
        <v>0</v>
      </c>
      <c r="L119" s="15">
        <f t="shared" si="8"/>
        <v>0</v>
      </c>
    </row>
    <row r="120" spans="1:14" s="20" customFormat="1" ht="26.4" x14ac:dyDescent="0.25">
      <c r="A120" s="36" t="s">
        <v>403</v>
      </c>
      <c r="B120" s="37" t="s">
        <v>118</v>
      </c>
      <c r="C120" s="36" t="s">
        <v>312</v>
      </c>
      <c r="D120" s="21" t="e">
        <f>#REF!</f>
        <v>#REF!</v>
      </c>
      <c r="E120" s="53">
        <v>131.61521739130436</v>
      </c>
      <c r="F120" s="38">
        <v>23</v>
      </c>
      <c r="G120" s="38"/>
      <c r="H120" s="13">
        <v>17</v>
      </c>
      <c r="I120" s="14">
        <f t="shared" si="5"/>
        <v>3027.15</v>
      </c>
      <c r="J120" s="14">
        <f t="shared" si="6"/>
        <v>0</v>
      </c>
      <c r="K120" s="14">
        <f t="shared" si="7"/>
        <v>2237.46</v>
      </c>
      <c r="L120" s="15">
        <f t="shared" si="8"/>
        <v>0.73913086566572517</v>
      </c>
    </row>
    <row r="121" spans="1:14" s="20" customFormat="1" ht="26.4" x14ac:dyDescent="0.25">
      <c r="A121" s="36" t="s">
        <v>404</v>
      </c>
      <c r="B121" s="37" t="s">
        <v>119</v>
      </c>
      <c r="C121" s="36" t="s">
        <v>312</v>
      </c>
      <c r="D121" s="21" t="e">
        <f>#REF!</f>
        <v>#REF!</v>
      </c>
      <c r="E121" s="53">
        <v>125.61857142857143</v>
      </c>
      <c r="F121" s="38">
        <v>14</v>
      </c>
      <c r="G121" s="38"/>
      <c r="H121" s="13">
        <v>18</v>
      </c>
      <c r="I121" s="14">
        <f t="shared" si="5"/>
        <v>1758.66</v>
      </c>
      <c r="J121" s="14">
        <f t="shared" si="6"/>
        <v>0</v>
      </c>
      <c r="K121" s="14">
        <f t="shared" si="7"/>
        <v>2261.13</v>
      </c>
      <c r="L121" s="15">
        <f t="shared" si="8"/>
        <v>1.285711848793968</v>
      </c>
    </row>
    <row r="122" spans="1:14" s="20" customFormat="1" ht="26.4" x14ac:dyDescent="0.25">
      <c r="A122" s="36" t="s">
        <v>405</v>
      </c>
      <c r="B122" s="37" t="s">
        <v>120</v>
      </c>
      <c r="C122" s="36" t="s">
        <v>312</v>
      </c>
      <c r="D122" s="21" t="e">
        <f>#REF!</f>
        <v>#REF!</v>
      </c>
      <c r="E122" s="53">
        <v>155.82</v>
      </c>
      <c r="F122" s="38">
        <v>8</v>
      </c>
      <c r="G122" s="38"/>
      <c r="H122" s="13">
        <v>6</v>
      </c>
      <c r="I122" s="14">
        <f t="shared" si="5"/>
        <v>1246.56</v>
      </c>
      <c r="J122" s="14">
        <f t="shared" si="6"/>
        <v>0</v>
      </c>
      <c r="K122" s="14">
        <f t="shared" si="7"/>
        <v>934.92</v>
      </c>
      <c r="L122" s="15">
        <f t="shared" si="8"/>
        <v>0.75</v>
      </c>
    </row>
    <row r="123" spans="1:14" s="20" customFormat="1" ht="26.4" x14ac:dyDescent="0.25">
      <c r="A123" s="36" t="s">
        <v>406</v>
      </c>
      <c r="B123" s="37" t="s">
        <v>121</v>
      </c>
      <c r="C123" s="36" t="s">
        <v>312</v>
      </c>
      <c r="D123" s="21" t="e">
        <f>#REF!</f>
        <v>#REF!</v>
      </c>
      <c r="E123" s="53">
        <v>222.85</v>
      </c>
      <c r="F123" s="38">
        <v>1</v>
      </c>
      <c r="G123" s="38"/>
      <c r="H123" s="13">
        <f t="shared" si="9"/>
        <v>0</v>
      </c>
      <c r="I123" s="14">
        <f t="shared" si="5"/>
        <v>222.85</v>
      </c>
      <c r="J123" s="14">
        <f t="shared" si="6"/>
        <v>0</v>
      </c>
      <c r="K123" s="14">
        <f t="shared" si="7"/>
        <v>0</v>
      </c>
      <c r="L123" s="15">
        <f t="shared" si="8"/>
        <v>0</v>
      </c>
    </row>
    <row r="124" spans="1:14" s="20" customFormat="1" ht="26.4" x14ac:dyDescent="0.25">
      <c r="A124" s="36" t="s">
        <v>407</v>
      </c>
      <c r="B124" s="37" t="s">
        <v>122</v>
      </c>
      <c r="C124" s="36" t="s">
        <v>315</v>
      </c>
      <c r="D124" s="21" t="e">
        <f>#REF!</f>
        <v>#REF!</v>
      </c>
      <c r="E124" s="53">
        <v>23.938828828828829</v>
      </c>
      <c r="F124" s="38">
        <v>222</v>
      </c>
      <c r="G124" s="38"/>
      <c r="H124" s="13">
        <v>189</v>
      </c>
      <c r="I124" s="14">
        <f t="shared" si="5"/>
        <v>5314.42</v>
      </c>
      <c r="J124" s="14">
        <f t="shared" si="6"/>
        <v>0</v>
      </c>
      <c r="K124" s="14">
        <f t="shared" si="7"/>
        <v>4524.4399999999996</v>
      </c>
      <c r="L124" s="15">
        <f t="shared" si="8"/>
        <v>0.8513516056314705</v>
      </c>
    </row>
    <row r="125" spans="1:14" s="20" customFormat="1" ht="26.4" x14ac:dyDescent="0.25">
      <c r="A125" s="36" t="s">
        <v>408</v>
      </c>
      <c r="B125" s="37" t="s">
        <v>123</v>
      </c>
      <c r="C125" s="36" t="s">
        <v>315</v>
      </c>
      <c r="D125" s="21" t="e">
        <f>#REF!</f>
        <v>#REF!</v>
      </c>
      <c r="E125" s="53">
        <v>35.120740740740743</v>
      </c>
      <c r="F125" s="38">
        <v>54</v>
      </c>
      <c r="G125" s="38"/>
      <c r="H125" s="13">
        <v>40</v>
      </c>
      <c r="I125" s="14">
        <f t="shared" si="5"/>
        <v>1896.5200000000002</v>
      </c>
      <c r="J125" s="14">
        <f t="shared" si="6"/>
        <v>0</v>
      </c>
      <c r="K125" s="14">
        <f t="shared" si="7"/>
        <v>1404.83</v>
      </c>
      <c r="L125" s="15">
        <f t="shared" si="8"/>
        <v>0.74074093603020252</v>
      </c>
    </row>
    <row r="126" spans="1:14" ht="26.4" x14ac:dyDescent="0.25">
      <c r="A126" s="36" t="s">
        <v>409</v>
      </c>
      <c r="B126" s="37" t="s">
        <v>124</v>
      </c>
      <c r="C126" s="36" t="s">
        <v>315</v>
      </c>
      <c r="D126" s="21" t="e">
        <f>#REF!</f>
        <v>#REF!</v>
      </c>
      <c r="E126" s="53">
        <v>45.067</v>
      </c>
      <c r="F126" s="38">
        <v>30</v>
      </c>
      <c r="G126" s="38"/>
      <c r="H126" s="13">
        <f>G126+15</f>
        <v>15</v>
      </c>
      <c r="I126" s="14">
        <f t="shared" si="5"/>
        <v>1352.01</v>
      </c>
      <c r="J126" s="14">
        <f t="shared" si="6"/>
        <v>0</v>
      </c>
      <c r="K126" s="14">
        <f t="shared" si="7"/>
        <v>676.01</v>
      </c>
      <c r="L126" s="15">
        <f t="shared" si="8"/>
        <v>0.50000369819749857</v>
      </c>
      <c r="N126" s="20"/>
    </row>
    <row r="127" spans="1:14" s="20" customFormat="1" ht="26.4" x14ac:dyDescent="0.25">
      <c r="A127" s="36" t="s">
        <v>410</v>
      </c>
      <c r="B127" s="37" t="s">
        <v>125</v>
      </c>
      <c r="C127" s="36" t="s">
        <v>315</v>
      </c>
      <c r="D127" s="24"/>
      <c r="E127" s="53">
        <v>50.773030303030303</v>
      </c>
      <c r="F127" s="38">
        <v>66</v>
      </c>
      <c r="G127" s="38"/>
      <c r="H127" s="13">
        <v>28</v>
      </c>
      <c r="I127" s="14">
        <f t="shared" si="5"/>
        <v>3351.02</v>
      </c>
      <c r="J127" s="14">
        <f t="shared" si="6"/>
        <v>0</v>
      </c>
      <c r="K127" s="14">
        <f t="shared" si="7"/>
        <v>1421.64</v>
      </c>
      <c r="L127" s="15">
        <f t="shared" si="8"/>
        <v>0.42424097737405331</v>
      </c>
    </row>
    <row r="128" spans="1:14" s="20" customFormat="1" ht="26.4" x14ac:dyDescent="0.25">
      <c r="A128" s="36" t="s">
        <v>411</v>
      </c>
      <c r="B128" s="37" t="s">
        <v>126</v>
      </c>
      <c r="C128" s="36" t="s">
        <v>315</v>
      </c>
      <c r="D128" s="21" t="e">
        <f>#REF!</f>
        <v>#REF!</v>
      </c>
      <c r="E128" s="53">
        <v>73.451944444444436</v>
      </c>
      <c r="F128" s="38">
        <v>36</v>
      </c>
      <c r="G128" s="38"/>
      <c r="H128" s="13">
        <v>41</v>
      </c>
      <c r="I128" s="14">
        <f t="shared" si="5"/>
        <v>2644.2699999999995</v>
      </c>
      <c r="J128" s="14">
        <f t="shared" si="6"/>
        <v>0</v>
      </c>
      <c r="K128" s="14">
        <f t="shared" si="7"/>
        <v>3011.53</v>
      </c>
      <c r="L128" s="15">
        <f t="shared" si="8"/>
        <v>1.1388889939378357</v>
      </c>
    </row>
    <row r="129" spans="1:12" s="20" customFormat="1" ht="26.4" x14ac:dyDescent="0.25">
      <c r="A129" s="36" t="s">
        <v>412</v>
      </c>
      <c r="B129" s="37" t="s">
        <v>127</v>
      </c>
      <c r="C129" s="36" t="s">
        <v>315</v>
      </c>
      <c r="D129" s="21" t="e">
        <f>#REF!</f>
        <v>#REF!</v>
      </c>
      <c r="E129" s="53">
        <v>109.36018518518519</v>
      </c>
      <c r="F129" s="38">
        <v>54</v>
      </c>
      <c r="G129" s="38"/>
      <c r="H129" s="13">
        <v>35</v>
      </c>
      <c r="I129" s="14">
        <f t="shared" si="5"/>
        <v>5905.45</v>
      </c>
      <c r="J129" s="14">
        <f t="shared" si="6"/>
        <v>0</v>
      </c>
      <c r="K129" s="14">
        <f t="shared" si="7"/>
        <v>3827.61</v>
      </c>
      <c r="L129" s="15">
        <f t="shared" si="8"/>
        <v>0.6481487439568534</v>
      </c>
    </row>
    <row r="130" spans="1:12" s="20" customFormat="1" ht="26.4" x14ac:dyDescent="0.25">
      <c r="A130" s="36" t="s">
        <v>413</v>
      </c>
      <c r="B130" s="37" t="s">
        <v>128</v>
      </c>
      <c r="C130" s="36" t="s">
        <v>312</v>
      </c>
      <c r="D130" s="21" t="e">
        <f>#REF!</f>
        <v>#REF!</v>
      </c>
      <c r="E130" s="53">
        <v>280.43285714285713</v>
      </c>
      <c r="F130" s="38">
        <v>14</v>
      </c>
      <c r="G130" s="38"/>
      <c r="H130" s="13">
        <f t="shared" si="9"/>
        <v>0</v>
      </c>
      <c r="I130" s="14">
        <f t="shared" si="5"/>
        <v>3926.06</v>
      </c>
      <c r="J130" s="14">
        <f t="shared" si="6"/>
        <v>0</v>
      </c>
      <c r="K130" s="14">
        <f t="shared" si="7"/>
        <v>0</v>
      </c>
      <c r="L130" s="15">
        <f t="shared" si="8"/>
        <v>0</v>
      </c>
    </row>
    <row r="131" spans="1:12" s="20" customFormat="1" ht="26.4" x14ac:dyDescent="0.25">
      <c r="A131" s="36" t="s">
        <v>414</v>
      </c>
      <c r="B131" s="37" t="s">
        <v>129</v>
      </c>
      <c r="C131" s="36" t="s">
        <v>312</v>
      </c>
      <c r="D131" s="21" t="e">
        <f>#REF!</f>
        <v>#REF!</v>
      </c>
      <c r="E131" s="53">
        <v>72.52</v>
      </c>
      <c r="F131" s="38">
        <v>1</v>
      </c>
      <c r="G131" s="38"/>
      <c r="H131" s="13">
        <f t="shared" si="9"/>
        <v>0</v>
      </c>
      <c r="I131" s="14">
        <f t="shared" si="5"/>
        <v>72.52</v>
      </c>
      <c r="J131" s="14">
        <f t="shared" si="6"/>
        <v>0</v>
      </c>
      <c r="K131" s="14">
        <f t="shared" si="7"/>
        <v>0</v>
      </c>
      <c r="L131" s="15">
        <f t="shared" si="8"/>
        <v>0</v>
      </c>
    </row>
    <row r="132" spans="1:12" s="20" customFormat="1" ht="26.4" x14ac:dyDescent="0.25">
      <c r="A132" s="36" t="s">
        <v>415</v>
      </c>
      <c r="B132" s="37" t="s">
        <v>130</v>
      </c>
      <c r="C132" s="36" t="s">
        <v>312</v>
      </c>
      <c r="D132" s="21" t="e">
        <f>#REF!</f>
        <v>#REF!</v>
      </c>
      <c r="E132" s="53">
        <v>15.870714285714286</v>
      </c>
      <c r="F132" s="38">
        <v>14</v>
      </c>
      <c r="G132" s="38"/>
      <c r="H132" s="13">
        <f>G132+9</f>
        <v>9</v>
      </c>
      <c r="I132" s="14">
        <f t="shared" si="5"/>
        <v>222.19</v>
      </c>
      <c r="J132" s="14">
        <f t="shared" si="6"/>
        <v>0</v>
      </c>
      <c r="K132" s="14">
        <f t="shared" si="7"/>
        <v>142.84</v>
      </c>
      <c r="L132" s="15">
        <f t="shared" si="8"/>
        <v>0.64287321661640939</v>
      </c>
    </row>
    <row r="133" spans="1:12" s="20" customFormat="1" ht="39.6" x14ac:dyDescent="0.25">
      <c r="A133" s="36" t="s">
        <v>416</v>
      </c>
      <c r="B133" s="37" t="s">
        <v>131</v>
      </c>
      <c r="C133" s="36" t="s">
        <v>316</v>
      </c>
      <c r="D133" s="21" t="e">
        <f>#REF!</f>
        <v>#REF!</v>
      </c>
      <c r="E133" s="53">
        <v>61.564999999999998</v>
      </c>
      <c r="F133" s="38">
        <v>2</v>
      </c>
      <c r="G133" s="13"/>
      <c r="H133" s="13">
        <f t="shared" si="9"/>
        <v>0</v>
      </c>
      <c r="I133" s="14">
        <f t="shared" si="5"/>
        <v>123.13</v>
      </c>
      <c r="J133" s="14">
        <f t="shared" si="6"/>
        <v>0</v>
      </c>
      <c r="K133" s="14">
        <f t="shared" si="7"/>
        <v>0</v>
      </c>
      <c r="L133" s="15">
        <f t="shared" si="8"/>
        <v>0</v>
      </c>
    </row>
    <row r="134" spans="1:12" s="20" customFormat="1" x14ac:dyDescent="0.25">
      <c r="A134" s="36" t="s">
        <v>417</v>
      </c>
      <c r="B134" s="37" t="s">
        <v>132</v>
      </c>
      <c r="C134" s="36" t="s">
        <v>312</v>
      </c>
      <c r="D134" s="21" t="e">
        <f>#REF!</f>
        <v>#REF!</v>
      </c>
      <c r="E134" s="53">
        <v>1096.46</v>
      </c>
      <c r="F134" s="38">
        <v>1</v>
      </c>
      <c r="G134" s="13"/>
      <c r="H134" s="13">
        <f t="shared" si="9"/>
        <v>0</v>
      </c>
      <c r="I134" s="14">
        <f t="shared" si="5"/>
        <v>1096.46</v>
      </c>
      <c r="J134" s="14">
        <f t="shared" si="6"/>
        <v>0</v>
      </c>
      <c r="K134" s="14">
        <f t="shared" si="7"/>
        <v>0</v>
      </c>
      <c r="L134" s="15">
        <f t="shared" si="8"/>
        <v>0</v>
      </c>
    </row>
    <row r="135" spans="1:12" s="20" customFormat="1" ht="26.4" x14ac:dyDescent="0.25">
      <c r="A135" s="36" t="s">
        <v>418</v>
      </c>
      <c r="B135" s="37" t="s">
        <v>133</v>
      </c>
      <c r="C135" s="36" t="s">
        <v>312</v>
      </c>
      <c r="D135" s="21" t="e">
        <f>#REF!</f>
        <v>#REF!</v>
      </c>
      <c r="E135" s="53">
        <v>167.56</v>
      </c>
      <c r="F135" s="38">
        <v>1</v>
      </c>
      <c r="G135" s="13"/>
      <c r="H135" s="13">
        <f t="shared" si="9"/>
        <v>0</v>
      </c>
      <c r="I135" s="14">
        <f t="shared" si="5"/>
        <v>167.56</v>
      </c>
      <c r="J135" s="14">
        <f t="shared" si="6"/>
        <v>0</v>
      </c>
      <c r="K135" s="14">
        <f t="shared" si="7"/>
        <v>0</v>
      </c>
      <c r="L135" s="15">
        <f t="shared" si="8"/>
        <v>0</v>
      </c>
    </row>
    <row r="136" spans="1:12" s="20" customFormat="1" ht="26.4" x14ac:dyDescent="0.25">
      <c r="A136" s="36" t="s">
        <v>419</v>
      </c>
      <c r="B136" s="37" t="s">
        <v>134</v>
      </c>
      <c r="C136" s="36" t="s">
        <v>312</v>
      </c>
      <c r="D136" s="21" t="e">
        <f>#REF!</f>
        <v>#REF!</v>
      </c>
      <c r="E136" s="53">
        <v>1270.1741</v>
      </c>
      <c r="F136" s="38">
        <v>2</v>
      </c>
      <c r="G136" s="13"/>
      <c r="H136" s="13">
        <f t="shared" si="9"/>
        <v>0</v>
      </c>
      <c r="I136" s="14">
        <f t="shared" si="5"/>
        <v>2540.3481999999999</v>
      </c>
      <c r="J136" s="14">
        <f t="shared" si="6"/>
        <v>0</v>
      </c>
      <c r="K136" s="14">
        <f t="shared" si="7"/>
        <v>0</v>
      </c>
      <c r="L136" s="15">
        <f t="shared" si="8"/>
        <v>0</v>
      </c>
    </row>
    <row r="137" spans="1:12" s="20" customFormat="1" ht="26.4" x14ac:dyDescent="0.25">
      <c r="A137" s="36" t="s">
        <v>420</v>
      </c>
      <c r="B137" s="37" t="s">
        <v>135</v>
      </c>
      <c r="C137" s="36" t="s">
        <v>315</v>
      </c>
      <c r="D137" s="24"/>
      <c r="E137" s="53">
        <v>158.77666666666664</v>
      </c>
      <c r="F137" s="38">
        <v>12</v>
      </c>
      <c r="G137" s="24"/>
      <c r="H137" s="13">
        <f t="shared" si="9"/>
        <v>0</v>
      </c>
      <c r="I137" s="14">
        <f t="shared" si="5"/>
        <v>1905.3199999999997</v>
      </c>
      <c r="J137" s="14">
        <f t="shared" si="6"/>
        <v>0</v>
      </c>
      <c r="K137" s="14">
        <f t="shared" si="7"/>
        <v>0</v>
      </c>
      <c r="L137" s="15">
        <f t="shared" si="8"/>
        <v>0</v>
      </c>
    </row>
    <row r="138" spans="1:12" s="20" customFormat="1" ht="26.4" x14ac:dyDescent="0.25">
      <c r="A138" s="36" t="s">
        <v>421</v>
      </c>
      <c r="B138" s="37" t="s">
        <v>136</v>
      </c>
      <c r="C138" s="36" t="s">
        <v>315</v>
      </c>
      <c r="D138" s="21" t="e">
        <f>#REF!</f>
        <v>#REF!</v>
      </c>
      <c r="E138" s="53">
        <v>142.84555555555556</v>
      </c>
      <c r="F138" s="38">
        <v>18</v>
      </c>
      <c r="G138" s="13"/>
      <c r="H138" s="13">
        <f t="shared" si="9"/>
        <v>0</v>
      </c>
      <c r="I138" s="14">
        <f t="shared" si="5"/>
        <v>2571.2200000000003</v>
      </c>
      <c r="J138" s="14">
        <f t="shared" si="6"/>
        <v>0</v>
      </c>
      <c r="K138" s="14">
        <f t="shared" si="7"/>
        <v>0</v>
      </c>
      <c r="L138" s="15">
        <f t="shared" si="8"/>
        <v>0</v>
      </c>
    </row>
    <row r="139" spans="1:12" s="20" customFormat="1" ht="26.4" x14ac:dyDescent="0.25">
      <c r="A139" s="36" t="s">
        <v>422</v>
      </c>
      <c r="B139" s="37" t="s">
        <v>125</v>
      </c>
      <c r="C139" s="36" t="s">
        <v>315</v>
      </c>
      <c r="D139" s="21" t="e">
        <f>#REF!</f>
        <v>#REF!</v>
      </c>
      <c r="E139" s="53">
        <v>50.773563218390805</v>
      </c>
      <c r="F139" s="38">
        <v>8.6999999999999993</v>
      </c>
      <c r="G139" s="38"/>
      <c r="H139" s="13">
        <f t="shared" si="9"/>
        <v>0</v>
      </c>
      <c r="I139" s="14">
        <f t="shared" si="5"/>
        <v>441.72999999999996</v>
      </c>
      <c r="J139" s="14">
        <f t="shared" si="6"/>
        <v>0</v>
      </c>
      <c r="K139" s="14">
        <f t="shared" si="7"/>
        <v>0</v>
      </c>
      <c r="L139" s="15">
        <f t="shared" si="8"/>
        <v>0</v>
      </c>
    </row>
    <row r="140" spans="1:12" s="20" customFormat="1" ht="26.4" x14ac:dyDescent="0.25">
      <c r="A140" s="36" t="s">
        <v>423</v>
      </c>
      <c r="B140" s="37" t="s">
        <v>124</v>
      </c>
      <c r="C140" s="36" t="s">
        <v>315</v>
      </c>
      <c r="D140" s="21" t="e">
        <f>#REF!</f>
        <v>#REF!</v>
      </c>
      <c r="E140" s="53">
        <v>45.067142857142862</v>
      </c>
      <c r="F140" s="38">
        <v>7</v>
      </c>
      <c r="G140" s="38"/>
      <c r="H140" s="13">
        <f t="shared" si="9"/>
        <v>0</v>
      </c>
      <c r="I140" s="14">
        <f t="shared" si="5"/>
        <v>315.47000000000003</v>
      </c>
      <c r="J140" s="14">
        <f t="shared" si="6"/>
        <v>0</v>
      </c>
      <c r="K140" s="14">
        <f t="shared" si="7"/>
        <v>0</v>
      </c>
      <c r="L140" s="15">
        <f t="shared" si="8"/>
        <v>0</v>
      </c>
    </row>
    <row r="141" spans="1:12" s="20" customFormat="1" ht="26.4" x14ac:dyDescent="0.25">
      <c r="A141" s="36" t="s">
        <v>424</v>
      </c>
      <c r="B141" s="37" t="s">
        <v>126</v>
      </c>
      <c r="C141" s="36" t="s">
        <v>315</v>
      </c>
      <c r="D141" s="21" t="e">
        <f>#REF!</f>
        <v>#REF!</v>
      </c>
      <c r="E141" s="53">
        <v>73.45</v>
      </c>
      <c r="F141" s="38">
        <v>4.3</v>
      </c>
      <c r="G141" s="38"/>
      <c r="H141" s="13">
        <f t="shared" si="9"/>
        <v>0</v>
      </c>
      <c r="I141" s="14">
        <f t="shared" si="5"/>
        <v>315.83499999999998</v>
      </c>
      <c r="J141" s="14">
        <f t="shared" si="6"/>
        <v>0</v>
      </c>
      <c r="K141" s="14">
        <f t="shared" si="7"/>
        <v>0</v>
      </c>
      <c r="L141" s="15">
        <f t="shared" si="8"/>
        <v>0</v>
      </c>
    </row>
    <row r="142" spans="1:12" s="20" customFormat="1" ht="26.4" x14ac:dyDescent="0.25">
      <c r="A142" s="36" t="s">
        <v>425</v>
      </c>
      <c r="B142" s="37" t="s">
        <v>115</v>
      </c>
      <c r="C142" s="36" t="s">
        <v>312</v>
      </c>
      <c r="D142" s="21" t="e">
        <f>#REF!</f>
        <v>#REF!</v>
      </c>
      <c r="E142" s="53">
        <v>153.46</v>
      </c>
      <c r="F142" s="38">
        <v>1</v>
      </c>
      <c r="G142" s="38"/>
      <c r="H142" s="13">
        <f t="shared" si="9"/>
        <v>0</v>
      </c>
      <c r="I142" s="14">
        <f t="shared" si="5"/>
        <v>153.46</v>
      </c>
      <c r="J142" s="14">
        <f t="shared" si="6"/>
        <v>0</v>
      </c>
      <c r="K142" s="14">
        <f t="shared" si="7"/>
        <v>0</v>
      </c>
      <c r="L142" s="15">
        <f t="shared" si="8"/>
        <v>0</v>
      </c>
    </row>
    <row r="143" spans="1:12" s="20" customFormat="1" ht="26.4" x14ac:dyDescent="0.25">
      <c r="A143" s="36" t="s">
        <v>426</v>
      </c>
      <c r="B143" s="37" t="s">
        <v>117</v>
      </c>
      <c r="C143" s="36" t="s">
        <v>312</v>
      </c>
      <c r="D143" s="21" t="e">
        <f>#REF!</f>
        <v>#REF!</v>
      </c>
      <c r="E143" s="53">
        <v>391.6</v>
      </c>
      <c r="F143" s="38">
        <v>1</v>
      </c>
      <c r="G143" s="38"/>
      <c r="H143" s="13">
        <f t="shared" si="9"/>
        <v>0</v>
      </c>
      <c r="I143" s="14">
        <f t="shared" si="5"/>
        <v>391.6</v>
      </c>
      <c r="J143" s="14">
        <f t="shared" si="6"/>
        <v>0</v>
      </c>
      <c r="K143" s="14">
        <f t="shared" si="7"/>
        <v>0</v>
      </c>
      <c r="L143" s="15">
        <f t="shared" si="8"/>
        <v>0</v>
      </c>
    </row>
    <row r="144" spans="1:12" s="20" customFormat="1" ht="39.6" x14ac:dyDescent="0.25">
      <c r="A144" s="36" t="s">
        <v>427</v>
      </c>
      <c r="B144" s="37" t="s">
        <v>137</v>
      </c>
      <c r="C144" s="36" t="s">
        <v>315</v>
      </c>
      <c r="D144" s="24"/>
      <c r="E144" s="53">
        <v>35.121111111111105</v>
      </c>
      <c r="F144" s="38">
        <v>9</v>
      </c>
      <c r="G144" s="38"/>
      <c r="H144" s="13">
        <f t="shared" si="9"/>
        <v>0</v>
      </c>
      <c r="I144" s="14">
        <f t="shared" si="5"/>
        <v>316.08999999999992</v>
      </c>
      <c r="J144" s="14">
        <f t="shared" si="6"/>
        <v>0</v>
      </c>
      <c r="K144" s="14">
        <f t="shared" si="7"/>
        <v>0</v>
      </c>
      <c r="L144" s="15">
        <f t="shared" si="8"/>
        <v>0</v>
      </c>
    </row>
    <row r="145" spans="1:12" s="20" customFormat="1" x14ac:dyDescent="0.25">
      <c r="A145" s="32">
        <v>11</v>
      </c>
      <c r="B145" s="33" t="s">
        <v>138</v>
      </c>
      <c r="C145" s="32"/>
      <c r="D145" s="21" t="e">
        <f>#REF!</f>
        <v>#REF!</v>
      </c>
      <c r="E145" s="54"/>
      <c r="F145" s="34"/>
      <c r="G145" s="35"/>
      <c r="H145" s="35"/>
      <c r="I145" s="35"/>
      <c r="J145" s="35"/>
      <c r="K145" s="35"/>
      <c r="L145" s="35"/>
    </row>
    <row r="146" spans="1:12" s="20" customFormat="1" ht="26.4" x14ac:dyDescent="0.25">
      <c r="A146" s="36" t="s">
        <v>428</v>
      </c>
      <c r="B146" s="37" t="s">
        <v>139</v>
      </c>
      <c r="C146" s="36" t="s">
        <v>315</v>
      </c>
      <c r="D146" s="21" t="e">
        <f>#REF!</f>
        <v>#REF!</v>
      </c>
      <c r="E146" s="53">
        <v>35.048066666666664</v>
      </c>
      <c r="F146" s="38">
        <v>150</v>
      </c>
      <c r="G146" s="13"/>
      <c r="H146" s="13">
        <v>70</v>
      </c>
      <c r="I146" s="14">
        <f t="shared" si="5"/>
        <v>5257.2099999999991</v>
      </c>
      <c r="J146" s="14">
        <f t="shared" si="6"/>
        <v>0</v>
      </c>
      <c r="K146" s="14">
        <f t="shared" si="7"/>
        <v>2453.36</v>
      </c>
      <c r="L146" s="15">
        <f t="shared" si="8"/>
        <v>0.46666577899684442</v>
      </c>
    </row>
    <row r="147" spans="1:12" s="20" customFormat="1" ht="26.4" x14ac:dyDescent="0.25">
      <c r="A147" s="36" t="s">
        <v>429</v>
      </c>
      <c r="B147" s="37" t="s">
        <v>140</v>
      </c>
      <c r="C147" s="36" t="s">
        <v>315</v>
      </c>
      <c r="D147" s="21" t="e">
        <f>#REF!</f>
        <v>#REF!</v>
      </c>
      <c r="E147" s="53">
        <v>78.007096774193542</v>
      </c>
      <c r="F147" s="38">
        <v>186</v>
      </c>
      <c r="G147" s="13"/>
      <c r="H147" s="13"/>
      <c r="I147" s="14">
        <f t="shared" si="5"/>
        <v>14509.32</v>
      </c>
      <c r="J147" s="14">
        <f t="shared" si="6"/>
        <v>0</v>
      </c>
      <c r="K147" s="14">
        <f t="shared" si="7"/>
        <v>0</v>
      </c>
      <c r="L147" s="15">
        <f t="shared" si="8"/>
        <v>0</v>
      </c>
    </row>
    <row r="148" spans="1:12" s="20" customFormat="1" ht="26.4" x14ac:dyDescent="0.25">
      <c r="A148" s="36" t="s">
        <v>430</v>
      </c>
      <c r="B148" s="37" t="s">
        <v>141</v>
      </c>
      <c r="C148" s="36" t="s">
        <v>315</v>
      </c>
      <c r="D148" s="21" t="e">
        <f>#REF!</f>
        <v>#REF!</v>
      </c>
      <c r="E148" s="53">
        <v>135.1405</v>
      </c>
      <c r="F148" s="38">
        <v>60</v>
      </c>
      <c r="G148" s="13"/>
      <c r="H148" s="13">
        <f>38.8+77.2</f>
        <v>116</v>
      </c>
      <c r="I148" s="14">
        <f t="shared" ref="I148:I211" si="10">E148*F148</f>
        <v>8108.43</v>
      </c>
      <c r="J148" s="14">
        <f t="shared" ref="J148:J211" si="11">ROUND(G148*E148,2)</f>
        <v>0</v>
      </c>
      <c r="K148" s="14">
        <f t="shared" ref="K148:K211" si="12">ROUND(H148*E148,2)</f>
        <v>15676.3</v>
      </c>
      <c r="L148" s="15">
        <f t="shared" ref="L148:L211" si="13">K148/I148</f>
        <v>1.9333335799902076</v>
      </c>
    </row>
    <row r="149" spans="1:12" s="20" customFormat="1" ht="26.4" x14ac:dyDescent="0.25">
      <c r="A149" s="36" t="s">
        <v>431</v>
      </c>
      <c r="B149" s="37" t="s">
        <v>142</v>
      </c>
      <c r="C149" s="36" t="s">
        <v>315</v>
      </c>
      <c r="D149" s="21" t="e">
        <f>#REF!</f>
        <v>#REF!</v>
      </c>
      <c r="E149" s="53">
        <v>81.859629629629637</v>
      </c>
      <c r="F149" s="38">
        <v>54</v>
      </c>
      <c r="G149" s="13"/>
      <c r="H149" s="13">
        <v>45</v>
      </c>
      <c r="I149" s="14">
        <f t="shared" si="10"/>
        <v>4420.42</v>
      </c>
      <c r="J149" s="14">
        <f t="shared" si="11"/>
        <v>0</v>
      </c>
      <c r="K149" s="14">
        <f t="shared" si="12"/>
        <v>3683.68</v>
      </c>
      <c r="L149" s="15">
        <f t="shared" si="13"/>
        <v>0.83333257925717463</v>
      </c>
    </row>
    <row r="150" spans="1:12" s="20" customFormat="1" ht="26.4" x14ac:dyDescent="0.25">
      <c r="A150" s="36" t="s">
        <v>432</v>
      </c>
      <c r="B150" s="37" t="s">
        <v>143</v>
      </c>
      <c r="C150" s="36" t="s">
        <v>312</v>
      </c>
      <c r="D150" s="21" t="e">
        <f>#REF!</f>
        <v>#REF!</v>
      </c>
      <c r="E150" s="53">
        <v>28.506428571428568</v>
      </c>
      <c r="F150" s="38">
        <v>14</v>
      </c>
      <c r="G150" s="13"/>
      <c r="H150" s="13">
        <f t="shared" ref="H150:H211" si="14">G150</f>
        <v>0</v>
      </c>
      <c r="I150" s="14">
        <f t="shared" si="10"/>
        <v>399.09</v>
      </c>
      <c r="J150" s="14">
        <f t="shared" si="11"/>
        <v>0</v>
      </c>
      <c r="K150" s="14">
        <f t="shared" si="12"/>
        <v>0</v>
      </c>
      <c r="L150" s="15">
        <f t="shared" si="13"/>
        <v>0</v>
      </c>
    </row>
    <row r="151" spans="1:12" s="20" customFormat="1" ht="66" x14ac:dyDescent="0.25">
      <c r="A151" s="36" t="s">
        <v>433</v>
      </c>
      <c r="B151" s="37" t="s">
        <v>144</v>
      </c>
      <c r="C151" s="36" t="s">
        <v>312</v>
      </c>
      <c r="D151" s="21" t="e">
        <f>#REF!</f>
        <v>#REF!</v>
      </c>
      <c r="E151" s="53">
        <v>190.31</v>
      </c>
      <c r="F151" s="38">
        <v>4</v>
      </c>
      <c r="G151" s="13"/>
      <c r="H151" s="13">
        <f>4+6</f>
        <v>10</v>
      </c>
      <c r="I151" s="14">
        <f t="shared" si="10"/>
        <v>761.24</v>
      </c>
      <c r="J151" s="14">
        <f t="shared" si="11"/>
        <v>0</v>
      </c>
      <c r="K151" s="14">
        <f t="shared" si="12"/>
        <v>1903.1</v>
      </c>
      <c r="L151" s="15">
        <f t="shared" si="13"/>
        <v>2.5</v>
      </c>
    </row>
    <row r="152" spans="1:12" s="20" customFormat="1" x14ac:dyDescent="0.25">
      <c r="A152" s="36" t="s">
        <v>434</v>
      </c>
      <c r="B152" s="37" t="s">
        <v>145</v>
      </c>
      <c r="C152" s="36" t="s">
        <v>312</v>
      </c>
      <c r="D152" s="21" t="e">
        <f>#REF!</f>
        <v>#REF!</v>
      </c>
      <c r="E152" s="53">
        <v>31.412500000000001</v>
      </c>
      <c r="F152" s="38">
        <v>4</v>
      </c>
      <c r="G152" s="13"/>
      <c r="H152" s="13">
        <v>4</v>
      </c>
      <c r="I152" s="14">
        <f t="shared" si="10"/>
        <v>125.65</v>
      </c>
      <c r="J152" s="14">
        <f t="shared" si="11"/>
        <v>0</v>
      </c>
      <c r="K152" s="14">
        <f t="shared" si="12"/>
        <v>125.65</v>
      </c>
      <c r="L152" s="15">
        <f t="shared" si="13"/>
        <v>1</v>
      </c>
    </row>
    <row r="153" spans="1:12" s="20" customFormat="1" x14ac:dyDescent="0.25">
      <c r="A153" s="36" t="s">
        <v>435</v>
      </c>
      <c r="B153" s="37" t="s">
        <v>146</v>
      </c>
      <c r="C153" s="36" t="s">
        <v>312</v>
      </c>
      <c r="D153" s="21" t="e">
        <f>#REF!</f>
        <v>#REF!</v>
      </c>
      <c r="E153" s="53">
        <v>1893.49</v>
      </c>
      <c r="F153" s="38">
        <v>1</v>
      </c>
      <c r="G153" s="13"/>
      <c r="H153" s="13">
        <f t="shared" si="14"/>
        <v>0</v>
      </c>
      <c r="I153" s="14">
        <f t="shared" si="10"/>
        <v>1893.49</v>
      </c>
      <c r="J153" s="14">
        <f t="shared" si="11"/>
        <v>0</v>
      </c>
      <c r="K153" s="14">
        <f t="shared" si="12"/>
        <v>0</v>
      </c>
      <c r="L153" s="15">
        <f t="shared" si="13"/>
        <v>0</v>
      </c>
    </row>
    <row r="154" spans="1:12" s="20" customFormat="1" ht="26.4" x14ac:dyDescent="0.25">
      <c r="A154" s="36" t="s">
        <v>436</v>
      </c>
      <c r="B154" s="37" t="s">
        <v>147</v>
      </c>
      <c r="C154" s="36" t="s">
        <v>315</v>
      </c>
      <c r="D154" s="21" t="e">
        <f>#REF!</f>
        <v>#REF!</v>
      </c>
      <c r="E154" s="53">
        <v>232.31</v>
      </c>
      <c r="F154" s="38">
        <v>1</v>
      </c>
      <c r="G154" s="13"/>
      <c r="H154" s="13">
        <f t="shared" si="14"/>
        <v>0</v>
      </c>
      <c r="I154" s="14">
        <f t="shared" si="10"/>
        <v>232.31</v>
      </c>
      <c r="J154" s="14">
        <f t="shared" si="11"/>
        <v>0</v>
      </c>
      <c r="K154" s="14">
        <f t="shared" si="12"/>
        <v>0</v>
      </c>
      <c r="L154" s="15">
        <f t="shared" si="13"/>
        <v>0</v>
      </c>
    </row>
    <row r="155" spans="1:12" s="20" customFormat="1" ht="26.4" x14ac:dyDescent="0.25">
      <c r="A155" s="36" t="s">
        <v>437</v>
      </c>
      <c r="B155" s="37" t="s">
        <v>148</v>
      </c>
      <c r="C155" s="36" t="s">
        <v>315</v>
      </c>
      <c r="D155" s="21" t="e">
        <f>#REF!</f>
        <v>#REF!</v>
      </c>
      <c r="E155" s="53">
        <v>251.72200000000001</v>
      </c>
      <c r="F155" s="38">
        <v>5</v>
      </c>
      <c r="G155" s="13"/>
      <c r="H155" s="13">
        <f t="shared" si="14"/>
        <v>0</v>
      </c>
      <c r="I155" s="14">
        <f t="shared" si="10"/>
        <v>1258.6100000000001</v>
      </c>
      <c r="J155" s="14">
        <f t="shared" si="11"/>
        <v>0</v>
      </c>
      <c r="K155" s="14">
        <f t="shared" si="12"/>
        <v>0</v>
      </c>
      <c r="L155" s="15">
        <f t="shared" si="13"/>
        <v>0</v>
      </c>
    </row>
    <row r="156" spans="1:12" s="20" customFormat="1" x14ac:dyDescent="0.25">
      <c r="A156" s="36" t="s">
        <v>438</v>
      </c>
      <c r="B156" s="37" t="s">
        <v>149</v>
      </c>
      <c r="C156" s="36" t="s">
        <v>312</v>
      </c>
      <c r="D156" s="21" t="e">
        <f>#REF!</f>
        <v>#REF!</v>
      </c>
      <c r="E156" s="53">
        <v>103.86</v>
      </c>
      <c r="F156" s="38">
        <v>1</v>
      </c>
      <c r="G156" s="13"/>
      <c r="H156" s="13">
        <f t="shared" si="14"/>
        <v>0</v>
      </c>
      <c r="I156" s="14">
        <f t="shared" si="10"/>
        <v>103.86</v>
      </c>
      <c r="J156" s="14">
        <f t="shared" si="11"/>
        <v>0</v>
      </c>
      <c r="K156" s="14">
        <f t="shared" si="12"/>
        <v>0</v>
      </c>
      <c r="L156" s="15">
        <f t="shared" si="13"/>
        <v>0</v>
      </c>
    </row>
    <row r="157" spans="1:12" s="20" customFormat="1" ht="39.6" x14ac:dyDescent="0.25">
      <c r="A157" s="36" t="s">
        <v>439</v>
      </c>
      <c r="B157" s="37" t="s">
        <v>150</v>
      </c>
      <c r="C157" s="36" t="s">
        <v>312</v>
      </c>
      <c r="D157" s="21" t="e">
        <f>#REF!</f>
        <v>#REF!</v>
      </c>
      <c r="E157" s="53">
        <v>1601.0666666666666</v>
      </c>
      <c r="F157" s="38">
        <v>6</v>
      </c>
      <c r="G157" s="13"/>
      <c r="H157" s="13">
        <f t="shared" si="14"/>
        <v>0</v>
      </c>
      <c r="I157" s="14">
        <f t="shared" si="10"/>
        <v>9606.4</v>
      </c>
      <c r="J157" s="14">
        <f t="shared" si="11"/>
        <v>0</v>
      </c>
      <c r="K157" s="14">
        <f t="shared" si="12"/>
        <v>0</v>
      </c>
      <c r="L157" s="15">
        <f t="shared" si="13"/>
        <v>0</v>
      </c>
    </row>
    <row r="158" spans="1:12" s="20" customFormat="1" x14ac:dyDescent="0.25">
      <c r="A158" s="36" t="s">
        <v>440</v>
      </c>
      <c r="B158" s="37" t="s">
        <v>145</v>
      </c>
      <c r="C158" s="36" t="s">
        <v>312</v>
      </c>
      <c r="D158" s="21" t="e">
        <f>#REF!</f>
        <v>#REF!</v>
      </c>
      <c r="E158" s="53">
        <v>31.41333333333333</v>
      </c>
      <c r="F158" s="38">
        <v>6</v>
      </c>
      <c r="G158" s="13"/>
      <c r="H158" s="13">
        <f t="shared" si="14"/>
        <v>0</v>
      </c>
      <c r="I158" s="14">
        <f t="shared" si="10"/>
        <v>188.48</v>
      </c>
      <c r="J158" s="14">
        <f t="shared" si="11"/>
        <v>0</v>
      </c>
      <c r="K158" s="14">
        <f t="shared" si="12"/>
        <v>0</v>
      </c>
      <c r="L158" s="15">
        <f t="shared" si="13"/>
        <v>0</v>
      </c>
    </row>
    <row r="159" spans="1:12" s="20" customFormat="1" ht="52.8" x14ac:dyDescent="0.25">
      <c r="A159" s="36" t="s">
        <v>441</v>
      </c>
      <c r="B159" s="37" t="s">
        <v>151</v>
      </c>
      <c r="C159" s="36" t="s">
        <v>315</v>
      </c>
      <c r="D159" s="21" t="e">
        <f>#REF!</f>
        <v>#REF!</v>
      </c>
      <c r="E159" s="53">
        <v>188.20319634703196</v>
      </c>
      <c r="F159" s="38">
        <v>127.02</v>
      </c>
      <c r="G159" s="13"/>
      <c r="H159" s="13">
        <f t="shared" si="14"/>
        <v>0</v>
      </c>
      <c r="I159" s="14">
        <f t="shared" si="10"/>
        <v>23905.57</v>
      </c>
      <c r="J159" s="14">
        <f t="shared" si="11"/>
        <v>0</v>
      </c>
      <c r="K159" s="14">
        <f t="shared" si="12"/>
        <v>0</v>
      </c>
      <c r="L159" s="15">
        <f t="shared" si="13"/>
        <v>0</v>
      </c>
    </row>
    <row r="160" spans="1:12" s="20" customFormat="1" x14ac:dyDescent="0.25">
      <c r="A160" s="32">
        <v>12</v>
      </c>
      <c r="B160" s="33" t="s">
        <v>152</v>
      </c>
      <c r="C160" s="32"/>
      <c r="D160" s="21" t="e">
        <f>#REF!</f>
        <v>#REF!</v>
      </c>
      <c r="E160" s="54"/>
      <c r="F160" s="34"/>
      <c r="G160" s="35"/>
      <c r="H160" s="35"/>
      <c r="I160" s="35"/>
      <c r="J160" s="35"/>
      <c r="K160" s="35"/>
      <c r="L160" s="35"/>
    </row>
    <row r="161" spans="1:12" s="20" customFormat="1" ht="26.4" x14ac:dyDescent="0.25">
      <c r="A161" s="36" t="s">
        <v>442</v>
      </c>
      <c r="B161" s="37" t="s">
        <v>153</v>
      </c>
      <c r="C161" s="36" t="s">
        <v>312</v>
      </c>
      <c r="D161" s="21" t="e">
        <f>#REF!</f>
        <v>#REF!</v>
      </c>
      <c r="E161" s="53">
        <v>35.436666666666667</v>
      </c>
      <c r="F161" s="38">
        <v>3</v>
      </c>
      <c r="G161" s="13"/>
      <c r="H161" s="13">
        <f t="shared" si="14"/>
        <v>0</v>
      </c>
      <c r="I161" s="14">
        <f t="shared" si="10"/>
        <v>106.31</v>
      </c>
      <c r="J161" s="14">
        <f t="shared" si="11"/>
        <v>0</v>
      </c>
      <c r="K161" s="14">
        <f t="shared" si="12"/>
        <v>0</v>
      </c>
      <c r="L161" s="15">
        <f t="shared" si="13"/>
        <v>0</v>
      </c>
    </row>
    <row r="162" spans="1:12" s="20" customFormat="1" ht="26.4" x14ac:dyDescent="0.25">
      <c r="A162" s="36" t="s">
        <v>443</v>
      </c>
      <c r="B162" s="37" t="s">
        <v>154</v>
      </c>
      <c r="C162" s="36" t="s">
        <v>312</v>
      </c>
      <c r="D162" s="21" t="e">
        <f>#REF!</f>
        <v>#REF!</v>
      </c>
      <c r="E162" s="53">
        <v>89.419444444444451</v>
      </c>
      <c r="F162" s="38">
        <v>18</v>
      </c>
      <c r="G162" s="13"/>
      <c r="H162" s="13">
        <f t="shared" si="14"/>
        <v>0</v>
      </c>
      <c r="I162" s="14">
        <f t="shared" si="10"/>
        <v>1609.5500000000002</v>
      </c>
      <c r="J162" s="14">
        <f t="shared" si="11"/>
        <v>0</v>
      </c>
      <c r="K162" s="14">
        <f t="shared" si="12"/>
        <v>0</v>
      </c>
      <c r="L162" s="15">
        <f t="shared" si="13"/>
        <v>0</v>
      </c>
    </row>
    <row r="163" spans="1:12" s="20" customFormat="1" ht="26.4" x14ac:dyDescent="0.25">
      <c r="A163" s="36" t="s">
        <v>444</v>
      </c>
      <c r="B163" s="37" t="s">
        <v>155</v>
      </c>
      <c r="C163" s="36" t="s">
        <v>312</v>
      </c>
      <c r="D163" s="21" t="e">
        <f>#REF!</f>
        <v>#REF!</v>
      </c>
      <c r="E163" s="53">
        <v>28.821111111111112</v>
      </c>
      <c r="F163" s="38">
        <v>9</v>
      </c>
      <c r="G163" s="13"/>
      <c r="H163" s="13">
        <f t="shared" si="14"/>
        <v>0</v>
      </c>
      <c r="I163" s="14">
        <f t="shared" si="10"/>
        <v>259.39</v>
      </c>
      <c r="J163" s="14">
        <f t="shared" si="11"/>
        <v>0</v>
      </c>
      <c r="K163" s="14">
        <f t="shared" si="12"/>
        <v>0</v>
      </c>
      <c r="L163" s="15">
        <f t="shared" si="13"/>
        <v>0</v>
      </c>
    </row>
    <row r="164" spans="1:12" s="20" customFormat="1" ht="26.4" x14ac:dyDescent="0.25">
      <c r="A164" s="36" t="s">
        <v>445</v>
      </c>
      <c r="B164" s="37" t="s">
        <v>156</v>
      </c>
      <c r="C164" s="36" t="s">
        <v>312</v>
      </c>
      <c r="D164" s="21" t="e">
        <f>#REF!</f>
        <v>#REF!</v>
      </c>
      <c r="E164" s="53">
        <v>47.355999999999995</v>
      </c>
      <c r="F164" s="38">
        <v>5</v>
      </c>
      <c r="G164" s="13"/>
      <c r="H164" s="13">
        <f t="shared" si="14"/>
        <v>0</v>
      </c>
      <c r="I164" s="14">
        <f t="shared" si="10"/>
        <v>236.77999999999997</v>
      </c>
      <c r="J164" s="14">
        <f t="shared" si="11"/>
        <v>0</v>
      </c>
      <c r="K164" s="14">
        <f t="shared" si="12"/>
        <v>0</v>
      </c>
      <c r="L164" s="15">
        <f t="shared" si="13"/>
        <v>0</v>
      </c>
    </row>
    <row r="165" spans="1:12" s="20" customFormat="1" ht="26.4" x14ac:dyDescent="0.25">
      <c r="A165" s="36" t="s">
        <v>446</v>
      </c>
      <c r="B165" s="37" t="s">
        <v>156</v>
      </c>
      <c r="C165" s="36" t="s">
        <v>312</v>
      </c>
      <c r="D165" s="21" t="e">
        <f>#REF!</f>
        <v>#REF!</v>
      </c>
      <c r="E165" s="53">
        <v>47.357142857142861</v>
      </c>
      <c r="F165" s="38">
        <v>7</v>
      </c>
      <c r="G165" s="13"/>
      <c r="H165" s="13">
        <f t="shared" si="14"/>
        <v>0</v>
      </c>
      <c r="I165" s="14">
        <f t="shared" si="10"/>
        <v>331.5</v>
      </c>
      <c r="J165" s="14">
        <f t="shared" si="11"/>
        <v>0</v>
      </c>
      <c r="K165" s="14">
        <f t="shared" si="12"/>
        <v>0</v>
      </c>
      <c r="L165" s="15">
        <f t="shared" si="13"/>
        <v>0</v>
      </c>
    </row>
    <row r="166" spans="1:12" s="20" customFormat="1" ht="26.4" x14ac:dyDescent="0.25">
      <c r="A166" s="36" t="s">
        <v>447</v>
      </c>
      <c r="B166" s="37" t="s">
        <v>157</v>
      </c>
      <c r="C166" s="36" t="s">
        <v>315</v>
      </c>
      <c r="D166" s="21" t="e">
        <f>#REF!</f>
        <v>#REF!</v>
      </c>
      <c r="E166" s="53">
        <v>73.585219298245619</v>
      </c>
      <c r="F166" s="38">
        <v>228</v>
      </c>
      <c r="G166" s="13"/>
      <c r="H166" s="13">
        <f>142.9+G166</f>
        <v>142.9</v>
      </c>
      <c r="I166" s="14">
        <f t="shared" si="10"/>
        <v>16777.43</v>
      </c>
      <c r="J166" s="14">
        <f t="shared" si="11"/>
        <v>0</v>
      </c>
      <c r="K166" s="14">
        <f t="shared" si="12"/>
        <v>10515.33</v>
      </c>
      <c r="L166" s="15">
        <f t="shared" si="13"/>
        <v>0.62675451484524147</v>
      </c>
    </row>
    <row r="167" spans="1:12" s="20" customFormat="1" ht="26.4" x14ac:dyDescent="0.25">
      <c r="A167" s="36" t="s">
        <v>448</v>
      </c>
      <c r="B167" s="37" t="s">
        <v>158</v>
      </c>
      <c r="C167" s="36" t="s">
        <v>315</v>
      </c>
      <c r="D167" s="21" t="e">
        <f>#REF!</f>
        <v>#REF!</v>
      </c>
      <c r="E167" s="53">
        <v>37.034898989898991</v>
      </c>
      <c r="F167" s="38">
        <v>198</v>
      </c>
      <c r="G167" s="13"/>
      <c r="H167" s="13">
        <f t="shared" si="14"/>
        <v>0</v>
      </c>
      <c r="I167" s="14">
        <f t="shared" si="10"/>
        <v>7332.91</v>
      </c>
      <c r="J167" s="14">
        <f t="shared" si="11"/>
        <v>0</v>
      </c>
      <c r="K167" s="14">
        <f t="shared" si="12"/>
        <v>0</v>
      </c>
      <c r="L167" s="15">
        <f t="shared" si="13"/>
        <v>0</v>
      </c>
    </row>
    <row r="168" spans="1:12" s="20" customFormat="1" ht="26.4" x14ac:dyDescent="0.25">
      <c r="A168" s="36" t="s">
        <v>449</v>
      </c>
      <c r="B168" s="37" t="s">
        <v>159</v>
      </c>
      <c r="C168" s="36" t="s">
        <v>315</v>
      </c>
      <c r="D168" s="21" t="e">
        <f>#REF!</f>
        <v>#REF!</v>
      </c>
      <c r="E168" s="53">
        <v>49.391999999999996</v>
      </c>
      <c r="F168" s="38">
        <v>120</v>
      </c>
      <c r="G168" s="13"/>
      <c r="H168" s="13">
        <f t="shared" si="14"/>
        <v>0</v>
      </c>
      <c r="I168" s="14">
        <f t="shared" si="10"/>
        <v>5927.0399999999991</v>
      </c>
      <c r="J168" s="14">
        <f t="shared" si="11"/>
        <v>0</v>
      </c>
      <c r="K168" s="14">
        <f t="shared" si="12"/>
        <v>0</v>
      </c>
      <c r="L168" s="15">
        <f t="shared" si="13"/>
        <v>0</v>
      </c>
    </row>
    <row r="169" spans="1:12" s="20" customFormat="1" ht="26.4" x14ac:dyDescent="0.25">
      <c r="A169" s="36" t="s">
        <v>450</v>
      </c>
      <c r="B169" s="37" t="s">
        <v>160</v>
      </c>
      <c r="C169" s="36" t="s">
        <v>315</v>
      </c>
      <c r="D169" s="21" t="e">
        <f>#REF!</f>
        <v>#REF!</v>
      </c>
      <c r="E169" s="53">
        <v>70.277878787878791</v>
      </c>
      <c r="F169" s="38">
        <v>66</v>
      </c>
      <c r="G169" s="13"/>
      <c r="H169" s="13">
        <f t="shared" si="14"/>
        <v>0</v>
      </c>
      <c r="I169" s="14">
        <f t="shared" si="10"/>
        <v>4638.34</v>
      </c>
      <c r="J169" s="14">
        <f t="shared" si="11"/>
        <v>0</v>
      </c>
      <c r="K169" s="14">
        <f t="shared" si="12"/>
        <v>0</v>
      </c>
      <c r="L169" s="15">
        <f t="shared" si="13"/>
        <v>0</v>
      </c>
    </row>
    <row r="170" spans="1:12" s="20" customFormat="1" ht="26.4" x14ac:dyDescent="0.25">
      <c r="A170" s="36" t="s">
        <v>451</v>
      </c>
      <c r="B170" s="37" t="s">
        <v>141</v>
      </c>
      <c r="C170" s="36" t="s">
        <v>315</v>
      </c>
      <c r="D170" s="21" t="e">
        <f>#REF!</f>
        <v>#REF!</v>
      </c>
      <c r="E170" s="53">
        <v>146.891875</v>
      </c>
      <c r="F170" s="38">
        <v>48</v>
      </c>
      <c r="G170" s="13"/>
      <c r="H170" s="13">
        <f t="shared" si="14"/>
        <v>0</v>
      </c>
      <c r="I170" s="14">
        <f t="shared" si="10"/>
        <v>7050.8099999999995</v>
      </c>
      <c r="J170" s="14">
        <f t="shared" si="11"/>
        <v>0</v>
      </c>
      <c r="K170" s="14">
        <f t="shared" si="12"/>
        <v>0</v>
      </c>
      <c r="L170" s="15">
        <f t="shared" si="13"/>
        <v>0</v>
      </c>
    </row>
    <row r="171" spans="1:12" s="20" customFormat="1" ht="26.4" x14ac:dyDescent="0.25">
      <c r="A171" s="36" t="s">
        <v>452</v>
      </c>
      <c r="B171" s="37" t="s">
        <v>154</v>
      </c>
      <c r="C171" s="36" t="s">
        <v>312</v>
      </c>
      <c r="D171" s="21" t="e">
        <f>#REF!</f>
        <v>#REF!</v>
      </c>
      <c r="E171" s="53">
        <v>89.42</v>
      </c>
      <c r="F171" s="38">
        <v>2</v>
      </c>
      <c r="G171" s="13"/>
      <c r="H171" s="13">
        <f t="shared" si="14"/>
        <v>0</v>
      </c>
      <c r="I171" s="14">
        <f t="shared" si="10"/>
        <v>178.84</v>
      </c>
      <c r="J171" s="14">
        <f t="shared" si="11"/>
        <v>0</v>
      </c>
      <c r="K171" s="14">
        <f t="shared" si="12"/>
        <v>0</v>
      </c>
      <c r="L171" s="15">
        <f t="shared" si="13"/>
        <v>0</v>
      </c>
    </row>
    <row r="172" spans="1:12" s="20" customFormat="1" ht="26.4" x14ac:dyDescent="0.25">
      <c r="A172" s="36" t="s">
        <v>453</v>
      </c>
      <c r="B172" s="37" t="s">
        <v>161</v>
      </c>
      <c r="C172" s="36" t="s">
        <v>312</v>
      </c>
      <c r="D172" s="21" t="e">
        <f>#REF!</f>
        <v>#REF!</v>
      </c>
      <c r="E172" s="53">
        <v>525.86700000000008</v>
      </c>
      <c r="F172" s="38">
        <v>10</v>
      </c>
      <c r="G172" s="13"/>
      <c r="H172" s="13">
        <f>6</f>
        <v>6</v>
      </c>
      <c r="I172" s="14">
        <f t="shared" si="10"/>
        <v>5258.670000000001</v>
      </c>
      <c r="J172" s="14">
        <f t="shared" si="11"/>
        <v>0</v>
      </c>
      <c r="K172" s="14">
        <f t="shared" si="12"/>
        <v>3155.2</v>
      </c>
      <c r="L172" s="15">
        <f t="shared" si="13"/>
        <v>0.59999961967569737</v>
      </c>
    </row>
    <row r="173" spans="1:12" s="20" customFormat="1" ht="26.4" x14ac:dyDescent="0.25">
      <c r="A173" s="36" t="s">
        <v>454</v>
      </c>
      <c r="B173" s="37" t="s">
        <v>162</v>
      </c>
      <c r="C173" s="36" t="s">
        <v>312</v>
      </c>
      <c r="D173" s="21" t="e">
        <f>#REF!</f>
        <v>#REF!</v>
      </c>
      <c r="E173" s="53">
        <v>246.72</v>
      </c>
      <c r="F173" s="38">
        <v>1</v>
      </c>
      <c r="G173" s="13"/>
      <c r="H173" s="13">
        <v>1</v>
      </c>
      <c r="I173" s="14">
        <f t="shared" si="10"/>
        <v>246.72</v>
      </c>
      <c r="J173" s="14">
        <f t="shared" si="11"/>
        <v>0</v>
      </c>
      <c r="K173" s="14">
        <f t="shared" si="12"/>
        <v>246.72</v>
      </c>
      <c r="L173" s="15">
        <f t="shared" si="13"/>
        <v>1</v>
      </c>
    </row>
    <row r="174" spans="1:12" s="20" customFormat="1" ht="39.6" x14ac:dyDescent="0.25">
      <c r="A174" s="36" t="s">
        <v>455</v>
      </c>
      <c r="B174" s="37" t="s">
        <v>150</v>
      </c>
      <c r="C174" s="36" t="s">
        <v>312</v>
      </c>
      <c r="D174" s="21" t="e">
        <f>#REF!</f>
        <v>#REF!</v>
      </c>
      <c r="E174" s="53">
        <v>1740.29</v>
      </c>
      <c r="F174" s="38">
        <v>4</v>
      </c>
      <c r="G174" s="13"/>
      <c r="H174" s="13">
        <f t="shared" si="14"/>
        <v>0</v>
      </c>
      <c r="I174" s="14">
        <f t="shared" si="10"/>
        <v>6961.16</v>
      </c>
      <c r="J174" s="14">
        <f t="shared" si="11"/>
        <v>0</v>
      </c>
      <c r="K174" s="14">
        <f t="shared" si="12"/>
        <v>0</v>
      </c>
      <c r="L174" s="15">
        <f t="shared" si="13"/>
        <v>0</v>
      </c>
    </row>
    <row r="175" spans="1:12" s="20" customFormat="1" ht="39.6" x14ac:dyDescent="0.25">
      <c r="A175" s="36" t="s">
        <v>456</v>
      </c>
      <c r="B175" s="37" t="s">
        <v>163</v>
      </c>
      <c r="C175" s="36" t="s">
        <v>312</v>
      </c>
      <c r="D175" s="21" t="e">
        <f>#REF!</f>
        <v>#REF!</v>
      </c>
      <c r="E175" s="53">
        <v>2292.3000000000002</v>
      </c>
      <c r="F175" s="38">
        <v>1</v>
      </c>
      <c r="G175" s="13"/>
      <c r="H175" s="13">
        <f t="shared" si="14"/>
        <v>0</v>
      </c>
      <c r="I175" s="14">
        <f t="shared" si="10"/>
        <v>2292.3000000000002</v>
      </c>
      <c r="J175" s="14">
        <f t="shared" si="11"/>
        <v>0</v>
      </c>
      <c r="K175" s="14">
        <f t="shared" si="12"/>
        <v>0</v>
      </c>
      <c r="L175" s="15">
        <f t="shared" si="13"/>
        <v>0</v>
      </c>
    </row>
    <row r="176" spans="1:12" s="20" customFormat="1" ht="52.8" x14ac:dyDescent="0.25">
      <c r="A176" s="36" t="s">
        <v>457</v>
      </c>
      <c r="B176" s="37" t="s">
        <v>164</v>
      </c>
      <c r="C176" s="36" t="s">
        <v>312</v>
      </c>
      <c r="D176" s="21" t="e">
        <f>#REF!</f>
        <v>#REF!</v>
      </c>
      <c r="E176" s="53">
        <v>2189.0100000000002</v>
      </c>
      <c r="F176" s="38">
        <v>1</v>
      </c>
      <c r="G176" s="13"/>
      <c r="H176" s="13">
        <f t="shared" si="14"/>
        <v>0</v>
      </c>
      <c r="I176" s="14">
        <f t="shared" si="10"/>
        <v>2189.0100000000002</v>
      </c>
      <c r="J176" s="14">
        <f t="shared" si="11"/>
        <v>0</v>
      </c>
      <c r="K176" s="14">
        <f t="shared" si="12"/>
        <v>0</v>
      </c>
      <c r="L176" s="15">
        <f t="shared" si="13"/>
        <v>0</v>
      </c>
    </row>
    <row r="177" spans="1:12" s="20" customFormat="1" x14ac:dyDescent="0.25">
      <c r="A177" s="32">
        <v>13</v>
      </c>
      <c r="B177" s="33" t="s">
        <v>35</v>
      </c>
      <c r="C177" s="32"/>
      <c r="D177" s="21" t="e">
        <f>#REF!</f>
        <v>#REF!</v>
      </c>
      <c r="E177" s="54"/>
      <c r="F177" s="34"/>
      <c r="G177" s="35"/>
      <c r="H177" s="35"/>
      <c r="I177" s="35"/>
      <c r="J177" s="35"/>
      <c r="K177" s="35"/>
      <c r="L177" s="35"/>
    </row>
    <row r="178" spans="1:12" s="20" customFormat="1" ht="26.4" x14ac:dyDescent="0.25">
      <c r="A178" s="36" t="s">
        <v>458</v>
      </c>
      <c r="B178" s="37" t="s">
        <v>165</v>
      </c>
      <c r="C178" s="36" t="s">
        <v>312</v>
      </c>
      <c r="D178" s="24"/>
      <c r="E178" s="53">
        <v>818.44</v>
      </c>
      <c r="F178" s="38">
        <v>2</v>
      </c>
      <c r="G178" s="24"/>
      <c r="H178" s="13">
        <f t="shared" si="14"/>
        <v>0</v>
      </c>
      <c r="I178" s="14">
        <f t="shared" si="10"/>
        <v>1636.88</v>
      </c>
      <c r="J178" s="14">
        <f t="shared" si="11"/>
        <v>0</v>
      </c>
      <c r="K178" s="14">
        <f t="shared" si="12"/>
        <v>0</v>
      </c>
      <c r="L178" s="15">
        <f t="shared" si="13"/>
        <v>0</v>
      </c>
    </row>
    <row r="179" spans="1:12" s="20" customFormat="1" ht="39.6" x14ac:dyDescent="0.25">
      <c r="A179" s="36" t="s">
        <v>459</v>
      </c>
      <c r="B179" s="37" t="s">
        <v>166</v>
      </c>
      <c r="C179" s="36" t="s">
        <v>312</v>
      </c>
      <c r="D179" s="21" t="e">
        <f>#REF!</f>
        <v>#REF!</v>
      </c>
      <c r="E179" s="53">
        <v>468.82</v>
      </c>
      <c r="F179" s="38">
        <v>7</v>
      </c>
      <c r="G179" s="13"/>
      <c r="H179" s="13">
        <f t="shared" si="14"/>
        <v>0</v>
      </c>
      <c r="I179" s="14">
        <f t="shared" si="10"/>
        <v>3281.74</v>
      </c>
      <c r="J179" s="14">
        <f t="shared" si="11"/>
        <v>0</v>
      </c>
      <c r="K179" s="14">
        <f t="shared" si="12"/>
        <v>0</v>
      </c>
      <c r="L179" s="15">
        <f t="shared" si="13"/>
        <v>0</v>
      </c>
    </row>
    <row r="180" spans="1:12" s="20" customFormat="1" ht="52.8" x14ac:dyDescent="0.25">
      <c r="A180" s="36" t="s">
        <v>460</v>
      </c>
      <c r="B180" s="37" t="s">
        <v>167</v>
      </c>
      <c r="C180" s="36" t="s">
        <v>314</v>
      </c>
      <c r="D180" s="21" t="e">
        <f>#REF!</f>
        <v>#REF!</v>
      </c>
      <c r="E180" s="53">
        <v>688.15583333333336</v>
      </c>
      <c r="F180" s="38">
        <v>12</v>
      </c>
      <c r="G180" s="13"/>
      <c r="H180" s="13">
        <f t="shared" si="14"/>
        <v>0</v>
      </c>
      <c r="I180" s="14">
        <f t="shared" si="10"/>
        <v>8257.8700000000008</v>
      </c>
      <c r="J180" s="14">
        <f t="shared" si="11"/>
        <v>0</v>
      </c>
      <c r="K180" s="14">
        <f t="shared" si="12"/>
        <v>0</v>
      </c>
      <c r="L180" s="15">
        <f t="shared" si="13"/>
        <v>0</v>
      </c>
    </row>
    <row r="181" spans="1:12" s="20" customFormat="1" ht="26.4" x14ac:dyDescent="0.25">
      <c r="A181" s="36" t="s">
        <v>461</v>
      </c>
      <c r="B181" s="37" t="s">
        <v>168</v>
      </c>
      <c r="C181" s="36" t="s">
        <v>312</v>
      </c>
      <c r="D181" s="21" t="e">
        <f>#REF!</f>
        <v>#REF!</v>
      </c>
      <c r="E181" s="53">
        <v>613.72500000000002</v>
      </c>
      <c r="F181" s="38">
        <v>2</v>
      </c>
      <c r="G181" s="13"/>
      <c r="H181" s="13">
        <f t="shared" si="14"/>
        <v>0</v>
      </c>
      <c r="I181" s="14">
        <f t="shared" si="10"/>
        <v>1227.45</v>
      </c>
      <c r="J181" s="14">
        <f t="shared" si="11"/>
        <v>0</v>
      </c>
      <c r="K181" s="14">
        <f t="shared" si="12"/>
        <v>0</v>
      </c>
      <c r="L181" s="15">
        <f t="shared" si="13"/>
        <v>0</v>
      </c>
    </row>
    <row r="182" spans="1:12" s="20" customFormat="1" x14ac:dyDescent="0.25">
      <c r="A182" s="36" t="s">
        <v>462</v>
      </c>
      <c r="B182" s="37" t="s">
        <v>169</v>
      </c>
      <c r="C182" s="36" t="s">
        <v>312</v>
      </c>
      <c r="D182" s="21" t="e">
        <f>#REF!</f>
        <v>#REF!</v>
      </c>
      <c r="E182" s="53">
        <v>42.352857142857147</v>
      </c>
      <c r="F182" s="38">
        <v>7</v>
      </c>
      <c r="G182" s="13"/>
      <c r="H182" s="13">
        <f t="shared" si="14"/>
        <v>0</v>
      </c>
      <c r="I182" s="14">
        <f t="shared" si="10"/>
        <v>296.47000000000003</v>
      </c>
      <c r="J182" s="14">
        <f t="shared" si="11"/>
        <v>0</v>
      </c>
      <c r="K182" s="14">
        <f t="shared" si="12"/>
        <v>0</v>
      </c>
      <c r="L182" s="15">
        <f t="shared" si="13"/>
        <v>0</v>
      </c>
    </row>
    <row r="183" spans="1:12" s="20" customFormat="1" x14ac:dyDescent="0.25">
      <c r="A183" s="36" t="s">
        <v>463</v>
      </c>
      <c r="B183" s="37" t="s">
        <v>170</v>
      </c>
      <c r="C183" s="36" t="s">
        <v>314</v>
      </c>
      <c r="D183" s="21" t="e">
        <f>#REF!</f>
        <v>#REF!</v>
      </c>
      <c r="E183" s="53">
        <v>169.94619047619048</v>
      </c>
      <c r="F183" s="38">
        <v>21</v>
      </c>
      <c r="G183" s="13"/>
      <c r="H183" s="13">
        <f t="shared" si="14"/>
        <v>0</v>
      </c>
      <c r="I183" s="14">
        <f t="shared" si="10"/>
        <v>3568.87</v>
      </c>
      <c r="J183" s="14">
        <f t="shared" si="11"/>
        <v>0</v>
      </c>
      <c r="K183" s="14">
        <f t="shared" si="12"/>
        <v>0</v>
      </c>
      <c r="L183" s="15">
        <f t="shared" si="13"/>
        <v>0</v>
      </c>
    </row>
    <row r="184" spans="1:12" s="20" customFormat="1" ht="26.4" x14ac:dyDescent="0.25">
      <c r="A184" s="36" t="s">
        <v>464</v>
      </c>
      <c r="B184" s="37" t="s">
        <v>171</v>
      </c>
      <c r="C184" s="36" t="s">
        <v>312</v>
      </c>
      <c r="D184" s="21" t="e">
        <f>#REF!</f>
        <v>#REF!</v>
      </c>
      <c r="E184" s="53">
        <v>125.97</v>
      </c>
      <c r="F184" s="38">
        <v>4</v>
      </c>
      <c r="G184" s="13"/>
      <c r="H184" s="13">
        <f t="shared" si="14"/>
        <v>0</v>
      </c>
      <c r="I184" s="14">
        <f t="shared" si="10"/>
        <v>503.88</v>
      </c>
      <c r="J184" s="14">
        <f t="shared" si="11"/>
        <v>0</v>
      </c>
      <c r="K184" s="14">
        <f t="shared" si="12"/>
        <v>0</v>
      </c>
      <c r="L184" s="15">
        <f t="shared" si="13"/>
        <v>0</v>
      </c>
    </row>
    <row r="185" spans="1:12" s="20" customFormat="1" ht="66" x14ac:dyDescent="0.25">
      <c r="A185" s="36" t="s">
        <v>465</v>
      </c>
      <c r="B185" s="37" t="s">
        <v>172</v>
      </c>
      <c r="C185" s="36" t="s">
        <v>312</v>
      </c>
      <c r="D185" s="21" t="e">
        <f>#REF!</f>
        <v>#REF!</v>
      </c>
      <c r="E185" s="53">
        <v>245.02125000000001</v>
      </c>
      <c r="F185" s="38">
        <v>8</v>
      </c>
      <c r="G185" s="13"/>
      <c r="H185" s="13">
        <f t="shared" si="14"/>
        <v>0</v>
      </c>
      <c r="I185" s="14">
        <f t="shared" si="10"/>
        <v>1960.17</v>
      </c>
      <c r="J185" s="14">
        <f t="shared" si="11"/>
        <v>0</v>
      </c>
      <c r="K185" s="14">
        <f t="shared" si="12"/>
        <v>0</v>
      </c>
      <c r="L185" s="15">
        <f t="shared" si="13"/>
        <v>0</v>
      </c>
    </row>
    <row r="186" spans="1:12" s="20" customFormat="1" ht="26.4" x14ac:dyDescent="0.25">
      <c r="A186" s="36" t="s">
        <v>466</v>
      </c>
      <c r="B186" s="37" t="s">
        <v>173</v>
      </c>
      <c r="C186" s="36" t="s">
        <v>312</v>
      </c>
      <c r="D186" s="21" t="e">
        <f>#REF!</f>
        <v>#REF!</v>
      </c>
      <c r="E186" s="53">
        <v>139.21095238095236</v>
      </c>
      <c r="F186" s="38">
        <v>21</v>
      </c>
      <c r="G186" s="13"/>
      <c r="H186" s="13">
        <f t="shared" si="14"/>
        <v>0</v>
      </c>
      <c r="I186" s="14">
        <f t="shared" si="10"/>
        <v>2923.43</v>
      </c>
      <c r="J186" s="14">
        <f t="shared" si="11"/>
        <v>0</v>
      </c>
      <c r="K186" s="14">
        <f t="shared" si="12"/>
        <v>0</v>
      </c>
      <c r="L186" s="15">
        <f t="shared" si="13"/>
        <v>0</v>
      </c>
    </row>
    <row r="187" spans="1:12" s="20" customFormat="1" ht="39.6" x14ac:dyDescent="0.25">
      <c r="A187" s="36" t="s">
        <v>467</v>
      </c>
      <c r="B187" s="37" t="s">
        <v>174</v>
      </c>
      <c r="C187" s="36" t="s">
        <v>312</v>
      </c>
      <c r="D187" s="21" t="e">
        <f>#REF!</f>
        <v>#REF!</v>
      </c>
      <c r="E187" s="53">
        <v>72.834137931034476</v>
      </c>
      <c r="F187" s="38">
        <v>29</v>
      </c>
      <c r="G187" s="13"/>
      <c r="H187" s="13">
        <f t="shared" si="14"/>
        <v>0</v>
      </c>
      <c r="I187" s="14">
        <f t="shared" si="10"/>
        <v>2112.1899999999996</v>
      </c>
      <c r="J187" s="14">
        <f t="shared" si="11"/>
        <v>0</v>
      </c>
      <c r="K187" s="14">
        <f t="shared" si="12"/>
        <v>0</v>
      </c>
      <c r="L187" s="15">
        <f t="shared" si="13"/>
        <v>0</v>
      </c>
    </row>
    <row r="188" spans="1:12" s="20" customFormat="1" ht="26.4" x14ac:dyDescent="0.25">
      <c r="A188" s="36" t="s">
        <v>468</v>
      </c>
      <c r="B188" s="37" t="s">
        <v>175</v>
      </c>
      <c r="C188" s="36" t="s">
        <v>312</v>
      </c>
      <c r="D188" s="21" t="e">
        <f>#REF!</f>
        <v>#REF!</v>
      </c>
      <c r="E188" s="53">
        <v>29.063333333333333</v>
      </c>
      <c r="F188" s="38">
        <v>30</v>
      </c>
      <c r="G188" s="13"/>
      <c r="H188" s="13">
        <f t="shared" si="14"/>
        <v>0</v>
      </c>
      <c r="I188" s="14">
        <f t="shared" si="10"/>
        <v>871.9</v>
      </c>
      <c r="J188" s="14">
        <f t="shared" si="11"/>
        <v>0</v>
      </c>
      <c r="K188" s="14">
        <f t="shared" si="12"/>
        <v>0</v>
      </c>
      <c r="L188" s="15">
        <f t="shared" si="13"/>
        <v>0</v>
      </c>
    </row>
    <row r="189" spans="1:12" s="20" customFormat="1" x14ac:dyDescent="0.25">
      <c r="A189" s="36" t="s">
        <v>469</v>
      </c>
      <c r="B189" s="37" t="s">
        <v>176</v>
      </c>
      <c r="C189" s="36" t="s">
        <v>314</v>
      </c>
      <c r="D189" s="21" t="e">
        <f>#REF!</f>
        <v>#REF!</v>
      </c>
      <c r="E189" s="53">
        <v>50.094814814814811</v>
      </c>
      <c r="F189" s="38">
        <v>27</v>
      </c>
      <c r="G189" s="13"/>
      <c r="H189" s="13">
        <f t="shared" si="14"/>
        <v>0</v>
      </c>
      <c r="I189" s="14">
        <f t="shared" si="10"/>
        <v>1352.56</v>
      </c>
      <c r="J189" s="14">
        <f t="shared" si="11"/>
        <v>0</v>
      </c>
      <c r="K189" s="14">
        <f t="shared" si="12"/>
        <v>0</v>
      </c>
      <c r="L189" s="15">
        <f t="shared" si="13"/>
        <v>0</v>
      </c>
    </row>
    <row r="190" spans="1:12" s="20" customFormat="1" ht="26.4" x14ac:dyDescent="0.25">
      <c r="A190" s="36" t="s">
        <v>470</v>
      </c>
      <c r="B190" s="37" t="s">
        <v>177</v>
      </c>
      <c r="C190" s="36" t="s">
        <v>314</v>
      </c>
      <c r="D190" s="21" t="e">
        <f>#REF!</f>
        <v>#REF!</v>
      </c>
      <c r="E190" s="53">
        <v>534.96439999999996</v>
      </c>
      <c r="F190" s="38">
        <v>8</v>
      </c>
      <c r="G190" s="13"/>
      <c r="H190" s="13">
        <f t="shared" si="14"/>
        <v>0</v>
      </c>
      <c r="I190" s="14">
        <f t="shared" si="10"/>
        <v>4279.7151999999996</v>
      </c>
      <c r="J190" s="14">
        <f t="shared" si="11"/>
        <v>0</v>
      </c>
      <c r="K190" s="14">
        <f t="shared" si="12"/>
        <v>0</v>
      </c>
      <c r="L190" s="15">
        <f t="shared" si="13"/>
        <v>0</v>
      </c>
    </row>
    <row r="191" spans="1:12" s="20" customFormat="1" ht="26.4" x14ac:dyDescent="0.25">
      <c r="A191" s="36" t="s">
        <v>471</v>
      </c>
      <c r="B191" s="37" t="s">
        <v>178</v>
      </c>
      <c r="C191" s="36" t="s">
        <v>317</v>
      </c>
      <c r="D191" s="21" t="e">
        <f>#REF!</f>
        <v>#REF!</v>
      </c>
      <c r="E191" s="53">
        <v>406.85</v>
      </c>
      <c r="F191" s="38">
        <v>2</v>
      </c>
      <c r="G191" s="13"/>
      <c r="H191" s="13">
        <f t="shared" si="14"/>
        <v>0</v>
      </c>
      <c r="I191" s="14">
        <f t="shared" si="10"/>
        <v>813.7</v>
      </c>
      <c r="J191" s="14">
        <f t="shared" si="11"/>
        <v>0</v>
      </c>
      <c r="K191" s="14">
        <f t="shared" si="12"/>
        <v>0</v>
      </c>
      <c r="L191" s="15">
        <f t="shared" si="13"/>
        <v>0</v>
      </c>
    </row>
    <row r="192" spans="1:12" s="20" customFormat="1" x14ac:dyDescent="0.25">
      <c r="A192" s="36" t="s">
        <v>472</v>
      </c>
      <c r="B192" s="37" t="s">
        <v>179</v>
      </c>
      <c r="C192" s="36" t="s">
        <v>318</v>
      </c>
      <c r="D192" s="21" t="e">
        <f>#REF!</f>
        <v>#REF!</v>
      </c>
      <c r="E192" s="53">
        <v>3.8402277039848194</v>
      </c>
      <c r="F192" s="38">
        <v>26.35</v>
      </c>
      <c r="G192" s="13"/>
      <c r="H192" s="13">
        <f t="shared" si="14"/>
        <v>0</v>
      </c>
      <c r="I192" s="14">
        <f t="shared" si="10"/>
        <v>101.19</v>
      </c>
      <c r="J192" s="14">
        <f t="shared" si="11"/>
        <v>0</v>
      </c>
      <c r="K192" s="14">
        <f t="shared" si="12"/>
        <v>0</v>
      </c>
      <c r="L192" s="15">
        <f t="shared" si="13"/>
        <v>0</v>
      </c>
    </row>
    <row r="193" spans="1:12" s="20" customFormat="1" ht="26.4" x14ac:dyDescent="0.25">
      <c r="A193" s="36" t="s">
        <v>473</v>
      </c>
      <c r="B193" s="37" t="s">
        <v>180</v>
      </c>
      <c r="C193" s="36" t="s">
        <v>314</v>
      </c>
      <c r="D193" s="21" t="e">
        <f>#REF!</f>
        <v>#REF!</v>
      </c>
      <c r="E193" s="53">
        <v>222.91249999999999</v>
      </c>
      <c r="F193" s="38">
        <v>4</v>
      </c>
      <c r="G193" s="13"/>
      <c r="H193" s="13">
        <f t="shared" si="14"/>
        <v>0</v>
      </c>
      <c r="I193" s="14">
        <f t="shared" si="10"/>
        <v>891.65</v>
      </c>
      <c r="J193" s="14">
        <f t="shared" si="11"/>
        <v>0</v>
      </c>
      <c r="K193" s="14">
        <f t="shared" si="12"/>
        <v>0</v>
      </c>
      <c r="L193" s="15">
        <f t="shared" si="13"/>
        <v>0</v>
      </c>
    </row>
    <row r="194" spans="1:12" s="20" customFormat="1" x14ac:dyDescent="0.25">
      <c r="A194" s="36" t="s">
        <v>474</v>
      </c>
      <c r="B194" s="37" t="s">
        <v>181</v>
      </c>
      <c r="C194" s="36" t="s">
        <v>312</v>
      </c>
      <c r="D194" s="21" t="e">
        <f>#REF!</f>
        <v>#REF!</v>
      </c>
      <c r="E194" s="53">
        <v>252.08439999999999</v>
      </c>
      <c r="F194" s="38">
        <v>4</v>
      </c>
      <c r="G194" s="13"/>
      <c r="H194" s="13">
        <f t="shared" si="14"/>
        <v>0</v>
      </c>
      <c r="I194" s="14">
        <f t="shared" si="10"/>
        <v>1008.3376</v>
      </c>
      <c r="J194" s="14">
        <f t="shared" si="11"/>
        <v>0</v>
      </c>
      <c r="K194" s="14">
        <f t="shared" si="12"/>
        <v>0</v>
      </c>
      <c r="L194" s="15">
        <f t="shared" si="13"/>
        <v>0</v>
      </c>
    </row>
    <row r="195" spans="1:12" s="20" customFormat="1" ht="26.4" x14ac:dyDescent="0.25">
      <c r="A195" s="36" t="s">
        <v>475</v>
      </c>
      <c r="B195" s="37" t="s">
        <v>182</v>
      </c>
      <c r="C195" s="36" t="s">
        <v>312</v>
      </c>
      <c r="D195" s="21" t="e">
        <f>#REF!</f>
        <v>#REF!</v>
      </c>
      <c r="E195" s="53">
        <v>108.41499999999999</v>
      </c>
      <c r="F195" s="38">
        <v>14</v>
      </c>
      <c r="G195" s="13"/>
      <c r="H195" s="13">
        <f t="shared" si="14"/>
        <v>0</v>
      </c>
      <c r="I195" s="14">
        <f t="shared" si="10"/>
        <v>1517.81</v>
      </c>
      <c r="J195" s="14">
        <f t="shared" si="11"/>
        <v>0</v>
      </c>
      <c r="K195" s="14">
        <f t="shared" si="12"/>
        <v>0</v>
      </c>
      <c r="L195" s="15">
        <f t="shared" si="13"/>
        <v>0</v>
      </c>
    </row>
    <row r="196" spans="1:12" s="20" customFormat="1" ht="26.4" x14ac:dyDescent="0.25">
      <c r="A196" s="36" t="s">
        <v>476</v>
      </c>
      <c r="B196" s="37" t="s">
        <v>118</v>
      </c>
      <c r="C196" s="36" t="s">
        <v>312</v>
      </c>
      <c r="D196" s="21" t="e">
        <f>#REF!</f>
        <v>#REF!</v>
      </c>
      <c r="E196" s="53">
        <v>131.61499999999998</v>
      </c>
      <c r="F196" s="38">
        <v>14</v>
      </c>
      <c r="G196" s="13"/>
      <c r="H196" s="13">
        <f t="shared" si="14"/>
        <v>0</v>
      </c>
      <c r="I196" s="14">
        <f t="shared" si="10"/>
        <v>1842.6099999999997</v>
      </c>
      <c r="J196" s="14">
        <f t="shared" si="11"/>
        <v>0</v>
      </c>
      <c r="K196" s="14">
        <f t="shared" si="12"/>
        <v>0</v>
      </c>
      <c r="L196" s="15">
        <f t="shared" si="13"/>
        <v>0</v>
      </c>
    </row>
    <row r="197" spans="1:12" s="20" customFormat="1" ht="52.8" x14ac:dyDescent="0.25">
      <c r="A197" s="36" t="s">
        <v>477</v>
      </c>
      <c r="B197" s="37" t="s">
        <v>183</v>
      </c>
      <c r="C197" s="36" t="s">
        <v>312</v>
      </c>
      <c r="D197" s="21" t="e">
        <f>#REF!</f>
        <v>#REF!</v>
      </c>
      <c r="E197" s="53">
        <v>768.92499999999995</v>
      </c>
      <c r="F197" s="38">
        <v>2</v>
      </c>
      <c r="G197" s="13"/>
      <c r="H197" s="13">
        <f t="shared" si="14"/>
        <v>0</v>
      </c>
      <c r="I197" s="14">
        <f t="shared" si="10"/>
        <v>1537.85</v>
      </c>
      <c r="J197" s="14">
        <f t="shared" si="11"/>
        <v>0</v>
      </c>
      <c r="K197" s="14">
        <f t="shared" si="12"/>
        <v>0</v>
      </c>
      <c r="L197" s="15">
        <f t="shared" si="13"/>
        <v>0</v>
      </c>
    </row>
    <row r="198" spans="1:12" s="20" customFormat="1" ht="26.4" x14ac:dyDescent="0.25">
      <c r="A198" s="36" t="s">
        <v>478</v>
      </c>
      <c r="B198" s="37" t="s">
        <v>184</v>
      </c>
      <c r="C198" s="36" t="s">
        <v>312</v>
      </c>
      <c r="D198" s="21" t="e">
        <f>#REF!</f>
        <v>#REF!</v>
      </c>
      <c r="E198" s="53">
        <v>95.61</v>
      </c>
      <c r="F198" s="38">
        <v>3</v>
      </c>
      <c r="G198" s="13"/>
      <c r="H198" s="13">
        <f t="shared" si="14"/>
        <v>0</v>
      </c>
      <c r="I198" s="14">
        <f t="shared" si="10"/>
        <v>286.83</v>
      </c>
      <c r="J198" s="14">
        <f t="shared" si="11"/>
        <v>0</v>
      </c>
      <c r="K198" s="14">
        <f t="shared" si="12"/>
        <v>0</v>
      </c>
      <c r="L198" s="15">
        <f t="shared" si="13"/>
        <v>0</v>
      </c>
    </row>
    <row r="199" spans="1:12" s="20" customFormat="1" ht="26.4" x14ac:dyDescent="0.25">
      <c r="A199" s="36" t="s">
        <v>479</v>
      </c>
      <c r="B199" s="37" t="s">
        <v>184</v>
      </c>
      <c r="C199" s="36" t="s">
        <v>312</v>
      </c>
      <c r="D199" s="21" t="e">
        <f>#REF!</f>
        <v>#REF!</v>
      </c>
      <c r="E199" s="53">
        <v>95.61</v>
      </c>
      <c r="F199" s="38">
        <v>10</v>
      </c>
      <c r="G199" s="13"/>
      <c r="H199" s="13">
        <f t="shared" si="14"/>
        <v>0</v>
      </c>
      <c r="I199" s="14">
        <f t="shared" si="10"/>
        <v>956.1</v>
      </c>
      <c r="J199" s="14">
        <f t="shared" si="11"/>
        <v>0</v>
      </c>
      <c r="K199" s="14">
        <f t="shared" si="12"/>
        <v>0</v>
      </c>
      <c r="L199" s="15">
        <f t="shared" si="13"/>
        <v>0</v>
      </c>
    </row>
    <row r="200" spans="1:12" s="20" customFormat="1" ht="52.8" x14ac:dyDescent="0.25">
      <c r="A200" s="36" t="s">
        <v>480</v>
      </c>
      <c r="B200" s="37" t="s">
        <v>185</v>
      </c>
      <c r="C200" s="36" t="s">
        <v>319</v>
      </c>
      <c r="D200" s="21" t="e">
        <f>#REF!</f>
        <v>#REF!</v>
      </c>
      <c r="E200" s="53">
        <v>1367.395</v>
      </c>
      <c r="F200" s="38">
        <v>2</v>
      </c>
      <c r="G200" s="13"/>
      <c r="H200" s="13">
        <f t="shared" si="14"/>
        <v>0</v>
      </c>
      <c r="I200" s="14">
        <f t="shared" si="10"/>
        <v>2734.79</v>
      </c>
      <c r="J200" s="14">
        <f t="shared" si="11"/>
        <v>0</v>
      </c>
      <c r="K200" s="14">
        <f t="shared" si="12"/>
        <v>0</v>
      </c>
      <c r="L200" s="15">
        <f t="shared" si="13"/>
        <v>0</v>
      </c>
    </row>
    <row r="201" spans="1:12" s="20" customFormat="1" ht="52.8" x14ac:dyDescent="0.25">
      <c r="A201" s="36" t="s">
        <v>481</v>
      </c>
      <c r="B201" s="37" t="s">
        <v>186</v>
      </c>
      <c r="C201" s="36" t="s">
        <v>312</v>
      </c>
      <c r="D201" s="21" t="e">
        <f>#REF!</f>
        <v>#REF!</v>
      </c>
      <c r="E201" s="53">
        <v>449.48307692307696</v>
      </c>
      <c r="F201" s="38">
        <v>13</v>
      </c>
      <c r="G201" s="13"/>
      <c r="H201" s="13">
        <f t="shared" si="14"/>
        <v>0</v>
      </c>
      <c r="I201" s="14">
        <f t="shared" si="10"/>
        <v>5843.2800000000007</v>
      </c>
      <c r="J201" s="14">
        <f t="shared" si="11"/>
        <v>0</v>
      </c>
      <c r="K201" s="14">
        <f t="shared" si="12"/>
        <v>0</v>
      </c>
      <c r="L201" s="15">
        <f t="shared" si="13"/>
        <v>0</v>
      </c>
    </row>
    <row r="202" spans="1:12" s="20" customFormat="1" ht="39.6" x14ac:dyDescent="0.25">
      <c r="A202" s="36" t="s">
        <v>482</v>
      </c>
      <c r="B202" s="37" t="s">
        <v>187</v>
      </c>
      <c r="C202" s="36" t="s">
        <v>312</v>
      </c>
      <c r="D202" s="21" t="e">
        <f>#REF!</f>
        <v>#REF!</v>
      </c>
      <c r="E202" s="53">
        <v>126.47846153846154</v>
      </c>
      <c r="F202" s="38">
        <v>13</v>
      </c>
      <c r="G202" s="13"/>
      <c r="H202" s="13">
        <f t="shared" si="14"/>
        <v>0</v>
      </c>
      <c r="I202" s="14">
        <f t="shared" si="10"/>
        <v>1644.22</v>
      </c>
      <c r="J202" s="14">
        <f t="shared" si="11"/>
        <v>0</v>
      </c>
      <c r="K202" s="14">
        <f t="shared" si="12"/>
        <v>0</v>
      </c>
      <c r="L202" s="15">
        <f t="shared" si="13"/>
        <v>0</v>
      </c>
    </row>
    <row r="203" spans="1:12" s="20" customFormat="1" ht="52.8" x14ac:dyDescent="0.25">
      <c r="A203" s="36" t="s">
        <v>483</v>
      </c>
      <c r="B203" s="37" t="s">
        <v>185</v>
      </c>
      <c r="C203" s="36" t="s">
        <v>319</v>
      </c>
      <c r="D203" s="21" t="e">
        <f>#REF!</f>
        <v>#REF!</v>
      </c>
      <c r="E203" s="53">
        <v>1367.395</v>
      </c>
      <c r="F203" s="38">
        <v>2</v>
      </c>
      <c r="G203" s="13"/>
      <c r="H203" s="13">
        <f t="shared" si="14"/>
        <v>0</v>
      </c>
      <c r="I203" s="14">
        <f t="shared" si="10"/>
        <v>2734.79</v>
      </c>
      <c r="J203" s="14">
        <f t="shared" si="11"/>
        <v>0</v>
      </c>
      <c r="K203" s="14">
        <f t="shared" si="12"/>
        <v>0</v>
      </c>
      <c r="L203" s="15">
        <f t="shared" si="13"/>
        <v>0</v>
      </c>
    </row>
    <row r="204" spans="1:12" s="20" customFormat="1" x14ac:dyDescent="0.25">
      <c r="A204" s="32">
        <v>14</v>
      </c>
      <c r="B204" s="33" t="s">
        <v>188</v>
      </c>
      <c r="C204" s="32"/>
      <c r="D204" s="21" t="e">
        <f>#REF!</f>
        <v>#REF!</v>
      </c>
      <c r="E204" s="54"/>
      <c r="F204" s="34"/>
      <c r="G204" s="35"/>
      <c r="H204" s="35"/>
      <c r="I204" s="35"/>
      <c r="J204" s="35"/>
      <c r="K204" s="35"/>
      <c r="L204" s="35"/>
    </row>
    <row r="205" spans="1:12" s="20" customFormat="1" x14ac:dyDescent="0.25">
      <c r="A205" s="36" t="s">
        <v>484</v>
      </c>
      <c r="B205" s="37" t="s">
        <v>189</v>
      </c>
      <c r="C205" s="36" t="s">
        <v>319</v>
      </c>
      <c r="D205" s="21" t="e">
        <f>#REF!</f>
        <v>#REF!</v>
      </c>
      <c r="E205" s="53">
        <v>1931.885</v>
      </c>
      <c r="F205" s="38">
        <v>2</v>
      </c>
      <c r="G205" s="13"/>
      <c r="H205" s="13">
        <f t="shared" si="14"/>
        <v>0</v>
      </c>
      <c r="I205" s="14">
        <f t="shared" si="10"/>
        <v>3863.77</v>
      </c>
      <c r="J205" s="14">
        <f t="shared" si="11"/>
        <v>0</v>
      </c>
      <c r="K205" s="14">
        <f t="shared" si="12"/>
        <v>0</v>
      </c>
      <c r="L205" s="15">
        <f t="shared" si="13"/>
        <v>0</v>
      </c>
    </row>
    <row r="206" spans="1:12" s="20" customFormat="1" ht="26.4" x14ac:dyDescent="0.25">
      <c r="A206" s="36" t="s">
        <v>485</v>
      </c>
      <c r="B206" s="37" t="s">
        <v>190</v>
      </c>
      <c r="C206" s="36" t="s">
        <v>315</v>
      </c>
      <c r="D206" s="21" t="e">
        <f>#REF!</f>
        <v>#REF!</v>
      </c>
      <c r="E206" s="53">
        <v>46.944899999999997</v>
      </c>
      <c r="F206" s="38">
        <v>18</v>
      </c>
      <c r="G206" s="13"/>
      <c r="H206" s="13">
        <f t="shared" si="14"/>
        <v>0</v>
      </c>
      <c r="I206" s="14">
        <f t="shared" si="10"/>
        <v>845.00819999999999</v>
      </c>
      <c r="J206" s="14">
        <f t="shared" si="11"/>
        <v>0</v>
      </c>
      <c r="K206" s="14">
        <f t="shared" si="12"/>
        <v>0</v>
      </c>
      <c r="L206" s="15">
        <f t="shared" si="13"/>
        <v>0</v>
      </c>
    </row>
    <row r="207" spans="1:12" s="20" customFormat="1" ht="39.6" x14ac:dyDescent="0.25">
      <c r="A207" s="36" t="s">
        <v>486</v>
      </c>
      <c r="B207" s="37" t="s">
        <v>191</v>
      </c>
      <c r="C207" s="36" t="s">
        <v>315</v>
      </c>
      <c r="D207" s="21" t="e">
        <f>#REF!</f>
        <v>#REF!</v>
      </c>
      <c r="E207" s="53">
        <v>6.5055555555555555</v>
      </c>
      <c r="F207" s="38">
        <v>18</v>
      </c>
      <c r="G207" s="13"/>
      <c r="H207" s="13">
        <f t="shared" si="14"/>
        <v>0</v>
      </c>
      <c r="I207" s="14">
        <f t="shared" si="10"/>
        <v>117.1</v>
      </c>
      <c r="J207" s="14">
        <f t="shared" si="11"/>
        <v>0</v>
      </c>
      <c r="K207" s="14">
        <f t="shared" si="12"/>
        <v>0</v>
      </c>
      <c r="L207" s="15">
        <f t="shared" si="13"/>
        <v>0</v>
      </c>
    </row>
    <row r="208" spans="1:12" s="20" customFormat="1" x14ac:dyDescent="0.25">
      <c r="A208" s="36" t="s">
        <v>487</v>
      </c>
      <c r="B208" s="37" t="s">
        <v>192</v>
      </c>
      <c r="C208" s="36" t="s">
        <v>314</v>
      </c>
      <c r="D208" s="21" t="e">
        <f>#REF!</f>
        <v>#REF!</v>
      </c>
      <c r="E208" s="53">
        <v>44.777500000000003</v>
      </c>
      <c r="F208" s="38">
        <v>4</v>
      </c>
      <c r="G208" s="13"/>
      <c r="H208" s="13">
        <f t="shared" si="14"/>
        <v>0</v>
      </c>
      <c r="I208" s="14">
        <f t="shared" si="10"/>
        <v>179.11</v>
      </c>
      <c r="J208" s="14">
        <f t="shared" si="11"/>
        <v>0</v>
      </c>
      <c r="K208" s="14">
        <f t="shared" si="12"/>
        <v>0</v>
      </c>
      <c r="L208" s="15">
        <f t="shared" si="13"/>
        <v>0</v>
      </c>
    </row>
    <row r="209" spans="1:12" s="20" customFormat="1" ht="52.8" x14ac:dyDescent="0.25">
      <c r="A209" s="36" t="s">
        <v>488</v>
      </c>
      <c r="B209" s="37" t="s">
        <v>193</v>
      </c>
      <c r="C209" s="36" t="s">
        <v>316</v>
      </c>
      <c r="D209" s="24"/>
      <c r="E209" s="53">
        <v>409.06</v>
      </c>
      <c r="F209" s="38">
        <v>1</v>
      </c>
      <c r="G209" s="24"/>
      <c r="H209" s="13">
        <f t="shared" si="14"/>
        <v>0</v>
      </c>
      <c r="I209" s="14">
        <f t="shared" si="10"/>
        <v>409.06</v>
      </c>
      <c r="J209" s="14">
        <f t="shared" si="11"/>
        <v>0</v>
      </c>
      <c r="K209" s="14">
        <f t="shared" si="12"/>
        <v>0</v>
      </c>
      <c r="L209" s="15">
        <f t="shared" si="13"/>
        <v>0</v>
      </c>
    </row>
    <row r="210" spans="1:12" s="20" customFormat="1" ht="52.8" x14ac:dyDescent="0.25">
      <c r="A210" s="36" t="s">
        <v>489</v>
      </c>
      <c r="B210" s="37" t="s">
        <v>194</v>
      </c>
      <c r="C210" s="36" t="s">
        <v>314</v>
      </c>
      <c r="D210" s="21" t="e">
        <f>#REF!</f>
        <v>#REF!</v>
      </c>
      <c r="E210" s="53">
        <v>350.64</v>
      </c>
      <c r="F210" s="38">
        <v>2</v>
      </c>
      <c r="G210" s="13"/>
      <c r="H210" s="13">
        <f t="shared" si="14"/>
        <v>0</v>
      </c>
      <c r="I210" s="14">
        <f t="shared" si="10"/>
        <v>701.28</v>
      </c>
      <c r="J210" s="14">
        <f t="shared" si="11"/>
        <v>0</v>
      </c>
      <c r="K210" s="14">
        <f t="shared" si="12"/>
        <v>0</v>
      </c>
      <c r="L210" s="15">
        <f t="shared" si="13"/>
        <v>0</v>
      </c>
    </row>
    <row r="211" spans="1:12" s="20" customFormat="1" ht="26.4" x14ac:dyDescent="0.25">
      <c r="A211" s="36" t="s">
        <v>490</v>
      </c>
      <c r="B211" s="37" t="s">
        <v>195</v>
      </c>
      <c r="C211" s="36" t="s">
        <v>312</v>
      </c>
      <c r="D211" s="21" t="e">
        <f>#REF!</f>
        <v>#REF!</v>
      </c>
      <c r="E211" s="53">
        <v>64.78</v>
      </c>
      <c r="F211" s="38">
        <v>2</v>
      </c>
      <c r="G211" s="13"/>
      <c r="H211" s="13">
        <f t="shared" si="14"/>
        <v>0</v>
      </c>
      <c r="I211" s="14">
        <f t="shared" si="10"/>
        <v>129.56</v>
      </c>
      <c r="J211" s="14">
        <f t="shared" si="11"/>
        <v>0</v>
      </c>
      <c r="K211" s="14">
        <f t="shared" si="12"/>
        <v>0</v>
      </c>
      <c r="L211" s="15">
        <f t="shared" si="13"/>
        <v>0</v>
      </c>
    </row>
    <row r="212" spans="1:12" s="20" customFormat="1" x14ac:dyDescent="0.25">
      <c r="A212" s="36" t="s">
        <v>491</v>
      </c>
      <c r="B212" s="37" t="s">
        <v>196</v>
      </c>
      <c r="C212" s="36" t="s">
        <v>312</v>
      </c>
      <c r="D212" s="21" t="e">
        <f>#REF!</f>
        <v>#REF!</v>
      </c>
      <c r="E212" s="53">
        <v>154.88999999999999</v>
      </c>
      <c r="F212" s="38">
        <v>1</v>
      </c>
      <c r="G212" s="13"/>
      <c r="H212" s="13">
        <f t="shared" ref="H212:H275" si="15">G212</f>
        <v>0</v>
      </c>
      <c r="I212" s="14">
        <f t="shared" ref="I212:I275" si="16">E212*F212</f>
        <v>154.88999999999999</v>
      </c>
      <c r="J212" s="14">
        <f t="shared" ref="J212:J275" si="17">ROUND(G212*E212,2)</f>
        <v>0</v>
      </c>
      <c r="K212" s="14">
        <f t="shared" ref="K212:K275" si="18">ROUND(H212*E212,2)</f>
        <v>0</v>
      </c>
      <c r="L212" s="15">
        <f t="shared" ref="L212:L275" si="19">K212/I212</f>
        <v>0</v>
      </c>
    </row>
    <row r="213" spans="1:12" s="20" customFormat="1" x14ac:dyDescent="0.25">
      <c r="A213" s="32">
        <v>15</v>
      </c>
      <c r="B213" s="33" t="s">
        <v>197</v>
      </c>
      <c r="C213" s="32"/>
      <c r="D213" s="21" t="e">
        <f>#REF!</f>
        <v>#REF!</v>
      </c>
      <c r="E213" s="54"/>
      <c r="F213" s="34"/>
      <c r="G213" s="35"/>
      <c r="H213" s="35"/>
      <c r="I213" s="35"/>
      <c r="J213" s="35"/>
      <c r="K213" s="14">
        <f t="shared" si="18"/>
        <v>0</v>
      </c>
      <c r="L213" s="15" t="e">
        <f t="shared" si="19"/>
        <v>#DIV/0!</v>
      </c>
    </row>
    <row r="214" spans="1:12" s="20" customFormat="1" ht="39.6" x14ac:dyDescent="0.25">
      <c r="A214" s="36" t="s">
        <v>492</v>
      </c>
      <c r="B214" s="37" t="s">
        <v>198</v>
      </c>
      <c r="C214" s="36" t="s">
        <v>312</v>
      </c>
      <c r="D214" s="21" t="e">
        <f>#REF!</f>
        <v>#REF!</v>
      </c>
      <c r="E214" s="53">
        <v>999.17875000000004</v>
      </c>
      <c r="F214" s="38">
        <v>8</v>
      </c>
      <c r="G214" s="13"/>
      <c r="H214" s="13">
        <f t="shared" si="15"/>
        <v>0</v>
      </c>
      <c r="I214" s="14">
        <f t="shared" si="16"/>
        <v>7993.43</v>
      </c>
      <c r="J214" s="14">
        <f t="shared" si="17"/>
        <v>0</v>
      </c>
      <c r="K214" s="14">
        <f t="shared" si="18"/>
        <v>0</v>
      </c>
      <c r="L214" s="15">
        <f t="shared" si="19"/>
        <v>0</v>
      </c>
    </row>
    <row r="215" spans="1:12" s="20" customFormat="1" x14ac:dyDescent="0.25">
      <c r="A215" s="36" t="s">
        <v>493</v>
      </c>
      <c r="B215" s="37" t="s">
        <v>199</v>
      </c>
      <c r="C215" s="36" t="s">
        <v>312</v>
      </c>
      <c r="D215" s="21" t="e">
        <f>#REF!</f>
        <v>#REF!</v>
      </c>
      <c r="E215" s="53">
        <v>26.737500000000001</v>
      </c>
      <c r="F215" s="38">
        <v>8</v>
      </c>
      <c r="G215" s="13"/>
      <c r="H215" s="13">
        <f t="shared" si="15"/>
        <v>0</v>
      </c>
      <c r="I215" s="14">
        <f t="shared" si="16"/>
        <v>213.9</v>
      </c>
      <c r="J215" s="14">
        <f t="shared" si="17"/>
        <v>0</v>
      </c>
      <c r="K215" s="14">
        <f t="shared" si="18"/>
        <v>0</v>
      </c>
      <c r="L215" s="15">
        <f t="shared" si="19"/>
        <v>0</v>
      </c>
    </row>
    <row r="216" spans="1:12" s="20" customFormat="1" ht="26.4" x14ac:dyDescent="0.25">
      <c r="A216" s="36" t="s">
        <v>494</v>
      </c>
      <c r="B216" s="37" t="s">
        <v>200</v>
      </c>
      <c r="C216" s="36" t="s">
        <v>312</v>
      </c>
      <c r="D216" s="21" t="e">
        <f>#REF!</f>
        <v>#REF!</v>
      </c>
      <c r="E216" s="53">
        <v>116.36499999999999</v>
      </c>
      <c r="F216" s="38">
        <v>2</v>
      </c>
      <c r="G216" s="13"/>
      <c r="H216" s="13">
        <f t="shared" si="15"/>
        <v>0</v>
      </c>
      <c r="I216" s="14">
        <f t="shared" si="16"/>
        <v>232.73</v>
      </c>
      <c r="J216" s="14">
        <f t="shared" si="17"/>
        <v>0</v>
      </c>
      <c r="K216" s="14">
        <f t="shared" si="18"/>
        <v>0</v>
      </c>
      <c r="L216" s="15">
        <f t="shared" si="19"/>
        <v>0</v>
      </c>
    </row>
    <row r="217" spans="1:12" s="20" customFormat="1" ht="26.4" x14ac:dyDescent="0.25">
      <c r="A217" s="36" t="s">
        <v>495</v>
      </c>
      <c r="B217" s="37" t="s">
        <v>201</v>
      </c>
      <c r="C217" s="36" t="s">
        <v>312</v>
      </c>
      <c r="D217" s="21" t="e">
        <f>#REF!</f>
        <v>#REF!</v>
      </c>
      <c r="E217" s="53">
        <v>167.208</v>
      </c>
      <c r="F217" s="38">
        <v>5</v>
      </c>
      <c r="G217" s="13"/>
      <c r="H217" s="13">
        <f t="shared" si="15"/>
        <v>0</v>
      </c>
      <c r="I217" s="14">
        <f t="shared" si="16"/>
        <v>836.04</v>
      </c>
      <c r="J217" s="14">
        <f t="shared" si="17"/>
        <v>0</v>
      </c>
      <c r="K217" s="14">
        <f t="shared" si="18"/>
        <v>0</v>
      </c>
      <c r="L217" s="15">
        <f t="shared" si="19"/>
        <v>0</v>
      </c>
    </row>
    <row r="218" spans="1:12" s="20" customFormat="1" ht="26.4" x14ac:dyDescent="0.25">
      <c r="A218" s="36" t="s">
        <v>496</v>
      </c>
      <c r="B218" s="37" t="s">
        <v>202</v>
      </c>
      <c r="C218" s="36" t="s">
        <v>312</v>
      </c>
      <c r="D218" s="21" t="e">
        <f>#REF!</f>
        <v>#REF!</v>
      </c>
      <c r="E218" s="53">
        <v>167.20815789473684</v>
      </c>
      <c r="F218" s="38">
        <v>38</v>
      </c>
      <c r="G218" s="13"/>
      <c r="H218" s="13">
        <f t="shared" si="15"/>
        <v>0</v>
      </c>
      <c r="I218" s="14">
        <f t="shared" si="16"/>
        <v>6353.91</v>
      </c>
      <c r="J218" s="14">
        <f t="shared" si="17"/>
        <v>0</v>
      </c>
      <c r="K218" s="14">
        <f t="shared" si="18"/>
        <v>0</v>
      </c>
      <c r="L218" s="15">
        <f t="shared" si="19"/>
        <v>0</v>
      </c>
    </row>
    <row r="219" spans="1:12" s="20" customFormat="1" ht="26.4" x14ac:dyDescent="0.25">
      <c r="A219" s="36" t="s">
        <v>497</v>
      </c>
      <c r="B219" s="37" t="s">
        <v>203</v>
      </c>
      <c r="C219" s="36" t="s">
        <v>312</v>
      </c>
      <c r="D219" s="24"/>
      <c r="E219" s="53">
        <v>272.58499999999998</v>
      </c>
      <c r="F219" s="38">
        <v>2</v>
      </c>
      <c r="G219" s="24"/>
      <c r="H219" s="13">
        <f t="shared" si="15"/>
        <v>0</v>
      </c>
      <c r="I219" s="14">
        <f t="shared" si="16"/>
        <v>545.16999999999996</v>
      </c>
      <c r="J219" s="14">
        <f t="shared" si="17"/>
        <v>0</v>
      </c>
      <c r="K219" s="14">
        <f t="shared" si="18"/>
        <v>0</v>
      </c>
      <c r="L219" s="15">
        <f t="shared" si="19"/>
        <v>0</v>
      </c>
    </row>
    <row r="220" spans="1:12" s="20" customFormat="1" x14ac:dyDescent="0.25">
      <c r="A220" s="36" t="s">
        <v>498</v>
      </c>
      <c r="B220" s="37" t="s">
        <v>204</v>
      </c>
      <c r="C220" s="36" t="s">
        <v>312</v>
      </c>
      <c r="D220" s="21" t="e">
        <f>#REF!</f>
        <v>#REF!</v>
      </c>
      <c r="E220" s="53">
        <v>110.62</v>
      </c>
      <c r="F220" s="38">
        <v>9</v>
      </c>
      <c r="G220" s="13"/>
      <c r="H220" s="13">
        <f t="shared" si="15"/>
        <v>0</v>
      </c>
      <c r="I220" s="14">
        <f t="shared" si="16"/>
        <v>995.58</v>
      </c>
      <c r="J220" s="14">
        <f t="shared" si="17"/>
        <v>0</v>
      </c>
      <c r="K220" s="14">
        <f t="shared" si="18"/>
        <v>0</v>
      </c>
      <c r="L220" s="15">
        <f t="shared" si="19"/>
        <v>0</v>
      </c>
    </row>
    <row r="221" spans="1:12" s="20" customFormat="1" ht="26.4" x14ac:dyDescent="0.25">
      <c r="A221" s="36" t="s">
        <v>499</v>
      </c>
      <c r="B221" s="37" t="s">
        <v>205</v>
      </c>
      <c r="C221" s="36" t="s">
        <v>312</v>
      </c>
      <c r="D221" s="24"/>
      <c r="E221" s="53">
        <v>110.62</v>
      </c>
      <c r="F221" s="38">
        <v>8</v>
      </c>
      <c r="G221" s="24"/>
      <c r="H221" s="13">
        <f t="shared" si="15"/>
        <v>0</v>
      </c>
      <c r="I221" s="14">
        <f t="shared" si="16"/>
        <v>884.96</v>
      </c>
      <c r="J221" s="14">
        <f t="shared" si="17"/>
        <v>0</v>
      </c>
      <c r="K221" s="14">
        <f t="shared" si="18"/>
        <v>0</v>
      </c>
      <c r="L221" s="15">
        <f t="shared" si="19"/>
        <v>0</v>
      </c>
    </row>
    <row r="222" spans="1:12" s="20" customFormat="1" x14ac:dyDescent="0.25">
      <c r="A222" s="36" t="s">
        <v>500</v>
      </c>
      <c r="B222" s="37" t="s">
        <v>206</v>
      </c>
      <c r="C222" s="36" t="s">
        <v>312</v>
      </c>
      <c r="D222" s="21" t="e">
        <f>#REF!</f>
        <v>#REF!</v>
      </c>
      <c r="E222" s="53">
        <v>110.62</v>
      </c>
      <c r="F222" s="38">
        <v>8</v>
      </c>
      <c r="G222" s="13"/>
      <c r="H222" s="13">
        <f t="shared" si="15"/>
        <v>0</v>
      </c>
      <c r="I222" s="14">
        <f t="shared" si="16"/>
        <v>884.96</v>
      </c>
      <c r="J222" s="14">
        <f t="shared" si="17"/>
        <v>0</v>
      </c>
      <c r="K222" s="14">
        <f t="shared" si="18"/>
        <v>0</v>
      </c>
      <c r="L222" s="15">
        <f t="shared" si="19"/>
        <v>0</v>
      </c>
    </row>
    <row r="223" spans="1:12" s="20" customFormat="1" x14ac:dyDescent="0.25">
      <c r="A223" s="36" t="s">
        <v>501</v>
      </c>
      <c r="B223" s="37" t="s">
        <v>207</v>
      </c>
      <c r="C223" s="36" t="s">
        <v>312</v>
      </c>
      <c r="D223" s="21" t="e">
        <f>#REF!</f>
        <v>#REF!</v>
      </c>
      <c r="E223" s="53">
        <v>110.62</v>
      </c>
      <c r="F223" s="38">
        <v>1</v>
      </c>
      <c r="G223" s="13"/>
      <c r="H223" s="13">
        <f t="shared" si="15"/>
        <v>0</v>
      </c>
      <c r="I223" s="14">
        <f t="shared" si="16"/>
        <v>110.62</v>
      </c>
      <c r="J223" s="14">
        <f t="shared" si="17"/>
        <v>0</v>
      </c>
      <c r="K223" s="14">
        <f t="shared" si="18"/>
        <v>0</v>
      </c>
      <c r="L223" s="15">
        <f t="shared" si="19"/>
        <v>0</v>
      </c>
    </row>
    <row r="224" spans="1:12" s="20" customFormat="1" ht="26.4" x14ac:dyDescent="0.25">
      <c r="A224" s="36" t="s">
        <v>502</v>
      </c>
      <c r="B224" s="37" t="s">
        <v>208</v>
      </c>
      <c r="C224" s="36" t="s">
        <v>312</v>
      </c>
      <c r="D224" s="21" t="e">
        <f>#REF!</f>
        <v>#REF!</v>
      </c>
      <c r="E224" s="53">
        <v>110.62</v>
      </c>
      <c r="F224" s="38">
        <v>1</v>
      </c>
      <c r="G224" s="13"/>
      <c r="H224" s="13">
        <f t="shared" si="15"/>
        <v>0</v>
      </c>
      <c r="I224" s="14">
        <f t="shared" si="16"/>
        <v>110.62</v>
      </c>
      <c r="J224" s="14">
        <f t="shared" si="17"/>
        <v>0</v>
      </c>
      <c r="K224" s="14">
        <f t="shared" si="18"/>
        <v>0</v>
      </c>
      <c r="L224" s="15">
        <f t="shared" si="19"/>
        <v>0</v>
      </c>
    </row>
    <row r="225" spans="1:12" s="20" customFormat="1" ht="26.4" x14ac:dyDescent="0.25">
      <c r="A225" s="36" t="s">
        <v>503</v>
      </c>
      <c r="B225" s="37" t="s">
        <v>209</v>
      </c>
      <c r="C225" s="36" t="s">
        <v>312</v>
      </c>
      <c r="D225" s="21" t="e">
        <f>#REF!</f>
        <v>#REF!</v>
      </c>
      <c r="E225" s="53">
        <v>110.62</v>
      </c>
      <c r="F225" s="38">
        <v>1</v>
      </c>
      <c r="G225" s="13"/>
      <c r="H225" s="13">
        <f t="shared" si="15"/>
        <v>0</v>
      </c>
      <c r="I225" s="14">
        <f t="shared" si="16"/>
        <v>110.62</v>
      </c>
      <c r="J225" s="14">
        <f t="shared" si="17"/>
        <v>0</v>
      </c>
      <c r="K225" s="14">
        <f t="shared" si="18"/>
        <v>0</v>
      </c>
      <c r="L225" s="15">
        <f t="shared" si="19"/>
        <v>0</v>
      </c>
    </row>
    <row r="226" spans="1:12" s="20" customFormat="1" ht="26.4" x14ac:dyDescent="0.25">
      <c r="A226" s="36" t="s">
        <v>504</v>
      </c>
      <c r="B226" s="37" t="s">
        <v>210</v>
      </c>
      <c r="C226" s="36" t="s">
        <v>312</v>
      </c>
      <c r="D226" s="21" t="e">
        <f>#REF!</f>
        <v>#REF!</v>
      </c>
      <c r="E226" s="53">
        <v>110.62</v>
      </c>
      <c r="F226" s="38">
        <v>8</v>
      </c>
      <c r="G226" s="13"/>
      <c r="H226" s="13">
        <f t="shared" si="15"/>
        <v>0</v>
      </c>
      <c r="I226" s="14">
        <f t="shared" si="16"/>
        <v>884.96</v>
      </c>
      <c r="J226" s="14">
        <f t="shared" si="17"/>
        <v>0</v>
      </c>
      <c r="K226" s="14">
        <f t="shared" si="18"/>
        <v>0</v>
      </c>
      <c r="L226" s="15">
        <f t="shared" si="19"/>
        <v>0</v>
      </c>
    </row>
    <row r="227" spans="1:12" s="20" customFormat="1" x14ac:dyDescent="0.25">
      <c r="A227" s="36" t="s">
        <v>505</v>
      </c>
      <c r="B227" s="37" t="s">
        <v>211</v>
      </c>
      <c r="C227" s="36" t="s">
        <v>312</v>
      </c>
      <c r="D227" s="21" t="e">
        <f>#REF!</f>
        <v>#REF!</v>
      </c>
      <c r="E227" s="53">
        <v>295.01916666666665</v>
      </c>
      <c r="F227" s="38">
        <v>24</v>
      </c>
      <c r="G227" s="13"/>
      <c r="H227" s="13">
        <f t="shared" si="15"/>
        <v>0</v>
      </c>
      <c r="I227" s="14">
        <f t="shared" si="16"/>
        <v>7080.4599999999991</v>
      </c>
      <c r="J227" s="14">
        <f t="shared" si="17"/>
        <v>0</v>
      </c>
      <c r="K227" s="14">
        <f t="shared" si="18"/>
        <v>0</v>
      </c>
      <c r="L227" s="15">
        <f t="shared" si="19"/>
        <v>0</v>
      </c>
    </row>
    <row r="228" spans="1:12" s="20" customFormat="1" ht="26.4" x14ac:dyDescent="0.25">
      <c r="A228" s="36" t="s">
        <v>506</v>
      </c>
      <c r="B228" s="48" t="s">
        <v>212</v>
      </c>
      <c r="C228" s="36" t="s">
        <v>38</v>
      </c>
      <c r="D228" s="21" t="e">
        <f>#REF!</f>
        <v>#REF!</v>
      </c>
      <c r="E228" s="53">
        <v>20.728571428571428</v>
      </c>
      <c r="F228" s="38">
        <v>7</v>
      </c>
      <c r="G228" s="13"/>
      <c r="H228" s="13">
        <f t="shared" si="15"/>
        <v>0</v>
      </c>
      <c r="I228" s="14">
        <f t="shared" si="16"/>
        <v>145.1</v>
      </c>
      <c r="J228" s="14">
        <f t="shared" si="17"/>
        <v>0</v>
      </c>
      <c r="K228" s="14">
        <f t="shared" si="18"/>
        <v>0</v>
      </c>
      <c r="L228" s="15">
        <f t="shared" si="19"/>
        <v>0</v>
      </c>
    </row>
    <row r="229" spans="1:12" s="20" customFormat="1" x14ac:dyDescent="0.25">
      <c r="A229" s="32">
        <v>16</v>
      </c>
      <c r="B229" s="33" t="s">
        <v>213</v>
      </c>
      <c r="C229" s="32"/>
      <c r="D229" s="21"/>
      <c r="E229" s="54"/>
      <c r="F229" s="34"/>
      <c r="G229" s="35"/>
      <c r="H229" s="35"/>
      <c r="I229" s="35"/>
      <c r="J229" s="35"/>
      <c r="K229" s="35"/>
      <c r="L229" s="35"/>
    </row>
    <row r="230" spans="1:12" s="20" customFormat="1" ht="26.4" x14ac:dyDescent="0.25">
      <c r="A230" s="36" t="s">
        <v>507</v>
      </c>
      <c r="B230" s="37" t="s">
        <v>214</v>
      </c>
      <c r="C230" s="36" t="s">
        <v>312</v>
      </c>
      <c r="D230" s="21"/>
      <c r="E230" s="53">
        <v>541.08000000000004</v>
      </c>
      <c r="F230" s="38">
        <v>1</v>
      </c>
      <c r="G230" s="13"/>
      <c r="H230" s="13">
        <f t="shared" si="15"/>
        <v>0</v>
      </c>
      <c r="I230" s="14">
        <f t="shared" si="16"/>
        <v>541.08000000000004</v>
      </c>
      <c r="J230" s="14">
        <f t="shared" si="17"/>
        <v>0</v>
      </c>
      <c r="K230" s="14">
        <f t="shared" si="18"/>
        <v>0</v>
      </c>
      <c r="L230" s="15">
        <f t="shared" si="19"/>
        <v>0</v>
      </c>
    </row>
    <row r="231" spans="1:12" s="20" customFormat="1" ht="52.8" x14ac:dyDescent="0.25">
      <c r="A231" s="36" t="s">
        <v>508</v>
      </c>
      <c r="B231" s="37" t="s">
        <v>215</v>
      </c>
      <c r="C231" s="36" t="s">
        <v>312</v>
      </c>
      <c r="D231" s="21"/>
      <c r="E231" s="53">
        <v>647.01</v>
      </c>
      <c r="F231" s="38">
        <v>1</v>
      </c>
      <c r="G231" s="38"/>
      <c r="H231" s="13">
        <f t="shared" si="15"/>
        <v>0</v>
      </c>
      <c r="I231" s="14">
        <f t="shared" si="16"/>
        <v>647.01</v>
      </c>
      <c r="J231" s="14">
        <f t="shared" si="17"/>
        <v>0</v>
      </c>
      <c r="K231" s="14">
        <f t="shared" si="18"/>
        <v>0</v>
      </c>
      <c r="L231" s="15">
        <f t="shared" si="19"/>
        <v>0</v>
      </c>
    </row>
    <row r="232" spans="1:12" s="20" customFormat="1" ht="52.8" x14ac:dyDescent="0.25">
      <c r="A232" s="36" t="s">
        <v>509</v>
      </c>
      <c r="B232" s="37" t="s">
        <v>215</v>
      </c>
      <c r="C232" s="36" t="s">
        <v>312</v>
      </c>
      <c r="D232" s="21"/>
      <c r="E232" s="53">
        <v>647.01</v>
      </c>
      <c r="F232" s="38">
        <v>1</v>
      </c>
      <c r="G232" s="38"/>
      <c r="H232" s="13">
        <f t="shared" si="15"/>
        <v>0</v>
      </c>
      <c r="I232" s="14">
        <f t="shared" si="16"/>
        <v>647.01</v>
      </c>
      <c r="J232" s="14">
        <f t="shared" si="17"/>
        <v>0</v>
      </c>
      <c r="K232" s="14">
        <f t="shared" si="18"/>
        <v>0</v>
      </c>
      <c r="L232" s="15">
        <f t="shared" si="19"/>
        <v>0</v>
      </c>
    </row>
    <row r="233" spans="1:12" s="20" customFormat="1" ht="52.8" x14ac:dyDescent="0.25">
      <c r="A233" s="36" t="s">
        <v>510</v>
      </c>
      <c r="B233" s="37" t="s">
        <v>215</v>
      </c>
      <c r="C233" s="36" t="s">
        <v>312</v>
      </c>
      <c r="D233" s="21"/>
      <c r="E233" s="53">
        <v>647.01</v>
      </c>
      <c r="F233" s="38">
        <v>1</v>
      </c>
      <c r="G233" s="38"/>
      <c r="H233" s="13">
        <f>G233+1</f>
        <v>1</v>
      </c>
      <c r="I233" s="14">
        <f t="shared" si="16"/>
        <v>647.01</v>
      </c>
      <c r="J233" s="14">
        <f t="shared" si="17"/>
        <v>0</v>
      </c>
      <c r="K233" s="14">
        <f t="shared" si="18"/>
        <v>647.01</v>
      </c>
      <c r="L233" s="15">
        <f t="shared" si="19"/>
        <v>1</v>
      </c>
    </row>
    <row r="234" spans="1:12" s="20" customFormat="1" ht="52.8" x14ac:dyDescent="0.25">
      <c r="A234" s="36" t="s">
        <v>511</v>
      </c>
      <c r="B234" s="37" t="s">
        <v>215</v>
      </c>
      <c r="C234" s="36" t="s">
        <v>312</v>
      </c>
      <c r="D234" s="21"/>
      <c r="E234" s="53">
        <v>647.01</v>
      </c>
      <c r="F234" s="38">
        <v>1</v>
      </c>
      <c r="G234" s="38"/>
      <c r="H234" s="13">
        <f t="shared" ref="H234:H236" si="20">G234+1</f>
        <v>1</v>
      </c>
      <c r="I234" s="14">
        <f t="shared" si="16"/>
        <v>647.01</v>
      </c>
      <c r="J234" s="14">
        <f t="shared" si="17"/>
        <v>0</v>
      </c>
      <c r="K234" s="14">
        <f t="shared" si="18"/>
        <v>647.01</v>
      </c>
      <c r="L234" s="15">
        <f t="shared" si="19"/>
        <v>1</v>
      </c>
    </row>
    <row r="235" spans="1:12" s="20" customFormat="1" ht="52.8" x14ac:dyDescent="0.25">
      <c r="A235" s="36" t="s">
        <v>512</v>
      </c>
      <c r="B235" s="37" t="s">
        <v>215</v>
      </c>
      <c r="C235" s="36" t="s">
        <v>312</v>
      </c>
      <c r="D235" s="21"/>
      <c r="E235" s="53">
        <v>647.01</v>
      </c>
      <c r="F235" s="38">
        <v>1</v>
      </c>
      <c r="G235" s="38"/>
      <c r="H235" s="13">
        <f t="shared" si="20"/>
        <v>1</v>
      </c>
      <c r="I235" s="14">
        <f t="shared" si="16"/>
        <v>647.01</v>
      </c>
      <c r="J235" s="14">
        <f t="shared" si="17"/>
        <v>0</v>
      </c>
      <c r="K235" s="14">
        <f t="shared" si="18"/>
        <v>647.01</v>
      </c>
      <c r="L235" s="15">
        <f t="shared" si="19"/>
        <v>1</v>
      </c>
    </row>
    <row r="236" spans="1:12" s="20" customFormat="1" ht="52.8" x14ac:dyDescent="0.25">
      <c r="A236" s="36" t="s">
        <v>513</v>
      </c>
      <c r="B236" s="37" t="s">
        <v>215</v>
      </c>
      <c r="C236" s="36" t="s">
        <v>312</v>
      </c>
      <c r="D236" s="21"/>
      <c r="E236" s="53">
        <v>647.01</v>
      </c>
      <c r="F236" s="38">
        <v>1</v>
      </c>
      <c r="G236" s="38"/>
      <c r="H236" s="13">
        <f t="shared" si="20"/>
        <v>1</v>
      </c>
      <c r="I236" s="14">
        <f t="shared" si="16"/>
        <v>647.01</v>
      </c>
      <c r="J236" s="14">
        <f t="shared" si="17"/>
        <v>0</v>
      </c>
      <c r="K236" s="14">
        <f t="shared" si="18"/>
        <v>647.01</v>
      </c>
      <c r="L236" s="15">
        <f t="shared" si="19"/>
        <v>1</v>
      </c>
    </row>
    <row r="237" spans="1:12" s="20" customFormat="1" ht="52.8" x14ac:dyDescent="0.25">
      <c r="A237" s="36" t="s">
        <v>514</v>
      </c>
      <c r="B237" s="37" t="s">
        <v>216</v>
      </c>
      <c r="C237" s="36" t="s">
        <v>312</v>
      </c>
      <c r="D237" s="21"/>
      <c r="E237" s="53">
        <v>741.21</v>
      </c>
      <c r="F237" s="38">
        <v>1</v>
      </c>
      <c r="G237" s="13"/>
      <c r="H237" s="13">
        <f t="shared" si="15"/>
        <v>0</v>
      </c>
      <c r="I237" s="14">
        <f t="shared" si="16"/>
        <v>741.21</v>
      </c>
      <c r="J237" s="14">
        <f t="shared" si="17"/>
        <v>0</v>
      </c>
      <c r="K237" s="14">
        <f t="shared" si="18"/>
        <v>0</v>
      </c>
      <c r="L237" s="15">
        <f t="shared" si="19"/>
        <v>0</v>
      </c>
    </row>
    <row r="238" spans="1:12" s="20" customFormat="1" ht="66" x14ac:dyDescent="0.25">
      <c r="A238" s="36" t="s">
        <v>515</v>
      </c>
      <c r="B238" s="37" t="s">
        <v>217</v>
      </c>
      <c r="C238" s="36" t="s">
        <v>314</v>
      </c>
      <c r="D238" s="21"/>
      <c r="E238" s="53">
        <v>40400.089999999997</v>
      </c>
      <c r="F238" s="38">
        <v>1</v>
      </c>
      <c r="G238" s="13"/>
      <c r="H238" s="13">
        <f t="shared" si="15"/>
        <v>0</v>
      </c>
      <c r="I238" s="14">
        <f t="shared" si="16"/>
        <v>40400.089999999997</v>
      </c>
      <c r="J238" s="14">
        <f t="shared" si="17"/>
        <v>0</v>
      </c>
      <c r="K238" s="14">
        <f t="shared" si="18"/>
        <v>0</v>
      </c>
      <c r="L238" s="15">
        <f t="shared" si="19"/>
        <v>0</v>
      </c>
    </row>
    <row r="239" spans="1:12" s="20" customFormat="1" ht="26.4" x14ac:dyDescent="0.25">
      <c r="A239" s="36" t="s">
        <v>516</v>
      </c>
      <c r="B239" s="37" t="s">
        <v>218</v>
      </c>
      <c r="C239" s="36" t="s">
        <v>312</v>
      </c>
      <c r="D239" s="21"/>
      <c r="E239" s="53">
        <v>523.84400000000005</v>
      </c>
      <c r="F239" s="38">
        <v>2</v>
      </c>
      <c r="G239" s="13"/>
      <c r="H239" s="13">
        <f t="shared" si="15"/>
        <v>0</v>
      </c>
      <c r="I239" s="14">
        <f t="shared" si="16"/>
        <v>1047.6880000000001</v>
      </c>
      <c r="J239" s="14">
        <f t="shared" si="17"/>
        <v>0</v>
      </c>
      <c r="K239" s="14">
        <f t="shared" si="18"/>
        <v>0</v>
      </c>
      <c r="L239" s="15">
        <f t="shared" si="19"/>
        <v>0</v>
      </c>
    </row>
    <row r="240" spans="1:12" s="20" customFormat="1" ht="26.4" x14ac:dyDescent="0.25">
      <c r="A240" s="36" t="s">
        <v>517</v>
      </c>
      <c r="B240" s="37" t="s">
        <v>219</v>
      </c>
      <c r="C240" s="36" t="s">
        <v>312</v>
      </c>
      <c r="D240" s="21"/>
      <c r="E240" s="53">
        <v>14.004899999999999</v>
      </c>
      <c r="F240" s="38">
        <v>14</v>
      </c>
      <c r="G240" s="13"/>
      <c r="H240" s="13">
        <f t="shared" si="15"/>
        <v>0</v>
      </c>
      <c r="I240" s="14">
        <f t="shared" si="16"/>
        <v>196.0686</v>
      </c>
      <c r="J240" s="14">
        <f t="shared" si="17"/>
        <v>0</v>
      </c>
      <c r="K240" s="14">
        <f t="shared" si="18"/>
        <v>0</v>
      </c>
      <c r="L240" s="15">
        <f t="shared" si="19"/>
        <v>0</v>
      </c>
    </row>
    <row r="241" spans="1:12" s="20" customFormat="1" ht="26.4" x14ac:dyDescent="0.25">
      <c r="A241" s="36" t="s">
        <v>518</v>
      </c>
      <c r="B241" s="37" t="s">
        <v>219</v>
      </c>
      <c r="C241" s="36" t="s">
        <v>312</v>
      </c>
      <c r="D241" s="21"/>
      <c r="E241" s="53">
        <v>14.004899999999999</v>
      </c>
      <c r="F241" s="38">
        <v>21</v>
      </c>
      <c r="G241" s="13"/>
      <c r="H241" s="13">
        <f t="shared" si="15"/>
        <v>0</v>
      </c>
      <c r="I241" s="14">
        <f t="shared" si="16"/>
        <v>294.10289999999998</v>
      </c>
      <c r="J241" s="14">
        <f t="shared" si="17"/>
        <v>0</v>
      </c>
      <c r="K241" s="14">
        <f t="shared" si="18"/>
        <v>0</v>
      </c>
      <c r="L241" s="15">
        <f t="shared" si="19"/>
        <v>0</v>
      </c>
    </row>
    <row r="242" spans="1:12" s="20" customFormat="1" ht="26.4" x14ac:dyDescent="0.25">
      <c r="A242" s="36" t="s">
        <v>519</v>
      </c>
      <c r="B242" s="37" t="s">
        <v>220</v>
      </c>
      <c r="C242" s="36" t="s">
        <v>312</v>
      </c>
      <c r="D242" s="21"/>
      <c r="E242" s="53">
        <v>63.432857142857138</v>
      </c>
      <c r="F242" s="38">
        <v>14</v>
      </c>
      <c r="G242" s="13"/>
      <c r="H242" s="13">
        <f t="shared" si="15"/>
        <v>0</v>
      </c>
      <c r="I242" s="14">
        <f t="shared" si="16"/>
        <v>888.06</v>
      </c>
      <c r="J242" s="14">
        <f t="shared" si="17"/>
        <v>0</v>
      </c>
      <c r="K242" s="14">
        <f t="shared" si="18"/>
        <v>0</v>
      </c>
      <c r="L242" s="15">
        <f t="shared" si="19"/>
        <v>0</v>
      </c>
    </row>
    <row r="243" spans="1:12" s="20" customFormat="1" ht="26.4" x14ac:dyDescent="0.25">
      <c r="A243" s="36" t="s">
        <v>520</v>
      </c>
      <c r="B243" s="37" t="s">
        <v>220</v>
      </c>
      <c r="C243" s="36" t="s">
        <v>312</v>
      </c>
      <c r="D243" s="21"/>
      <c r="E243" s="53">
        <v>63.432857142857138</v>
      </c>
      <c r="F243" s="38">
        <v>2</v>
      </c>
      <c r="G243" s="13"/>
      <c r="H243" s="13">
        <f t="shared" si="15"/>
        <v>0</v>
      </c>
      <c r="I243" s="14">
        <f t="shared" si="16"/>
        <v>126.86571428571428</v>
      </c>
      <c r="J243" s="14">
        <f t="shared" si="17"/>
        <v>0</v>
      </c>
      <c r="K243" s="14">
        <f t="shared" si="18"/>
        <v>0</v>
      </c>
      <c r="L243" s="15">
        <f t="shared" si="19"/>
        <v>0</v>
      </c>
    </row>
    <row r="244" spans="1:12" s="20" customFormat="1" ht="26.4" x14ac:dyDescent="0.25">
      <c r="A244" s="36" t="s">
        <v>521</v>
      </c>
      <c r="B244" s="37" t="s">
        <v>220</v>
      </c>
      <c r="C244" s="36" t="s">
        <v>312</v>
      </c>
      <c r="D244" s="21"/>
      <c r="E244" s="53">
        <v>63.43</v>
      </c>
      <c r="F244" s="38">
        <v>1</v>
      </c>
      <c r="G244" s="13"/>
      <c r="H244" s="13">
        <f t="shared" si="15"/>
        <v>0</v>
      </c>
      <c r="I244" s="14">
        <f t="shared" si="16"/>
        <v>63.43</v>
      </c>
      <c r="J244" s="14">
        <f t="shared" si="17"/>
        <v>0</v>
      </c>
      <c r="K244" s="14">
        <f t="shared" si="18"/>
        <v>0</v>
      </c>
      <c r="L244" s="15">
        <f t="shared" si="19"/>
        <v>0</v>
      </c>
    </row>
    <row r="245" spans="1:12" s="20" customFormat="1" ht="26.4" x14ac:dyDescent="0.25">
      <c r="A245" s="36" t="s">
        <v>522</v>
      </c>
      <c r="B245" s="37" t="s">
        <v>220</v>
      </c>
      <c r="C245" s="36" t="s">
        <v>312</v>
      </c>
      <c r="D245" s="21"/>
      <c r="E245" s="53">
        <v>63.432857142857138</v>
      </c>
      <c r="F245" s="38">
        <v>20</v>
      </c>
      <c r="G245" s="13"/>
      <c r="H245" s="13">
        <f t="shared" si="15"/>
        <v>0</v>
      </c>
      <c r="I245" s="14">
        <f t="shared" si="16"/>
        <v>1268.6571428571428</v>
      </c>
      <c r="J245" s="14">
        <f t="shared" si="17"/>
        <v>0</v>
      </c>
      <c r="K245" s="14">
        <f t="shared" si="18"/>
        <v>0</v>
      </c>
      <c r="L245" s="15">
        <f t="shared" si="19"/>
        <v>0</v>
      </c>
    </row>
    <row r="246" spans="1:12" s="20" customFormat="1" ht="26.4" x14ac:dyDescent="0.25">
      <c r="A246" s="36" t="s">
        <v>523</v>
      </c>
      <c r="B246" s="37" t="s">
        <v>221</v>
      </c>
      <c r="C246" s="36" t="s">
        <v>312</v>
      </c>
      <c r="D246" s="21"/>
      <c r="E246" s="53">
        <v>91.043333333333337</v>
      </c>
      <c r="F246" s="38">
        <v>3</v>
      </c>
      <c r="G246" s="13"/>
      <c r="H246" s="13">
        <f t="shared" si="15"/>
        <v>0</v>
      </c>
      <c r="I246" s="14">
        <f t="shared" si="16"/>
        <v>273.13</v>
      </c>
      <c r="J246" s="14">
        <f t="shared" si="17"/>
        <v>0</v>
      </c>
      <c r="K246" s="14">
        <f t="shared" si="18"/>
        <v>0</v>
      </c>
      <c r="L246" s="15">
        <f t="shared" si="19"/>
        <v>0</v>
      </c>
    </row>
    <row r="247" spans="1:12" s="20" customFormat="1" ht="39.6" x14ac:dyDescent="0.25">
      <c r="A247" s="36" t="s">
        <v>524</v>
      </c>
      <c r="B247" s="37" t="s">
        <v>222</v>
      </c>
      <c r="C247" s="36" t="s">
        <v>312</v>
      </c>
      <c r="D247" s="21"/>
      <c r="E247" s="53">
        <v>121.64</v>
      </c>
      <c r="F247" s="38">
        <v>1</v>
      </c>
      <c r="G247" s="13"/>
      <c r="H247" s="13">
        <f t="shared" si="15"/>
        <v>0</v>
      </c>
      <c r="I247" s="14">
        <f t="shared" si="16"/>
        <v>121.64</v>
      </c>
      <c r="J247" s="14">
        <f t="shared" si="17"/>
        <v>0</v>
      </c>
      <c r="K247" s="14">
        <f t="shared" si="18"/>
        <v>0</v>
      </c>
      <c r="L247" s="15">
        <f t="shared" si="19"/>
        <v>0</v>
      </c>
    </row>
    <row r="248" spans="1:12" s="20" customFormat="1" ht="39.6" x14ac:dyDescent="0.25">
      <c r="A248" s="36" t="s">
        <v>525</v>
      </c>
      <c r="B248" s="37" t="s">
        <v>222</v>
      </c>
      <c r="C248" s="36" t="s">
        <v>312</v>
      </c>
      <c r="D248" s="21"/>
      <c r="E248" s="53">
        <v>121.64</v>
      </c>
      <c r="F248" s="38">
        <v>1</v>
      </c>
      <c r="G248" s="13"/>
      <c r="H248" s="13">
        <f t="shared" si="15"/>
        <v>0</v>
      </c>
      <c r="I248" s="14">
        <f t="shared" si="16"/>
        <v>121.64</v>
      </c>
      <c r="J248" s="14">
        <f t="shared" si="17"/>
        <v>0</v>
      </c>
      <c r="K248" s="14">
        <f t="shared" si="18"/>
        <v>0</v>
      </c>
      <c r="L248" s="15">
        <f t="shared" si="19"/>
        <v>0</v>
      </c>
    </row>
    <row r="249" spans="1:12" s="20" customFormat="1" ht="39.6" x14ac:dyDescent="0.25">
      <c r="A249" s="36" t="s">
        <v>526</v>
      </c>
      <c r="B249" s="37" t="s">
        <v>222</v>
      </c>
      <c r="C249" s="36" t="s">
        <v>312</v>
      </c>
      <c r="D249" s="21"/>
      <c r="E249" s="53">
        <v>121.64333333333333</v>
      </c>
      <c r="F249" s="38">
        <v>3</v>
      </c>
      <c r="G249" s="13"/>
      <c r="H249" s="13">
        <f t="shared" si="15"/>
        <v>0</v>
      </c>
      <c r="I249" s="14">
        <f t="shared" si="16"/>
        <v>364.93</v>
      </c>
      <c r="J249" s="14">
        <f t="shared" si="17"/>
        <v>0</v>
      </c>
      <c r="K249" s="14">
        <f t="shared" si="18"/>
        <v>0</v>
      </c>
      <c r="L249" s="15">
        <f t="shared" si="19"/>
        <v>0</v>
      </c>
    </row>
    <row r="250" spans="1:12" s="20" customFormat="1" ht="39.6" x14ac:dyDescent="0.25">
      <c r="A250" s="36" t="s">
        <v>527</v>
      </c>
      <c r="B250" s="37" t="s">
        <v>223</v>
      </c>
      <c r="C250" s="36" t="s">
        <v>312</v>
      </c>
      <c r="D250" s="21"/>
      <c r="E250" s="53">
        <v>345.88</v>
      </c>
      <c r="F250" s="38">
        <v>1</v>
      </c>
      <c r="G250" s="13"/>
      <c r="H250" s="13">
        <f t="shared" si="15"/>
        <v>0</v>
      </c>
      <c r="I250" s="14">
        <f t="shared" si="16"/>
        <v>345.88</v>
      </c>
      <c r="J250" s="14">
        <f t="shared" si="17"/>
        <v>0</v>
      </c>
      <c r="K250" s="14">
        <f t="shared" si="18"/>
        <v>0</v>
      </c>
      <c r="L250" s="15">
        <f t="shared" si="19"/>
        <v>0</v>
      </c>
    </row>
    <row r="251" spans="1:12" s="20" customFormat="1" ht="26.4" x14ac:dyDescent="0.25">
      <c r="A251" s="36" t="s">
        <v>528</v>
      </c>
      <c r="B251" s="37" t="s">
        <v>224</v>
      </c>
      <c r="C251" s="36" t="s">
        <v>314</v>
      </c>
      <c r="D251" s="21"/>
      <c r="E251" s="53">
        <v>85.772727272727266</v>
      </c>
      <c r="F251" s="38">
        <v>33</v>
      </c>
      <c r="G251" s="13"/>
      <c r="H251" s="13">
        <f t="shared" si="15"/>
        <v>0</v>
      </c>
      <c r="I251" s="14">
        <f t="shared" si="16"/>
        <v>2830.5</v>
      </c>
      <c r="J251" s="14">
        <f t="shared" si="17"/>
        <v>0</v>
      </c>
      <c r="K251" s="14">
        <f t="shared" si="18"/>
        <v>0</v>
      </c>
      <c r="L251" s="15">
        <f t="shared" si="19"/>
        <v>0</v>
      </c>
    </row>
    <row r="252" spans="1:12" s="20" customFormat="1" x14ac:dyDescent="0.25">
      <c r="A252" s="36" t="s">
        <v>529</v>
      </c>
      <c r="B252" s="37" t="s">
        <v>225</v>
      </c>
      <c r="C252" s="36" t="s">
        <v>314</v>
      </c>
      <c r="D252" s="21"/>
      <c r="E252" s="53">
        <v>92.84</v>
      </c>
      <c r="F252" s="38">
        <v>1</v>
      </c>
      <c r="G252" s="13"/>
      <c r="H252" s="13">
        <f t="shared" si="15"/>
        <v>0</v>
      </c>
      <c r="I252" s="14">
        <f t="shared" si="16"/>
        <v>92.84</v>
      </c>
      <c r="J252" s="14">
        <f t="shared" si="17"/>
        <v>0</v>
      </c>
      <c r="K252" s="14">
        <f t="shared" si="18"/>
        <v>0</v>
      </c>
      <c r="L252" s="15">
        <f t="shared" si="19"/>
        <v>0</v>
      </c>
    </row>
    <row r="253" spans="1:12" s="20" customFormat="1" ht="26.4" x14ac:dyDescent="0.25">
      <c r="A253" s="36" t="s">
        <v>530</v>
      </c>
      <c r="B253" s="37" t="s">
        <v>226</v>
      </c>
      <c r="C253" s="36" t="s">
        <v>315</v>
      </c>
      <c r="D253" s="21"/>
      <c r="E253" s="53">
        <v>8.0563372093023258</v>
      </c>
      <c r="F253" s="38">
        <v>516</v>
      </c>
      <c r="G253" s="13"/>
      <c r="H253" s="13">
        <f>159+G253</f>
        <v>159</v>
      </c>
      <c r="I253" s="14">
        <f t="shared" si="16"/>
        <v>4157.07</v>
      </c>
      <c r="J253" s="14">
        <f t="shared" si="17"/>
        <v>0</v>
      </c>
      <c r="K253" s="14">
        <f t="shared" si="18"/>
        <v>1280.96</v>
      </c>
      <c r="L253" s="15">
        <f t="shared" si="19"/>
        <v>0.30814010829743066</v>
      </c>
    </row>
    <row r="254" spans="1:12" s="20" customFormat="1" ht="26.4" x14ac:dyDescent="0.25">
      <c r="A254" s="36" t="s">
        <v>531</v>
      </c>
      <c r="B254" s="37" t="s">
        <v>227</v>
      </c>
      <c r="C254" s="36" t="s">
        <v>315</v>
      </c>
      <c r="D254" s="21"/>
      <c r="E254" s="53">
        <v>11.509043560606059</v>
      </c>
      <c r="F254" s="38">
        <v>1056</v>
      </c>
      <c r="G254" s="13"/>
      <c r="H254" s="13">
        <f t="shared" si="15"/>
        <v>0</v>
      </c>
      <c r="I254" s="14">
        <f t="shared" si="16"/>
        <v>12153.55</v>
      </c>
      <c r="J254" s="14">
        <f t="shared" si="17"/>
        <v>0</v>
      </c>
      <c r="K254" s="14">
        <f t="shared" si="18"/>
        <v>0</v>
      </c>
      <c r="L254" s="15">
        <f t="shared" si="19"/>
        <v>0</v>
      </c>
    </row>
    <row r="255" spans="1:12" s="20" customFormat="1" ht="26.4" x14ac:dyDescent="0.25">
      <c r="A255" s="36" t="s">
        <v>532</v>
      </c>
      <c r="B255" s="37" t="s">
        <v>227</v>
      </c>
      <c r="C255" s="36" t="s">
        <v>315</v>
      </c>
      <c r="D255" s="21"/>
      <c r="E255" s="53">
        <v>11.509043560606059</v>
      </c>
      <c r="F255" s="38">
        <v>84</v>
      </c>
      <c r="G255" s="13"/>
      <c r="H255" s="13">
        <v>0</v>
      </c>
      <c r="I255" s="14">
        <f t="shared" si="16"/>
        <v>966.75965909090905</v>
      </c>
      <c r="J255" s="14">
        <f t="shared" si="17"/>
        <v>0</v>
      </c>
      <c r="K255" s="14">
        <f t="shared" si="18"/>
        <v>0</v>
      </c>
      <c r="L255" s="15">
        <f t="shared" si="19"/>
        <v>0</v>
      </c>
    </row>
    <row r="256" spans="1:12" s="20" customFormat="1" ht="26.4" x14ac:dyDescent="0.25">
      <c r="A256" s="36" t="s">
        <v>533</v>
      </c>
      <c r="B256" s="37" t="s">
        <v>228</v>
      </c>
      <c r="C256" s="36" t="s">
        <v>315</v>
      </c>
      <c r="D256" s="21"/>
      <c r="E256" s="53">
        <v>27.779259259259256</v>
      </c>
      <c r="F256" s="38">
        <v>54</v>
      </c>
      <c r="G256" s="13"/>
      <c r="H256" s="13">
        <f t="shared" si="15"/>
        <v>0</v>
      </c>
      <c r="I256" s="14">
        <f t="shared" si="16"/>
        <v>1500.0799999999997</v>
      </c>
      <c r="J256" s="14">
        <f t="shared" si="17"/>
        <v>0</v>
      </c>
      <c r="K256" s="14">
        <f t="shared" si="18"/>
        <v>0</v>
      </c>
      <c r="L256" s="15">
        <f t="shared" si="19"/>
        <v>0</v>
      </c>
    </row>
    <row r="257" spans="1:12" s="20" customFormat="1" ht="26.4" x14ac:dyDescent="0.25">
      <c r="A257" s="36" t="s">
        <v>534</v>
      </c>
      <c r="B257" s="37" t="s">
        <v>229</v>
      </c>
      <c r="C257" s="36" t="s">
        <v>315</v>
      </c>
      <c r="D257" s="21"/>
      <c r="E257" s="53">
        <v>33.824166666666663</v>
      </c>
      <c r="F257" s="38">
        <v>12</v>
      </c>
      <c r="G257" s="13"/>
      <c r="H257" s="13">
        <f t="shared" si="15"/>
        <v>0</v>
      </c>
      <c r="I257" s="14">
        <f t="shared" si="16"/>
        <v>405.89</v>
      </c>
      <c r="J257" s="14">
        <f t="shared" si="17"/>
        <v>0</v>
      </c>
      <c r="K257" s="14">
        <f t="shared" si="18"/>
        <v>0</v>
      </c>
      <c r="L257" s="15">
        <f t="shared" si="19"/>
        <v>0</v>
      </c>
    </row>
    <row r="258" spans="1:12" s="20" customFormat="1" ht="26.4" x14ac:dyDescent="0.25">
      <c r="A258" s="36" t="s">
        <v>535</v>
      </c>
      <c r="B258" s="37" t="s">
        <v>230</v>
      </c>
      <c r="C258" s="36" t="s">
        <v>315</v>
      </c>
      <c r="D258" s="21"/>
      <c r="E258" s="53">
        <v>52.82033333333333</v>
      </c>
      <c r="F258" s="38">
        <v>30</v>
      </c>
      <c r="G258" s="13"/>
      <c r="H258" s="13">
        <f t="shared" si="15"/>
        <v>0</v>
      </c>
      <c r="I258" s="14">
        <f t="shared" si="16"/>
        <v>1584.61</v>
      </c>
      <c r="J258" s="14">
        <f t="shared" si="17"/>
        <v>0</v>
      </c>
      <c r="K258" s="14">
        <f t="shared" si="18"/>
        <v>0</v>
      </c>
      <c r="L258" s="15">
        <f t="shared" si="19"/>
        <v>0</v>
      </c>
    </row>
    <row r="259" spans="1:12" s="20" customFormat="1" ht="39.6" x14ac:dyDescent="0.25">
      <c r="A259" s="36" t="s">
        <v>536</v>
      </c>
      <c r="B259" s="37" t="s">
        <v>231</v>
      </c>
      <c r="C259" s="36" t="s">
        <v>315</v>
      </c>
      <c r="D259" s="21"/>
      <c r="E259" s="53">
        <v>47.32</v>
      </c>
      <c r="F259" s="38">
        <v>6</v>
      </c>
      <c r="G259" s="13"/>
      <c r="H259" s="13">
        <f t="shared" si="15"/>
        <v>0</v>
      </c>
      <c r="I259" s="14">
        <f t="shared" si="16"/>
        <v>283.92</v>
      </c>
      <c r="J259" s="14">
        <f t="shared" si="17"/>
        <v>0</v>
      </c>
      <c r="K259" s="14">
        <f t="shared" si="18"/>
        <v>0</v>
      </c>
      <c r="L259" s="15">
        <f t="shared" si="19"/>
        <v>0</v>
      </c>
    </row>
    <row r="260" spans="1:12" s="20" customFormat="1" ht="26.4" x14ac:dyDescent="0.25">
      <c r="A260" s="36" t="s">
        <v>537</v>
      </c>
      <c r="B260" s="37" t="s">
        <v>232</v>
      </c>
      <c r="C260" s="36" t="s">
        <v>312</v>
      </c>
      <c r="D260" s="21"/>
      <c r="E260" s="53">
        <v>179.8</v>
      </c>
      <c r="F260" s="38">
        <v>1</v>
      </c>
      <c r="G260" s="13"/>
      <c r="H260" s="13">
        <f t="shared" si="15"/>
        <v>0</v>
      </c>
      <c r="I260" s="14">
        <f t="shared" si="16"/>
        <v>179.8</v>
      </c>
      <c r="J260" s="14">
        <f t="shared" si="17"/>
        <v>0</v>
      </c>
      <c r="K260" s="14">
        <f t="shared" si="18"/>
        <v>0</v>
      </c>
      <c r="L260" s="15">
        <f t="shared" si="19"/>
        <v>0</v>
      </c>
    </row>
    <row r="261" spans="1:12" s="20" customFormat="1" x14ac:dyDescent="0.25">
      <c r="A261" s="36" t="s">
        <v>538</v>
      </c>
      <c r="B261" s="37" t="s">
        <v>233</v>
      </c>
      <c r="C261" s="36" t="s">
        <v>312</v>
      </c>
      <c r="D261" s="21"/>
      <c r="E261" s="53">
        <v>146.61000000000001</v>
      </c>
      <c r="F261" s="38">
        <v>1</v>
      </c>
      <c r="G261" s="13"/>
      <c r="H261" s="13">
        <f t="shared" si="15"/>
        <v>0</v>
      </c>
      <c r="I261" s="14">
        <f t="shared" si="16"/>
        <v>146.61000000000001</v>
      </c>
      <c r="J261" s="14">
        <f t="shared" si="17"/>
        <v>0</v>
      </c>
      <c r="K261" s="14">
        <f t="shared" si="18"/>
        <v>0</v>
      </c>
      <c r="L261" s="15">
        <f t="shared" si="19"/>
        <v>0</v>
      </c>
    </row>
    <row r="262" spans="1:12" s="20" customFormat="1" x14ac:dyDescent="0.25">
      <c r="A262" s="36" t="s">
        <v>539</v>
      </c>
      <c r="B262" s="37" t="s">
        <v>234</v>
      </c>
      <c r="C262" s="36" t="s">
        <v>312</v>
      </c>
      <c r="D262" s="21"/>
      <c r="E262" s="53">
        <v>191.41400000000002</v>
      </c>
      <c r="F262" s="38">
        <v>5</v>
      </c>
      <c r="G262" s="13"/>
      <c r="H262" s="13">
        <f t="shared" si="15"/>
        <v>0</v>
      </c>
      <c r="I262" s="14">
        <f t="shared" si="16"/>
        <v>957.07</v>
      </c>
      <c r="J262" s="14">
        <f t="shared" si="17"/>
        <v>0</v>
      </c>
      <c r="K262" s="14">
        <f t="shared" si="18"/>
        <v>0</v>
      </c>
      <c r="L262" s="15">
        <f t="shared" si="19"/>
        <v>0</v>
      </c>
    </row>
    <row r="263" spans="1:12" s="20" customFormat="1" ht="26.4" x14ac:dyDescent="0.25">
      <c r="A263" s="36" t="s">
        <v>540</v>
      </c>
      <c r="B263" s="37" t="s">
        <v>655</v>
      </c>
      <c r="C263" s="36" t="s">
        <v>315</v>
      </c>
      <c r="D263" s="21"/>
      <c r="E263" s="53">
        <v>5.9847041666666669</v>
      </c>
      <c r="F263" s="38">
        <v>4800</v>
      </c>
      <c r="G263" s="13"/>
      <c r="H263" s="13">
        <f>729+3207</f>
        <v>3936</v>
      </c>
      <c r="I263" s="14">
        <f t="shared" si="16"/>
        <v>28726.58</v>
      </c>
      <c r="J263" s="14">
        <f t="shared" si="17"/>
        <v>0</v>
      </c>
      <c r="K263" s="14">
        <f t="shared" si="18"/>
        <v>23555.8</v>
      </c>
      <c r="L263" s="15">
        <f t="shared" si="19"/>
        <v>0.82000015316825037</v>
      </c>
    </row>
    <row r="264" spans="1:12" s="20" customFormat="1" ht="26.4" x14ac:dyDescent="0.25">
      <c r="A264" s="36" t="s">
        <v>541</v>
      </c>
      <c r="B264" s="37" t="s">
        <v>656</v>
      </c>
      <c r="C264" s="36" t="s">
        <v>315</v>
      </c>
      <c r="D264" s="21"/>
      <c r="E264" s="53">
        <v>6.9902333333333342</v>
      </c>
      <c r="F264" s="38">
        <v>600</v>
      </c>
      <c r="G264" s="13"/>
      <c r="H264" s="13">
        <f t="shared" si="15"/>
        <v>0</v>
      </c>
      <c r="I264" s="14">
        <f t="shared" si="16"/>
        <v>4194.1400000000003</v>
      </c>
      <c r="J264" s="14">
        <f t="shared" si="17"/>
        <v>0</v>
      </c>
      <c r="K264" s="14">
        <f t="shared" si="18"/>
        <v>0</v>
      </c>
      <c r="L264" s="15">
        <f t="shared" si="19"/>
        <v>0</v>
      </c>
    </row>
    <row r="265" spans="1:12" s="20" customFormat="1" ht="26.4" x14ac:dyDescent="0.25">
      <c r="A265" s="36" t="s">
        <v>542</v>
      </c>
      <c r="B265" s="37" t="s">
        <v>657</v>
      </c>
      <c r="C265" s="36" t="s">
        <v>315</v>
      </c>
      <c r="D265" s="21"/>
      <c r="E265" s="53">
        <v>9.1343750000000004</v>
      </c>
      <c r="F265" s="38">
        <v>16</v>
      </c>
      <c r="G265" s="13"/>
      <c r="H265" s="13">
        <f t="shared" si="15"/>
        <v>0</v>
      </c>
      <c r="I265" s="14">
        <f t="shared" si="16"/>
        <v>146.15</v>
      </c>
      <c r="J265" s="14">
        <f t="shared" si="17"/>
        <v>0</v>
      </c>
      <c r="K265" s="14">
        <f t="shared" si="18"/>
        <v>0</v>
      </c>
      <c r="L265" s="15">
        <f t="shared" si="19"/>
        <v>0</v>
      </c>
    </row>
    <row r="266" spans="1:12" s="20" customFormat="1" ht="26.4" x14ac:dyDescent="0.25">
      <c r="A266" s="36" t="s">
        <v>543</v>
      </c>
      <c r="B266" s="37" t="s">
        <v>658</v>
      </c>
      <c r="C266" s="36" t="s">
        <v>315</v>
      </c>
      <c r="D266" s="21"/>
      <c r="E266" s="53">
        <v>13.94412</v>
      </c>
      <c r="F266" s="38">
        <v>500</v>
      </c>
      <c r="G266" s="13"/>
      <c r="H266" s="13">
        <f t="shared" si="15"/>
        <v>0</v>
      </c>
      <c r="I266" s="14">
        <f t="shared" si="16"/>
        <v>6972.0599999999995</v>
      </c>
      <c r="J266" s="14">
        <f t="shared" si="17"/>
        <v>0</v>
      </c>
      <c r="K266" s="14">
        <f t="shared" si="18"/>
        <v>0</v>
      </c>
      <c r="L266" s="15">
        <f t="shared" si="19"/>
        <v>0</v>
      </c>
    </row>
    <row r="267" spans="1:12" s="20" customFormat="1" ht="26.4" x14ac:dyDescent="0.25">
      <c r="A267" s="36" t="s">
        <v>544</v>
      </c>
      <c r="B267" s="37" t="s">
        <v>659</v>
      </c>
      <c r="C267" s="36" t="s">
        <v>315</v>
      </c>
      <c r="D267" s="21"/>
      <c r="E267" s="53">
        <v>31.135000000000002</v>
      </c>
      <c r="F267" s="38">
        <v>180</v>
      </c>
      <c r="G267" s="13"/>
      <c r="H267" s="13">
        <f t="shared" si="15"/>
        <v>0</v>
      </c>
      <c r="I267" s="14">
        <f t="shared" si="16"/>
        <v>5604.3</v>
      </c>
      <c r="J267" s="14">
        <f t="shared" si="17"/>
        <v>0</v>
      </c>
      <c r="K267" s="14">
        <f t="shared" si="18"/>
        <v>0</v>
      </c>
      <c r="L267" s="15">
        <f t="shared" si="19"/>
        <v>0</v>
      </c>
    </row>
    <row r="268" spans="1:12" s="20" customFormat="1" ht="26.4" x14ac:dyDescent="0.25">
      <c r="A268" s="36" t="s">
        <v>545</v>
      </c>
      <c r="B268" s="37" t="s">
        <v>660</v>
      </c>
      <c r="C268" s="36" t="s">
        <v>315</v>
      </c>
      <c r="D268" s="21"/>
      <c r="E268" s="53">
        <v>42.886333333333333</v>
      </c>
      <c r="F268" s="38">
        <v>120</v>
      </c>
      <c r="G268" s="13"/>
      <c r="H268" s="13">
        <f t="shared" si="15"/>
        <v>0</v>
      </c>
      <c r="I268" s="14">
        <f t="shared" si="16"/>
        <v>5146.3599999999997</v>
      </c>
      <c r="J268" s="14">
        <f t="shared" si="17"/>
        <v>0</v>
      </c>
      <c r="K268" s="14">
        <f t="shared" si="18"/>
        <v>0</v>
      </c>
      <c r="L268" s="15">
        <f t="shared" si="19"/>
        <v>0</v>
      </c>
    </row>
    <row r="269" spans="1:12" s="20" customFormat="1" ht="26.4" x14ac:dyDescent="0.25">
      <c r="A269" s="36" t="s">
        <v>546</v>
      </c>
      <c r="B269" s="37" t="s">
        <v>235</v>
      </c>
      <c r="C269" s="36" t="s">
        <v>312</v>
      </c>
      <c r="D269" s="21"/>
      <c r="E269" s="53">
        <v>67.382427745664742</v>
      </c>
      <c r="F269" s="38">
        <v>173</v>
      </c>
      <c r="G269" s="13"/>
      <c r="H269" s="13">
        <f t="shared" si="15"/>
        <v>0</v>
      </c>
      <c r="I269" s="14">
        <f t="shared" si="16"/>
        <v>11657.16</v>
      </c>
      <c r="J269" s="14">
        <f t="shared" si="17"/>
        <v>0</v>
      </c>
      <c r="K269" s="14">
        <f t="shared" si="18"/>
        <v>0</v>
      </c>
      <c r="L269" s="15">
        <f t="shared" si="19"/>
        <v>0</v>
      </c>
    </row>
    <row r="270" spans="1:12" s="20" customFormat="1" ht="26.4" x14ac:dyDescent="0.25">
      <c r="A270" s="36" t="s">
        <v>547</v>
      </c>
      <c r="B270" s="37" t="s">
        <v>235</v>
      </c>
      <c r="C270" s="36" t="s">
        <v>312</v>
      </c>
      <c r="D270" s="21"/>
      <c r="E270" s="53">
        <v>67.382352941176464</v>
      </c>
      <c r="F270" s="38">
        <v>17</v>
      </c>
      <c r="G270" s="13"/>
      <c r="H270" s="13">
        <f t="shared" si="15"/>
        <v>0</v>
      </c>
      <c r="I270" s="14">
        <f t="shared" si="16"/>
        <v>1145.5</v>
      </c>
      <c r="J270" s="14">
        <f t="shared" si="17"/>
        <v>0</v>
      </c>
      <c r="K270" s="14">
        <f t="shared" si="18"/>
        <v>0</v>
      </c>
      <c r="L270" s="15">
        <f t="shared" si="19"/>
        <v>0</v>
      </c>
    </row>
    <row r="271" spans="1:12" s="20" customFormat="1" ht="26.4" x14ac:dyDescent="0.25">
      <c r="A271" s="36" t="s">
        <v>548</v>
      </c>
      <c r="B271" s="37" t="s">
        <v>236</v>
      </c>
      <c r="C271" s="36" t="s">
        <v>312</v>
      </c>
      <c r="D271" s="21"/>
      <c r="E271" s="53">
        <v>12.575147058823529</v>
      </c>
      <c r="F271" s="38">
        <v>68</v>
      </c>
      <c r="G271" s="13"/>
      <c r="H271" s="13">
        <f t="shared" si="15"/>
        <v>0</v>
      </c>
      <c r="I271" s="14">
        <f t="shared" si="16"/>
        <v>855.1099999999999</v>
      </c>
      <c r="J271" s="14">
        <f t="shared" si="17"/>
        <v>0</v>
      </c>
      <c r="K271" s="14">
        <f t="shared" si="18"/>
        <v>0</v>
      </c>
      <c r="L271" s="15">
        <f t="shared" si="19"/>
        <v>0</v>
      </c>
    </row>
    <row r="272" spans="1:12" s="20" customFormat="1" ht="26.4" x14ac:dyDescent="0.25">
      <c r="A272" s="36" t="s">
        <v>549</v>
      </c>
      <c r="B272" s="37" t="s">
        <v>237</v>
      </c>
      <c r="C272" s="36" t="s">
        <v>312</v>
      </c>
      <c r="D272" s="21"/>
      <c r="E272" s="53">
        <v>22.993333333333332</v>
      </c>
      <c r="F272" s="38">
        <v>3</v>
      </c>
      <c r="G272" s="13"/>
      <c r="H272" s="13">
        <f t="shared" si="15"/>
        <v>0</v>
      </c>
      <c r="I272" s="14">
        <f t="shared" si="16"/>
        <v>68.97999999999999</v>
      </c>
      <c r="J272" s="14">
        <f t="shared" si="17"/>
        <v>0</v>
      </c>
      <c r="K272" s="14">
        <f t="shared" si="18"/>
        <v>0</v>
      </c>
      <c r="L272" s="15">
        <f t="shared" si="19"/>
        <v>0</v>
      </c>
    </row>
    <row r="273" spans="1:12" s="20" customFormat="1" ht="26.4" x14ac:dyDescent="0.25">
      <c r="A273" s="36" t="s">
        <v>550</v>
      </c>
      <c r="B273" s="37" t="s">
        <v>238</v>
      </c>
      <c r="C273" s="36" t="s">
        <v>312</v>
      </c>
      <c r="D273" s="21"/>
      <c r="E273" s="53">
        <v>35.884399999999999</v>
      </c>
      <c r="F273" s="38">
        <v>2</v>
      </c>
      <c r="G273" s="13"/>
      <c r="H273" s="13">
        <f t="shared" si="15"/>
        <v>0</v>
      </c>
      <c r="I273" s="14">
        <f t="shared" si="16"/>
        <v>71.768799999999999</v>
      </c>
      <c r="J273" s="14">
        <f t="shared" si="17"/>
        <v>0</v>
      </c>
      <c r="K273" s="14">
        <f t="shared" si="18"/>
        <v>0</v>
      </c>
      <c r="L273" s="15">
        <f t="shared" si="19"/>
        <v>0</v>
      </c>
    </row>
    <row r="274" spans="1:12" s="20" customFormat="1" ht="26.4" x14ac:dyDescent="0.25">
      <c r="A274" s="36" t="s">
        <v>551</v>
      </c>
      <c r="B274" s="37" t="s">
        <v>238</v>
      </c>
      <c r="C274" s="36" t="s">
        <v>312</v>
      </c>
      <c r="D274" s="21"/>
      <c r="E274" s="53">
        <v>35.880000000000003</v>
      </c>
      <c r="F274" s="38">
        <v>28</v>
      </c>
      <c r="G274" s="13"/>
      <c r="H274" s="13">
        <f t="shared" si="15"/>
        <v>0</v>
      </c>
      <c r="I274" s="14">
        <f t="shared" si="16"/>
        <v>1004.6400000000001</v>
      </c>
      <c r="J274" s="14">
        <f t="shared" si="17"/>
        <v>0</v>
      </c>
      <c r="K274" s="14">
        <f t="shared" si="18"/>
        <v>0</v>
      </c>
      <c r="L274" s="15">
        <f t="shared" si="19"/>
        <v>0</v>
      </c>
    </row>
    <row r="275" spans="1:12" s="20" customFormat="1" ht="26.4" x14ac:dyDescent="0.25">
      <c r="A275" s="36" t="s">
        <v>552</v>
      </c>
      <c r="B275" s="37" t="s">
        <v>238</v>
      </c>
      <c r="C275" s="36" t="s">
        <v>312</v>
      </c>
      <c r="D275" s="21"/>
      <c r="E275" s="53">
        <v>35.880000000000003</v>
      </c>
      <c r="F275" s="38">
        <v>1</v>
      </c>
      <c r="G275" s="13"/>
      <c r="H275" s="13">
        <f t="shared" si="15"/>
        <v>0</v>
      </c>
      <c r="I275" s="14">
        <f t="shared" si="16"/>
        <v>35.880000000000003</v>
      </c>
      <c r="J275" s="14">
        <f t="shared" si="17"/>
        <v>0</v>
      </c>
      <c r="K275" s="14">
        <f t="shared" si="18"/>
        <v>0</v>
      </c>
      <c r="L275" s="15">
        <f t="shared" si="19"/>
        <v>0</v>
      </c>
    </row>
    <row r="276" spans="1:12" s="20" customFormat="1" ht="39.6" x14ac:dyDescent="0.25">
      <c r="A276" s="36" t="s">
        <v>553</v>
      </c>
      <c r="B276" s="37" t="s">
        <v>239</v>
      </c>
      <c r="C276" s="36" t="s">
        <v>312</v>
      </c>
      <c r="D276" s="21"/>
      <c r="E276" s="53">
        <v>250.15824074074075</v>
      </c>
      <c r="F276" s="38">
        <v>108</v>
      </c>
      <c r="G276" s="13"/>
      <c r="H276" s="13">
        <f t="shared" ref="H276:H338" si="21">G276</f>
        <v>0</v>
      </c>
      <c r="I276" s="14">
        <f t="shared" ref="I276:I338" si="22">E276*F276</f>
        <v>27017.09</v>
      </c>
      <c r="J276" s="14">
        <f t="shared" ref="J276:J338" si="23">ROUND(G276*E276,2)</f>
        <v>0</v>
      </c>
      <c r="K276" s="14">
        <f t="shared" ref="K276:K338" si="24">ROUND(H276*E276,2)</f>
        <v>0</v>
      </c>
      <c r="L276" s="15">
        <f t="shared" ref="L276:L338" si="25">K276/I276</f>
        <v>0</v>
      </c>
    </row>
    <row r="277" spans="1:12" s="20" customFormat="1" ht="39.6" x14ac:dyDescent="0.25">
      <c r="A277" s="36" t="s">
        <v>554</v>
      </c>
      <c r="B277" s="37" t="s">
        <v>240</v>
      </c>
      <c r="C277" s="36" t="s">
        <v>312</v>
      </c>
      <c r="D277" s="21"/>
      <c r="E277" s="53">
        <v>182.75142857142859</v>
      </c>
      <c r="F277" s="38">
        <v>21</v>
      </c>
      <c r="G277" s="13"/>
      <c r="H277" s="13">
        <f t="shared" si="21"/>
        <v>0</v>
      </c>
      <c r="I277" s="14">
        <f t="shared" si="22"/>
        <v>3837.78</v>
      </c>
      <c r="J277" s="14">
        <f t="shared" si="23"/>
        <v>0</v>
      </c>
      <c r="K277" s="14">
        <f t="shared" si="24"/>
        <v>0</v>
      </c>
      <c r="L277" s="15">
        <f t="shared" si="25"/>
        <v>0</v>
      </c>
    </row>
    <row r="278" spans="1:12" s="20" customFormat="1" ht="26.4" x14ac:dyDescent="0.25">
      <c r="A278" s="36" t="s">
        <v>555</v>
      </c>
      <c r="B278" s="37" t="s">
        <v>241</v>
      </c>
      <c r="C278" s="36" t="s">
        <v>312</v>
      </c>
      <c r="D278" s="21"/>
      <c r="E278" s="53">
        <v>128.24666666666667</v>
      </c>
      <c r="F278" s="38">
        <v>6</v>
      </c>
      <c r="G278" s="13"/>
      <c r="H278" s="13">
        <f t="shared" si="21"/>
        <v>0</v>
      </c>
      <c r="I278" s="14">
        <f t="shared" si="22"/>
        <v>769.48</v>
      </c>
      <c r="J278" s="14">
        <f t="shared" si="23"/>
        <v>0</v>
      </c>
      <c r="K278" s="14">
        <f t="shared" si="24"/>
        <v>0</v>
      </c>
      <c r="L278" s="15">
        <f t="shared" si="25"/>
        <v>0</v>
      </c>
    </row>
    <row r="279" spans="1:12" s="20" customFormat="1" ht="26.4" x14ac:dyDescent="0.25">
      <c r="A279" s="36" t="s">
        <v>556</v>
      </c>
      <c r="B279" s="37" t="s">
        <v>242</v>
      </c>
      <c r="C279" s="36" t="s">
        <v>312</v>
      </c>
      <c r="D279" s="21"/>
      <c r="E279" s="53">
        <v>86.451999999999998</v>
      </c>
      <c r="F279" s="38">
        <v>5</v>
      </c>
      <c r="G279" s="13"/>
      <c r="H279" s="13">
        <f t="shared" si="21"/>
        <v>0</v>
      </c>
      <c r="I279" s="14">
        <f t="shared" si="22"/>
        <v>432.26</v>
      </c>
      <c r="J279" s="14">
        <f t="shared" si="23"/>
        <v>0</v>
      </c>
      <c r="K279" s="14">
        <f t="shared" si="24"/>
        <v>0</v>
      </c>
      <c r="L279" s="15">
        <f t="shared" si="25"/>
        <v>0</v>
      </c>
    </row>
    <row r="280" spans="1:12" s="20" customFormat="1" ht="26.4" x14ac:dyDescent="0.25">
      <c r="A280" s="36" t="s">
        <v>557</v>
      </c>
      <c r="B280" s="37" t="s">
        <v>243</v>
      </c>
      <c r="C280" s="36" t="s">
        <v>312</v>
      </c>
      <c r="D280" s="21"/>
      <c r="E280" s="53">
        <v>515.96833333333336</v>
      </c>
      <c r="F280" s="38">
        <v>6</v>
      </c>
      <c r="G280" s="13"/>
      <c r="H280" s="13">
        <f t="shared" si="21"/>
        <v>0</v>
      </c>
      <c r="I280" s="14">
        <f t="shared" si="22"/>
        <v>3095.8100000000004</v>
      </c>
      <c r="J280" s="14">
        <f t="shared" si="23"/>
        <v>0</v>
      </c>
      <c r="K280" s="14">
        <f t="shared" si="24"/>
        <v>0</v>
      </c>
      <c r="L280" s="15">
        <f t="shared" si="25"/>
        <v>0</v>
      </c>
    </row>
    <row r="281" spans="1:12" s="20" customFormat="1" ht="26.4" x14ac:dyDescent="0.25">
      <c r="A281" s="36" t="s">
        <v>558</v>
      </c>
      <c r="B281" s="37" t="s">
        <v>243</v>
      </c>
      <c r="C281" s="36" t="s">
        <v>312</v>
      </c>
      <c r="D281" s="21"/>
      <c r="E281" s="53">
        <v>515.97</v>
      </c>
      <c r="F281" s="38">
        <v>2</v>
      </c>
      <c r="G281" s="13"/>
      <c r="H281" s="13">
        <f t="shared" si="21"/>
        <v>0</v>
      </c>
      <c r="I281" s="14">
        <f t="shared" si="22"/>
        <v>1031.94</v>
      </c>
      <c r="J281" s="14">
        <f t="shared" si="23"/>
        <v>0</v>
      </c>
      <c r="K281" s="14">
        <f t="shared" si="24"/>
        <v>0</v>
      </c>
      <c r="L281" s="15">
        <f t="shared" si="25"/>
        <v>0</v>
      </c>
    </row>
    <row r="282" spans="1:12" s="20" customFormat="1" ht="26.4" x14ac:dyDescent="0.25">
      <c r="A282" s="36" t="s">
        <v>559</v>
      </c>
      <c r="B282" s="37" t="s">
        <v>244</v>
      </c>
      <c r="C282" s="36" t="s">
        <v>312</v>
      </c>
      <c r="D282" s="21"/>
      <c r="E282" s="53">
        <v>127.99269230769231</v>
      </c>
      <c r="F282" s="38">
        <v>26</v>
      </c>
      <c r="G282" s="13"/>
      <c r="H282" s="13">
        <f t="shared" si="21"/>
        <v>0</v>
      </c>
      <c r="I282" s="14">
        <f t="shared" si="22"/>
        <v>3327.81</v>
      </c>
      <c r="J282" s="14">
        <f t="shared" si="23"/>
        <v>0</v>
      </c>
      <c r="K282" s="14">
        <f t="shared" si="24"/>
        <v>0</v>
      </c>
      <c r="L282" s="15">
        <f t="shared" si="25"/>
        <v>0</v>
      </c>
    </row>
    <row r="283" spans="1:12" s="20" customFormat="1" ht="19.5" customHeight="1" x14ac:dyDescent="0.25">
      <c r="A283" s="36" t="s">
        <v>560</v>
      </c>
      <c r="B283" s="37" t="s">
        <v>245</v>
      </c>
      <c r="C283" s="36" t="s">
        <v>312</v>
      </c>
      <c r="D283" s="21"/>
      <c r="E283" s="53">
        <v>7.9715410958904114</v>
      </c>
      <c r="F283" s="38">
        <v>292</v>
      </c>
      <c r="G283" s="13"/>
      <c r="H283" s="13">
        <f t="shared" si="21"/>
        <v>0</v>
      </c>
      <c r="I283" s="14">
        <f t="shared" si="22"/>
        <v>2327.69</v>
      </c>
      <c r="J283" s="14">
        <f t="shared" si="23"/>
        <v>0</v>
      </c>
      <c r="K283" s="14">
        <f t="shared" si="24"/>
        <v>0</v>
      </c>
      <c r="L283" s="15">
        <f t="shared" si="25"/>
        <v>0</v>
      </c>
    </row>
    <row r="284" spans="1:12" s="20" customFormat="1" x14ac:dyDescent="0.25">
      <c r="A284" s="36" t="s">
        <v>561</v>
      </c>
      <c r="B284" s="37" t="s">
        <v>246</v>
      </c>
      <c r="C284" s="36" t="s">
        <v>312</v>
      </c>
      <c r="D284" s="21"/>
      <c r="E284" s="53">
        <v>9.9947272727272729</v>
      </c>
      <c r="F284" s="38">
        <v>165</v>
      </c>
      <c r="G284" s="13"/>
      <c r="H284" s="13">
        <f t="shared" si="21"/>
        <v>0</v>
      </c>
      <c r="I284" s="14">
        <f t="shared" si="22"/>
        <v>1649.13</v>
      </c>
      <c r="J284" s="14">
        <f t="shared" si="23"/>
        <v>0</v>
      </c>
      <c r="K284" s="14">
        <f t="shared" si="24"/>
        <v>0</v>
      </c>
      <c r="L284" s="15">
        <f t="shared" si="25"/>
        <v>0</v>
      </c>
    </row>
    <row r="285" spans="1:12" s="20" customFormat="1" x14ac:dyDescent="0.25">
      <c r="A285" s="32">
        <v>17</v>
      </c>
      <c r="B285" s="33" t="s">
        <v>247</v>
      </c>
      <c r="C285" s="32"/>
      <c r="D285" s="21"/>
      <c r="E285" s="54"/>
      <c r="F285" s="34"/>
      <c r="G285" s="35"/>
      <c r="H285" s="35"/>
      <c r="I285" s="35"/>
      <c r="J285" s="35"/>
      <c r="K285" s="35"/>
      <c r="L285" s="35"/>
    </row>
    <row r="286" spans="1:12" s="20" customFormat="1" ht="39.6" x14ac:dyDescent="0.25">
      <c r="A286" s="36" t="s">
        <v>562</v>
      </c>
      <c r="B286" s="37" t="s">
        <v>248</v>
      </c>
      <c r="C286" s="36" t="s">
        <v>315</v>
      </c>
      <c r="D286" s="21"/>
      <c r="E286" s="53">
        <v>12.97494736842105</v>
      </c>
      <c r="F286" s="38">
        <v>95</v>
      </c>
      <c r="G286" s="13"/>
      <c r="H286" s="13">
        <f t="shared" si="21"/>
        <v>0</v>
      </c>
      <c r="I286" s="14">
        <f t="shared" si="22"/>
        <v>1232.6199999999999</v>
      </c>
      <c r="J286" s="14">
        <f t="shared" si="23"/>
        <v>0</v>
      </c>
      <c r="K286" s="14">
        <f t="shared" si="24"/>
        <v>0</v>
      </c>
      <c r="L286" s="15">
        <f t="shared" si="25"/>
        <v>0</v>
      </c>
    </row>
    <row r="287" spans="1:12" s="20" customFormat="1" x14ac:dyDescent="0.25">
      <c r="A287" s="32">
        <v>18</v>
      </c>
      <c r="B287" s="33" t="s">
        <v>249</v>
      </c>
      <c r="C287" s="32"/>
      <c r="D287" s="21"/>
      <c r="E287" s="54"/>
      <c r="F287" s="34"/>
      <c r="G287" s="35"/>
      <c r="H287" s="35"/>
      <c r="I287" s="35"/>
      <c r="J287" s="35"/>
      <c r="K287" s="35"/>
      <c r="L287" s="35"/>
    </row>
    <row r="288" spans="1:12" s="20" customFormat="1" ht="26.4" x14ac:dyDescent="0.25">
      <c r="A288" s="36" t="s">
        <v>563</v>
      </c>
      <c r="B288" s="37" t="s">
        <v>250</v>
      </c>
      <c r="C288" s="36" t="s">
        <v>312</v>
      </c>
      <c r="D288" s="21"/>
      <c r="E288" s="53">
        <v>957.67</v>
      </c>
      <c r="F288" s="38">
        <v>1</v>
      </c>
      <c r="G288" s="13"/>
      <c r="H288" s="13">
        <f t="shared" si="21"/>
        <v>0</v>
      </c>
      <c r="I288" s="14">
        <f t="shared" si="22"/>
        <v>957.67</v>
      </c>
      <c r="J288" s="14">
        <f t="shared" si="23"/>
        <v>0</v>
      </c>
      <c r="K288" s="14">
        <f t="shared" si="24"/>
        <v>0</v>
      </c>
      <c r="L288" s="15">
        <f t="shared" si="25"/>
        <v>0</v>
      </c>
    </row>
    <row r="289" spans="1:12" s="20" customFormat="1" x14ac:dyDescent="0.25">
      <c r="A289" s="36" t="s">
        <v>564</v>
      </c>
      <c r="B289" s="37" t="s">
        <v>251</v>
      </c>
      <c r="C289" s="36" t="s">
        <v>314</v>
      </c>
      <c r="D289" s="21"/>
      <c r="E289" s="53">
        <v>579.57000000000005</v>
      </c>
      <c r="F289" s="38">
        <v>2</v>
      </c>
      <c r="G289" s="13"/>
      <c r="H289" s="13">
        <f t="shared" si="21"/>
        <v>0</v>
      </c>
      <c r="I289" s="14">
        <f t="shared" si="22"/>
        <v>1159.1400000000001</v>
      </c>
      <c r="J289" s="14">
        <f t="shared" si="23"/>
        <v>0</v>
      </c>
      <c r="K289" s="14">
        <f t="shared" si="24"/>
        <v>0</v>
      </c>
      <c r="L289" s="15">
        <f t="shared" si="25"/>
        <v>0</v>
      </c>
    </row>
    <row r="290" spans="1:12" s="20" customFormat="1" x14ac:dyDescent="0.25">
      <c r="A290" s="36" t="s">
        <v>565</v>
      </c>
      <c r="B290" s="37" t="s">
        <v>252</v>
      </c>
      <c r="C290" s="36" t="s">
        <v>314</v>
      </c>
      <c r="D290" s="21"/>
      <c r="E290" s="53">
        <v>117.86</v>
      </c>
      <c r="F290" s="38">
        <v>1</v>
      </c>
      <c r="G290" s="13"/>
      <c r="H290" s="13">
        <f t="shared" si="21"/>
        <v>0</v>
      </c>
      <c r="I290" s="14">
        <f t="shared" si="22"/>
        <v>117.86</v>
      </c>
      <c r="J290" s="14">
        <f t="shared" si="23"/>
        <v>0</v>
      </c>
      <c r="K290" s="14">
        <f t="shared" si="24"/>
        <v>0</v>
      </c>
      <c r="L290" s="15">
        <f t="shared" si="25"/>
        <v>0</v>
      </c>
    </row>
    <row r="291" spans="1:12" s="20" customFormat="1" x14ac:dyDescent="0.25">
      <c r="A291" s="36" t="s">
        <v>566</v>
      </c>
      <c r="B291" s="37" t="s">
        <v>253</v>
      </c>
      <c r="C291" s="36" t="s">
        <v>314</v>
      </c>
      <c r="D291" s="21"/>
      <c r="E291" s="53">
        <v>20.727499999999999</v>
      </c>
      <c r="F291" s="38">
        <v>4</v>
      </c>
      <c r="G291" s="13"/>
      <c r="H291" s="13">
        <f t="shared" si="21"/>
        <v>0</v>
      </c>
      <c r="I291" s="14">
        <f t="shared" si="22"/>
        <v>82.91</v>
      </c>
      <c r="J291" s="14">
        <f t="shared" si="23"/>
        <v>0</v>
      </c>
      <c r="K291" s="14">
        <f t="shared" si="24"/>
        <v>0</v>
      </c>
      <c r="L291" s="15">
        <f t="shared" si="25"/>
        <v>0</v>
      </c>
    </row>
    <row r="292" spans="1:12" s="20" customFormat="1" x14ac:dyDescent="0.25">
      <c r="A292" s="36" t="s">
        <v>567</v>
      </c>
      <c r="B292" s="37" t="s">
        <v>254</v>
      </c>
      <c r="C292" s="36" t="s">
        <v>312</v>
      </c>
      <c r="D292" s="21"/>
      <c r="E292" s="53">
        <v>30.637499999999999</v>
      </c>
      <c r="F292" s="38">
        <v>4</v>
      </c>
      <c r="G292" s="13"/>
      <c r="H292" s="13">
        <f t="shared" si="21"/>
        <v>0</v>
      </c>
      <c r="I292" s="14">
        <f t="shared" si="22"/>
        <v>122.55</v>
      </c>
      <c r="J292" s="14">
        <f t="shared" si="23"/>
        <v>0</v>
      </c>
      <c r="K292" s="14">
        <f t="shared" si="24"/>
        <v>0</v>
      </c>
      <c r="L292" s="15">
        <f t="shared" si="25"/>
        <v>0</v>
      </c>
    </row>
    <row r="293" spans="1:12" s="20" customFormat="1" x14ac:dyDescent="0.25">
      <c r="A293" s="36" t="s">
        <v>568</v>
      </c>
      <c r="B293" s="37" t="s">
        <v>255</v>
      </c>
      <c r="C293" s="36" t="s">
        <v>319</v>
      </c>
      <c r="D293" s="21"/>
      <c r="E293" s="53">
        <v>140.69999999999999</v>
      </c>
      <c r="F293" s="38">
        <v>4</v>
      </c>
      <c r="G293" s="13"/>
      <c r="H293" s="13">
        <f t="shared" si="21"/>
        <v>0</v>
      </c>
      <c r="I293" s="14">
        <f t="shared" si="22"/>
        <v>562.79999999999995</v>
      </c>
      <c r="J293" s="14">
        <f t="shared" si="23"/>
        <v>0</v>
      </c>
      <c r="K293" s="14">
        <f t="shared" si="24"/>
        <v>0</v>
      </c>
      <c r="L293" s="15">
        <f t="shared" si="25"/>
        <v>0</v>
      </c>
    </row>
    <row r="294" spans="1:12" s="20" customFormat="1" x14ac:dyDescent="0.25">
      <c r="A294" s="36" t="s">
        <v>569</v>
      </c>
      <c r="B294" s="37" t="s">
        <v>256</v>
      </c>
      <c r="C294" s="36" t="s">
        <v>312</v>
      </c>
      <c r="D294" s="21"/>
      <c r="E294" s="53">
        <v>34.26</v>
      </c>
      <c r="F294" s="38">
        <v>2</v>
      </c>
      <c r="G294" s="13"/>
      <c r="H294" s="13">
        <f t="shared" si="21"/>
        <v>0</v>
      </c>
      <c r="I294" s="14">
        <f t="shared" si="22"/>
        <v>68.52</v>
      </c>
      <c r="J294" s="14">
        <f t="shared" si="23"/>
        <v>0</v>
      </c>
      <c r="K294" s="14">
        <f t="shared" si="24"/>
        <v>0</v>
      </c>
      <c r="L294" s="15">
        <f t="shared" si="25"/>
        <v>0</v>
      </c>
    </row>
    <row r="295" spans="1:12" s="20" customFormat="1" x14ac:dyDescent="0.25">
      <c r="A295" s="36" t="s">
        <v>570</v>
      </c>
      <c r="B295" s="37" t="s">
        <v>257</v>
      </c>
      <c r="C295" s="36" t="s">
        <v>312</v>
      </c>
      <c r="D295" s="21"/>
      <c r="E295" s="53">
        <v>48.19</v>
      </c>
      <c r="F295" s="38">
        <v>1</v>
      </c>
      <c r="G295" s="13"/>
      <c r="H295" s="13">
        <f t="shared" si="21"/>
        <v>0</v>
      </c>
      <c r="I295" s="14">
        <f t="shared" si="22"/>
        <v>48.19</v>
      </c>
      <c r="J295" s="14">
        <f t="shared" si="23"/>
        <v>0</v>
      </c>
      <c r="K295" s="14">
        <f t="shared" si="24"/>
        <v>0</v>
      </c>
      <c r="L295" s="15">
        <f t="shared" si="25"/>
        <v>0</v>
      </c>
    </row>
    <row r="296" spans="1:12" s="20" customFormat="1" x14ac:dyDescent="0.25">
      <c r="A296" s="36" t="s">
        <v>571</v>
      </c>
      <c r="B296" s="37" t="s">
        <v>258</v>
      </c>
      <c r="C296" s="36" t="s">
        <v>315</v>
      </c>
      <c r="D296" s="21"/>
      <c r="E296" s="53">
        <v>14.07738</v>
      </c>
      <c r="F296" s="38">
        <v>1000</v>
      </c>
      <c r="G296" s="13"/>
      <c r="H296" s="13">
        <f t="shared" si="21"/>
        <v>0</v>
      </c>
      <c r="I296" s="14">
        <f t="shared" si="22"/>
        <v>14077.38</v>
      </c>
      <c r="J296" s="14">
        <f t="shared" si="23"/>
        <v>0</v>
      </c>
      <c r="K296" s="14">
        <f t="shared" si="24"/>
        <v>0</v>
      </c>
      <c r="L296" s="15">
        <f t="shared" si="25"/>
        <v>0</v>
      </c>
    </row>
    <row r="297" spans="1:12" s="20" customFormat="1" ht="26.4" x14ac:dyDescent="0.25">
      <c r="A297" s="36" t="s">
        <v>572</v>
      </c>
      <c r="B297" s="37" t="s">
        <v>259</v>
      </c>
      <c r="C297" s="36" t="s">
        <v>315</v>
      </c>
      <c r="D297" s="21"/>
      <c r="E297" s="53">
        <v>4.9306666666666663</v>
      </c>
      <c r="F297" s="38">
        <v>30</v>
      </c>
      <c r="G297" s="13"/>
      <c r="H297" s="13">
        <f t="shared" si="21"/>
        <v>0</v>
      </c>
      <c r="I297" s="14">
        <f t="shared" si="22"/>
        <v>147.91999999999999</v>
      </c>
      <c r="J297" s="14">
        <f t="shared" si="23"/>
        <v>0</v>
      </c>
      <c r="K297" s="14">
        <f t="shared" si="24"/>
        <v>0</v>
      </c>
      <c r="L297" s="15">
        <f t="shared" si="25"/>
        <v>0</v>
      </c>
    </row>
    <row r="298" spans="1:12" s="20" customFormat="1" x14ac:dyDescent="0.25">
      <c r="A298" s="36" t="s">
        <v>573</v>
      </c>
      <c r="B298" s="37" t="s">
        <v>260</v>
      </c>
      <c r="C298" s="36" t="s">
        <v>315</v>
      </c>
      <c r="D298" s="21"/>
      <c r="E298" s="53">
        <v>8.431909090909091</v>
      </c>
      <c r="F298" s="38">
        <v>110</v>
      </c>
      <c r="G298" s="13"/>
      <c r="H298" s="13">
        <f t="shared" si="21"/>
        <v>0</v>
      </c>
      <c r="I298" s="14">
        <f t="shared" si="22"/>
        <v>927.51</v>
      </c>
      <c r="J298" s="14">
        <f t="shared" si="23"/>
        <v>0</v>
      </c>
      <c r="K298" s="14">
        <f t="shared" si="24"/>
        <v>0</v>
      </c>
      <c r="L298" s="15">
        <f t="shared" si="25"/>
        <v>0</v>
      </c>
    </row>
    <row r="299" spans="1:12" s="20" customFormat="1" x14ac:dyDescent="0.25">
      <c r="A299" s="36" t="s">
        <v>574</v>
      </c>
      <c r="B299" s="37" t="s">
        <v>261</v>
      </c>
      <c r="C299" s="36" t="s">
        <v>312</v>
      </c>
      <c r="D299" s="21"/>
      <c r="E299" s="53">
        <v>19.141249999999999</v>
      </c>
      <c r="F299" s="38">
        <v>24</v>
      </c>
      <c r="G299" s="13"/>
      <c r="H299" s="13">
        <f t="shared" si="21"/>
        <v>0</v>
      </c>
      <c r="I299" s="14">
        <f t="shared" si="22"/>
        <v>459.39</v>
      </c>
      <c r="J299" s="14">
        <f t="shared" si="23"/>
        <v>0</v>
      </c>
      <c r="K299" s="14">
        <f t="shared" si="24"/>
        <v>0</v>
      </c>
      <c r="L299" s="15">
        <f t="shared" si="25"/>
        <v>0</v>
      </c>
    </row>
    <row r="300" spans="1:12" s="20" customFormat="1" x14ac:dyDescent="0.25">
      <c r="A300" s="36" t="s">
        <v>575</v>
      </c>
      <c r="B300" s="37" t="s">
        <v>261</v>
      </c>
      <c r="C300" s="36" t="s">
        <v>312</v>
      </c>
      <c r="D300" s="21"/>
      <c r="E300" s="53">
        <v>19.141249999999999</v>
      </c>
      <c r="F300" s="38">
        <v>15</v>
      </c>
      <c r="G300" s="13"/>
      <c r="H300" s="13">
        <f t="shared" si="21"/>
        <v>0</v>
      </c>
      <c r="I300" s="14">
        <f t="shared" si="22"/>
        <v>287.11874999999998</v>
      </c>
      <c r="J300" s="14">
        <f t="shared" si="23"/>
        <v>0</v>
      </c>
      <c r="K300" s="14">
        <f t="shared" si="24"/>
        <v>0</v>
      </c>
      <c r="L300" s="15">
        <f t="shared" si="25"/>
        <v>0</v>
      </c>
    </row>
    <row r="301" spans="1:12" s="20" customFormat="1" x14ac:dyDescent="0.25">
      <c r="A301" s="36" t="s">
        <v>576</v>
      </c>
      <c r="B301" s="37" t="s">
        <v>261</v>
      </c>
      <c r="C301" s="36" t="s">
        <v>312</v>
      </c>
      <c r="D301" s="21"/>
      <c r="E301" s="53">
        <v>19.141249999999999</v>
      </c>
      <c r="F301" s="38">
        <v>24</v>
      </c>
      <c r="G301" s="13"/>
      <c r="H301" s="13">
        <f t="shared" si="21"/>
        <v>0</v>
      </c>
      <c r="I301" s="14">
        <f t="shared" si="22"/>
        <v>459.39</v>
      </c>
      <c r="J301" s="14">
        <f t="shared" si="23"/>
        <v>0</v>
      </c>
      <c r="K301" s="14">
        <f t="shared" si="24"/>
        <v>0</v>
      </c>
      <c r="L301" s="15">
        <f t="shared" si="25"/>
        <v>0</v>
      </c>
    </row>
    <row r="302" spans="1:12" s="20" customFormat="1" x14ac:dyDescent="0.25">
      <c r="A302" s="36" t="s">
        <v>577</v>
      </c>
      <c r="B302" s="37" t="s">
        <v>261</v>
      </c>
      <c r="C302" s="36" t="s">
        <v>312</v>
      </c>
      <c r="D302" s="21"/>
      <c r="E302" s="53">
        <v>19.141249999999999</v>
      </c>
      <c r="F302" s="38">
        <v>24</v>
      </c>
      <c r="G302" s="13"/>
      <c r="H302" s="13">
        <f t="shared" si="21"/>
        <v>0</v>
      </c>
      <c r="I302" s="14">
        <f t="shared" si="22"/>
        <v>459.39</v>
      </c>
      <c r="J302" s="14">
        <f t="shared" si="23"/>
        <v>0</v>
      </c>
      <c r="K302" s="14">
        <f t="shared" si="24"/>
        <v>0</v>
      </c>
      <c r="L302" s="15">
        <f t="shared" si="25"/>
        <v>0</v>
      </c>
    </row>
    <row r="303" spans="1:12" s="20" customFormat="1" ht="26.4" x14ac:dyDescent="0.25">
      <c r="A303" s="36" t="s">
        <v>578</v>
      </c>
      <c r="B303" s="37" t="s">
        <v>262</v>
      </c>
      <c r="C303" s="36" t="s">
        <v>312</v>
      </c>
      <c r="D303" s="21"/>
      <c r="E303" s="53">
        <v>4.4824999999999999</v>
      </c>
      <c r="F303" s="38">
        <v>4</v>
      </c>
      <c r="G303" s="13"/>
      <c r="H303" s="13">
        <f t="shared" si="21"/>
        <v>0</v>
      </c>
      <c r="I303" s="14">
        <f t="shared" si="22"/>
        <v>17.93</v>
      </c>
      <c r="J303" s="14">
        <f t="shared" si="23"/>
        <v>0</v>
      </c>
      <c r="K303" s="14">
        <f t="shared" si="24"/>
        <v>0</v>
      </c>
      <c r="L303" s="15">
        <f t="shared" si="25"/>
        <v>0</v>
      </c>
    </row>
    <row r="304" spans="1:12" s="20" customFormat="1" x14ac:dyDescent="0.25">
      <c r="A304" s="36" t="s">
        <v>579</v>
      </c>
      <c r="B304" s="37" t="s">
        <v>263</v>
      </c>
      <c r="C304" s="36" t="s">
        <v>312</v>
      </c>
      <c r="D304" s="21"/>
      <c r="E304" s="53">
        <v>455.67250000000001</v>
      </c>
      <c r="F304" s="38">
        <v>4</v>
      </c>
      <c r="G304" s="13"/>
      <c r="H304" s="13">
        <f t="shared" si="21"/>
        <v>0</v>
      </c>
      <c r="I304" s="14">
        <f t="shared" si="22"/>
        <v>1822.69</v>
      </c>
      <c r="J304" s="14">
        <f t="shared" si="23"/>
        <v>0</v>
      </c>
      <c r="K304" s="14">
        <f t="shared" si="24"/>
        <v>0</v>
      </c>
      <c r="L304" s="15">
        <f t="shared" si="25"/>
        <v>0</v>
      </c>
    </row>
    <row r="305" spans="1:12" s="20" customFormat="1" x14ac:dyDescent="0.25">
      <c r="A305" s="36" t="s">
        <v>580</v>
      </c>
      <c r="B305" s="37" t="s">
        <v>264</v>
      </c>
      <c r="C305" s="36" t="s">
        <v>312</v>
      </c>
      <c r="D305" s="21"/>
      <c r="E305" s="53">
        <v>61.18</v>
      </c>
      <c r="F305" s="38">
        <v>4</v>
      </c>
      <c r="G305" s="13"/>
      <c r="H305" s="13">
        <f t="shared" si="21"/>
        <v>0</v>
      </c>
      <c r="I305" s="14">
        <f t="shared" si="22"/>
        <v>244.72</v>
      </c>
      <c r="J305" s="14">
        <f t="shared" si="23"/>
        <v>0</v>
      </c>
      <c r="K305" s="14">
        <f t="shared" si="24"/>
        <v>0</v>
      </c>
      <c r="L305" s="15">
        <f t="shared" si="25"/>
        <v>0</v>
      </c>
    </row>
    <row r="306" spans="1:12" s="20" customFormat="1" ht="26.4" x14ac:dyDescent="0.25">
      <c r="A306" s="36" t="s">
        <v>581</v>
      </c>
      <c r="B306" s="37" t="s">
        <v>265</v>
      </c>
      <c r="C306" s="36" t="s">
        <v>312</v>
      </c>
      <c r="D306" s="21"/>
      <c r="E306" s="53">
        <v>32.116250000000001</v>
      </c>
      <c r="F306" s="38">
        <v>24</v>
      </c>
      <c r="G306" s="13"/>
      <c r="H306" s="13">
        <f t="shared" si="21"/>
        <v>0</v>
      </c>
      <c r="I306" s="14">
        <f t="shared" si="22"/>
        <v>770.79</v>
      </c>
      <c r="J306" s="14">
        <f t="shared" si="23"/>
        <v>0</v>
      </c>
      <c r="K306" s="14">
        <f t="shared" si="24"/>
        <v>0</v>
      </c>
      <c r="L306" s="15">
        <f t="shared" si="25"/>
        <v>0</v>
      </c>
    </row>
    <row r="307" spans="1:12" s="20" customFormat="1" ht="52.8" x14ac:dyDescent="0.25">
      <c r="A307" s="36" t="s">
        <v>582</v>
      </c>
      <c r="B307" s="37" t="s">
        <v>266</v>
      </c>
      <c r="C307" s="36" t="s">
        <v>312</v>
      </c>
      <c r="D307" s="21"/>
      <c r="E307" s="53">
        <v>139.16</v>
      </c>
      <c r="F307" s="38">
        <v>1</v>
      </c>
      <c r="G307" s="13"/>
      <c r="H307" s="13">
        <f t="shared" si="21"/>
        <v>0</v>
      </c>
      <c r="I307" s="14">
        <f t="shared" si="22"/>
        <v>139.16</v>
      </c>
      <c r="J307" s="14">
        <f t="shared" si="23"/>
        <v>0</v>
      </c>
      <c r="K307" s="14">
        <f t="shared" si="24"/>
        <v>0</v>
      </c>
      <c r="L307" s="15">
        <f t="shared" si="25"/>
        <v>0</v>
      </c>
    </row>
    <row r="308" spans="1:12" s="20" customFormat="1" x14ac:dyDescent="0.25">
      <c r="A308" s="36" t="s">
        <v>583</v>
      </c>
      <c r="B308" s="37" t="s">
        <v>234</v>
      </c>
      <c r="C308" s="36" t="s">
        <v>312</v>
      </c>
      <c r="D308" s="21"/>
      <c r="E308" s="53">
        <v>191.41</v>
      </c>
      <c r="F308" s="38">
        <v>1</v>
      </c>
      <c r="G308" s="13"/>
      <c r="H308" s="13">
        <f t="shared" si="21"/>
        <v>0</v>
      </c>
      <c r="I308" s="14">
        <f t="shared" si="22"/>
        <v>191.41</v>
      </c>
      <c r="J308" s="14">
        <f t="shared" si="23"/>
        <v>0</v>
      </c>
      <c r="K308" s="14">
        <f t="shared" si="24"/>
        <v>0</v>
      </c>
      <c r="L308" s="15">
        <f t="shared" si="25"/>
        <v>0</v>
      </c>
    </row>
    <row r="309" spans="1:12" s="20" customFormat="1" ht="39.6" x14ac:dyDescent="0.25">
      <c r="A309" s="36" t="s">
        <v>584</v>
      </c>
      <c r="B309" s="37" t="s">
        <v>267</v>
      </c>
      <c r="C309" s="36" t="s">
        <v>315</v>
      </c>
      <c r="D309" s="21"/>
      <c r="E309" s="53">
        <v>37.374166666666667</v>
      </c>
      <c r="F309" s="38">
        <v>12</v>
      </c>
      <c r="G309" s="13"/>
      <c r="H309" s="13">
        <f t="shared" si="21"/>
        <v>0</v>
      </c>
      <c r="I309" s="14">
        <f t="shared" si="22"/>
        <v>448.49</v>
      </c>
      <c r="J309" s="14">
        <f t="shared" si="23"/>
        <v>0</v>
      </c>
      <c r="K309" s="14">
        <f t="shared" si="24"/>
        <v>0</v>
      </c>
      <c r="L309" s="15">
        <f t="shared" si="25"/>
        <v>0</v>
      </c>
    </row>
    <row r="310" spans="1:12" s="20" customFormat="1" ht="26.4" x14ac:dyDescent="0.25">
      <c r="A310" s="36" t="s">
        <v>585</v>
      </c>
      <c r="B310" s="37" t="s">
        <v>268</v>
      </c>
      <c r="C310" s="36" t="s">
        <v>315</v>
      </c>
      <c r="D310" s="21"/>
      <c r="E310" s="53">
        <v>72.458474576271186</v>
      </c>
      <c r="F310" s="38">
        <v>59</v>
      </c>
      <c r="G310" s="13"/>
      <c r="H310" s="13">
        <f t="shared" si="21"/>
        <v>0</v>
      </c>
      <c r="I310" s="14">
        <f t="shared" si="22"/>
        <v>4275.05</v>
      </c>
      <c r="J310" s="14">
        <f t="shared" si="23"/>
        <v>0</v>
      </c>
      <c r="K310" s="14">
        <f t="shared" si="24"/>
        <v>0</v>
      </c>
      <c r="L310" s="15">
        <f t="shared" si="25"/>
        <v>0</v>
      </c>
    </row>
    <row r="311" spans="1:12" s="20" customFormat="1" ht="26.4" x14ac:dyDescent="0.25">
      <c r="A311" s="36" t="s">
        <v>586</v>
      </c>
      <c r="B311" s="37" t="s">
        <v>269</v>
      </c>
      <c r="C311" s="36" t="s">
        <v>314</v>
      </c>
      <c r="D311" s="21"/>
      <c r="E311" s="53">
        <v>29.95</v>
      </c>
      <c r="F311" s="38">
        <v>2</v>
      </c>
      <c r="G311" s="13"/>
      <c r="H311" s="13">
        <f t="shared" si="21"/>
        <v>0</v>
      </c>
      <c r="I311" s="14">
        <f t="shared" si="22"/>
        <v>59.9</v>
      </c>
      <c r="J311" s="14">
        <f t="shared" si="23"/>
        <v>0</v>
      </c>
      <c r="K311" s="14">
        <f t="shared" si="24"/>
        <v>0</v>
      </c>
      <c r="L311" s="15">
        <f t="shared" si="25"/>
        <v>0</v>
      </c>
    </row>
    <row r="312" spans="1:12" s="20" customFormat="1" ht="26.4" x14ac:dyDescent="0.25">
      <c r="A312" s="36" t="s">
        <v>587</v>
      </c>
      <c r="B312" s="37" t="s">
        <v>270</v>
      </c>
      <c r="C312" s="36" t="s">
        <v>314</v>
      </c>
      <c r="D312" s="21"/>
      <c r="E312" s="53">
        <v>133.66</v>
      </c>
      <c r="F312" s="38">
        <v>1</v>
      </c>
      <c r="G312" s="13"/>
      <c r="H312" s="13">
        <f t="shared" si="21"/>
        <v>0</v>
      </c>
      <c r="I312" s="14">
        <f t="shared" si="22"/>
        <v>133.66</v>
      </c>
      <c r="J312" s="14">
        <f t="shared" si="23"/>
        <v>0</v>
      </c>
      <c r="K312" s="14">
        <f t="shared" si="24"/>
        <v>0</v>
      </c>
      <c r="L312" s="15">
        <f t="shared" si="25"/>
        <v>0</v>
      </c>
    </row>
    <row r="313" spans="1:12" s="20" customFormat="1" ht="26.4" x14ac:dyDescent="0.25">
      <c r="A313" s="36" t="s">
        <v>588</v>
      </c>
      <c r="B313" s="37" t="s">
        <v>271</v>
      </c>
      <c r="C313" s="36" t="s">
        <v>314</v>
      </c>
      <c r="D313" s="21"/>
      <c r="E313" s="53">
        <v>56.64</v>
      </c>
      <c r="F313" s="38">
        <v>1</v>
      </c>
      <c r="G313" s="13"/>
      <c r="H313" s="13">
        <f t="shared" si="21"/>
        <v>0</v>
      </c>
      <c r="I313" s="14">
        <f t="shared" si="22"/>
        <v>56.64</v>
      </c>
      <c r="J313" s="14">
        <f t="shared" si="23"/>
        <v>0</v>
      </c>
      <c r="K313" s="14">
        <f t="shared" si="24"/>
        <v>0</v>
      </c>
      <c r="L313" s="15">
        <f t="shared" si="25"/>
        <v>0</v>
      </c>
    </row>
    <row r="314" spans="1:12" s="20" customFormat="1" x14ac:dyDescent="0.25">
      <c r="A314" s="36" t="s">
        <v>589</v>
      </c>
      <c r="B314" s="37" t="s">
        <v>272</v>
      </c>
      <c r="C314" s="36" t="s">
        <v>312</v>
      </c>
      <c r="D314" s="21"/>
      <c r="E314" s="53">
        <v>22.41</v>
      </c>
      <c r="F314" s="38">
        <v>2</v>
      </c>
      <c r="G314" s="13"/>
      <c r="H314" s="13">
        <f t="shared" si="21"/>
        <v>0</v>
      </c>
      <c r="I314" s="14">
        <f t="shared" si="22"/>
        <v>44.82</v>
      </c>
      <c r="J314" s="14">
        <f t="shared" si="23"/>
        <v>0</v>
      </c>
      <c r="K314" s="14">
        <f t="shared" si="24"/>
        <v>0</v>
      </c>
      <c r="L314" s="15">
        <f t="shared" si="25"/>
        <v>0</v>
      </c>
    </row>
    <row r="315" spans="1:12" s="20" customFormat="1" ht="26.4" x14ac:dyDescent="0.25">
      <c r="A315" s="36" t="s">
        <v>590</v>
      </c>
      <c r="B315" s="37" t="s">
        <v>273</v>
      </c>
      <c r="C315" s="36" t="s">
        <v>314</v>
      </c>
      <c r="D315" s="21"/>
      <c r="E315" s="53">
        <v>16.510000000000002</v>
      </c>
      <c r="F315" s="38">
        <v>1</v>
      </c>
      <c r="G315" s="13"/>
      <c r="H315" s="13">
        <f t="shared" si="21"/>
        <v>0</v>
      </c>
      <c r="I315" s="14">
        <f t="shared" si="22"/>
        <v>16.510000000000002</v>
      </c>
      <c r="J315" s="14">
        <f t="shared" si="23"/>
        <v>0</v>
      </c>
      <c r="K315" s="14">
        <f t="shared" si="24"/>
        <v>0</v>
      </c>
      <c r="L315" s="15">
        <f t="shared" si="25"/>
        <v>0</v>
      </c>
    </row>
    <row r="316" spans="1:12" s="20" customFormat="1" x14ac:dyDescent="0.25">
      <c r="A316" s="32">
        <v>19</v>
      </c>
      <c r="B316" s="33" t="s">
        <v>274</v>
      </c>
      <c r="C316" s="32"/>
      <c r="D316" s="21"/>
      <c r="E316" s="54"/>
      <c r="F316" s="34"/>
      <c r="G316" s="35"/>
      <c r="H316" s="35"/>
      <c r="I316" s="35"/>
      <c r="J316" s="35"/>
      <c r="K316" s="35"/>
      <c r="L316" s="35"/>
    </row>
    <row r="317" spans="1:12" s="20" customFormat="1" x14ac:dyDescent="0.25">
      <c r="A317" s="36" t="s">
        <v>591</v>
      </c>
      <c r="B317" s="37" t="s">
        <v>275</v>
      </c>
      <c r="C317" s="36" t="s">
        <v>312</v>
      </c>
      <c r="D317" s="21"/>
      <c r="E317" s="53">
        <v>1162.8399999999999</v>
      </c>
      <c r="F317" s="38">
        <v>1</v>
      </c>
      <c r="G317" s="13"/>
      <c r="H317" s="13">
        <f t="shared" si="21"/>
        <v>0</v>
      </c>
      <c r="I317" s="14">
        <f t="shared" si="22"/>
        <v>1162.8399999999999</v>
      </c>
      <c r="J317" s="14">
        <f t="shared" si="23"/>
        <v>0</v>
      </c>
      <c r="K317" s="14">
        <f t="shared" si="24"/>
        <v>0</v>
      </c>
      <c r="L317" s="15">
        <f t="shared" si="25"/>
        <v>0</v>
      </c>
    </row>
    <row r="318" spans="1:12" s="20" customFormat="1" ht="39.6" x14ac:dyDescent="0.25">
      <c r="A318" s="49" t="s">
        <v>592</v>
      </c>
      <c r="B318" s="48" t="s">
        <v>276</v>
      </c>
      <c r="C318" s="49" t="s">
        <v>314</v>
      </c>
      <c r="D318" s="21"/>
      <c r="E318" s="56">
        <v>4478.74</v>
      </c>
      <c r="F318" s="47">
        <v>1</v>
      </c>
      <c r="G318" s="13"/>
      <c r="H318" s="13">
        <f t="shared" si="21"/>
        <v>0</v>
      </c>
      <c r="I318" s="14">
        <f t="shared" si="22"/>
        <v>4478.74</v>
      </c>
      <c r="J318" s="14">
        <f t="shared" si="23"/>
        <v>0</v>
      </c>
      <c r="K318" s="14">
        <f t="shared" si="24"/>
        <v>0</v>
      </c>
      <c r="L318" s="15">
        <f t="shared" si="25"/>
        <v>0</v>
      </c>
    </row>
    <row r="319" spans="1:12" s="20" customFormat="1" ht="52.8" x14ac:dyDescent="0.25">
      <c r="A319" s="36" t="s">
        <v>593</v>
      </c>
      <c r="B319" s="37" t="s">
        <v>277</v>
      </c>
      <c r="C319" s="36" t="s">
        <v>315</v>
      </c>
      <c r="D319" s="21"/>
      <c r="E319" s="53">
        <v>12.574999999999999</v>
      </c>
      <c r="F319" s="38">
        <v>6</v>
      </c>
      <c r="G319" s="13"/>
      <c r="H319" s="13">
        <f t="shared" si="21"/>
        <v>0</v>
      </c>
      <c r="I319" s="14">
        <f t="shared" si="22"/>
        <v>75.449999999999989</v>
      </c>
      <c r="J319" s="14">
        <f t="shared" si="23"/>
        <v>0</v>
      </c>
      <c r="K319" s="14">
        <f t="shared" si="24"/>
        <v>0</v>
      </c>
      <c r="L319" s="15">
        <f t="shared" si="25"/>
        <v>0</v>
      </c>
    </row>
    <row r="320" spans="1:12" s="20" customFormat="1" ht="26.4" x14ac:dyDescent="0.25">
      <c r="A320" s="36" t="s">
        <v>594</v>
      </c>
      <c r="B320" s="37" t="s">
        <v>278</v>
      </c>
      <c r="C320" s="36" t="s">
        <v>314</v>
      </c>
      <c r="D320" s="21"/>
      <c r="E320" s="53">
        <v>22</v>
      </c>
      <c r="F320" s="38">
        <v>2</v>
      </c>
      <c r="G320" s="13"/>
      <c r="H320" s="13">
        <f t="shared" si="21"/>
        <v>0</v>
      </c>
      <c r="I320" s="14">
        <f t="shared" si="22"/>
        <v>44</v>
      </c>
      <c r="J320" s="14">
        <f t="shared" si="23"/>
        <v>0</v>
      </c>
      <c r="K320" s="14">
        <f t="shared" si="24"/>
        <v>0</v>
      </c>
      <c r="L320" s="15">
        <f t="shared" si="25"/>
        <v>0</v>
      </c>
    </row>
    <row r="321" spans="1:12" s="20" customFormat="1" ht="26.4" x14ac:dyDescent="0.25">
      <c r="A321" s="36" t="s">
        <v>595</v>
      </c>
      <c r="B321" s="37" t="s">
        <v>279</v>
      </c>
      <c r="C321" s="36" t="s">
        <v>314</v>
      </c>
      <c r="D321" s="21"/>
      <c r="E321" s="53">
        <v>88.825000000000003</v>
      </c>
      <c r="F321" s="38">
        <v>2</v>
      </c>
      <c r="G321" s="13"/>
      <c r="H321" s="13">
        <f t="shared" si="21"/>
        <v>0</v>
      </c>
      <c r="I321" s="14">
        <f t="shared" si="22"/>
        <v>177.65</v>
      </c>
      <c r="J321" s="14">
        <f t="shared" si="23"/>
        <v>0</v>
      </c>
      <c r="K321" s="14">
        <f t="shared" si="24"/>
        <v>0</v>
      </c>
      <c r="L321" s="15">
        <f t="shared" si="25"/>
        <v>0</v>
      </c>
    </row>
    <row r="322" spans="1:12" s="20" customFormat="1" x14ac:dyDescent="0.25">
      <c r="A322" s="36" t="s">
        <v>596</v>
      </c>
      <c r="B322" s="37" t="s">
        <v>280</v>
      </c>
      <c r="C322" s="36" t="s">
        <v>315</v>
      </c>
      <c r="D322" s="21"/>
      <c r="E322" s="53">
        <v>37.82</v>
      </c>
      <c r="F322" s="38">
        <v>2.75</v>
      </c>
      <c r="G322" s="13"/>
      <c r="H322" s="13">
        <f t="shared" si="21"/>
        <v>0</v>
      </c>
      <c r="I322" s="14">
        <f t="shared" si="22"/>
        <v>104.005</v>
      </c>
      <c r="J322" s="14">
        <f t="shared" si="23"/>
        <v>0</v>
      </c>
      <c r="K322" s="14">
        <f t="shared" si="24"/>
        <v>0</v>
      </c>
      <c r="L322" s="15">
        <f t="shared" si="25"/>
        <v>0</v>
      </c>
    </row>
    <row r="323" spans="1:12" s="20" customFormat="1" x14ac:dyDescent="0.25">
      <c r="A323" s="36" t="s">
        <v>597</v>
      </c>
      <c r="B323" s="37" t="s">
        <v>281</v>
      </c>
      <c r="C323" s="36" t="s">
        <v>315</v>
      </c>
      <c r="D323" s="21"/>
      <c r="E323" s="53">
        <v>29.694400000000002</v>
      </c>
      <c r="F323" s="38">
        <v>2</v>
      </c>
      <c r="G323" s="13"/>
      <c r="H323" s="13">
        <f t="shared" si="21"/>
        <v>0</v>
      </c>
      <c r="I323" s="14">
        <f t="shared" si="22"/>
        <v>59.388800000000003</v>
      </c>
      <c r="J323" s="14">
        <f t="shared" si="23"/>
        <v>0</v>
      </c>
      <c r="K323" s="14">
        <f t="shared" si="24"/>
        <v>0</v>
      </c>
      <c r="L323" s="15">
        <f t="shared" si="25"/>
        <v>0</v>
      </c>
    </row>
    <row r="324" spans="1:12" s="20" customFormat="1" ht="39.6" x14ac:dyDescent="0.25">
      <c r="A324" s="36" t="s">
        <v>598</v>
      </c>
      <c r="B324" s="37" t="s">
        <v>282</v>
      </c>
      <c r="C324" s="36" t="s">
        <v>312</v>
      </c>
      <c r="D324" s="21"/>
      <c r="E324" s="53">
        <v>1053.1300000000001</v>
      </c>
      <c r="F324" s="38">
        <v>1</v>
      </c>
      <c r="G324" s="13"/>
      <c r="H324" s="13">
        <f t="shared" si="21"/>
        <v>0</v>
      </c>
      <c r="I324" s="14">
        <f t="shared" si="22"/>
        <v>1053.1300000000001</v>
      </c>
      <c r="J324" s="14">
        <f t="shared" si="23"/>
        <v>0</v>
      </c>
      <c r="K324" s="14">
        <f t="shared" si="24"/>
        <v>0</v>
      </c>
      <c r="L324" s="15">
        <f t="shared" si="25"/>
        <v>0</v>
      </c>
    </row>
    <row r="325" spans="1:12" s="20" customFormat="1" x14ac:dyDescent="0.25">
      <c r="A325" s="36" t="s">
        <v>599</v>
      </c>
      <c r="B325" s="37" t="s">
        <v>283</v>
      </c>
      <c r="C325" s="36" t="s">
        <v>314</v>
      </c>
      <c r="D325" s="21"/>
      <c r="E325" s="53">
        <v>120.7</v>
      </c>
      <c r="F325" s="38">
        <v>1</v>
      </c>
      <c r="G325" s="13"/>
      <c r="H325" s="13">
        <f t="shared" si="21"/>
        <v>0</v>
      </c>
      <c r="I325" s="14">
        <f t="shared" si="22"/>
        <v>120.7</v>
      </c>
      <c r="J325" s="14">
        <f t="shared" si="23"/>
        <v>0</v>
      </c>
      <c r="K325" s="14">
        <f t="shared" si="24"/>
        <v>0</v>
      </c>
      <c r="L325" s="15">
        <f t="shared" si="25"/>
        <v>0</v>
      </c>
    </row>
    <row r="326" spans="1:12" s="20" customFormat="1" ht="26.4" x14ac:dyDescent="0.25">
      <c r="A326" s="32">
        <v>20</v>
      </c>
      <c r="B326" s="33" t="s">
        <v>284</v>
      </c>
      <c r="C326" s="32"/>
      <c r="D326" s="21"/>
      <c r="E326" s="54"/>
      <c r="F326" s="34"/>
      <c r="G326" s="35"/>
      <c r="H326" s="35"/>
      <c r="I326" s="35"/>
      <c r="J326" s="35"/>
      <c r="K326" s="35"/>
      <c r="L326" s="35"/>
    </row>
    <row r="327" spans="1:12" s="20" customFormat="1" x14ac:dyDescent="0.25">
      <c r="A327" s="36" t="s">
        <v>600</v>
      </c>
      <c r="B327" s="37" t="s">
        <v>285</v>
      </c>
      <c r="C327" s="36" t="s">
        <v>315</v>
      </c>
      <c r="D327" s="21"/>
      <c r="E327" s="53">
        <v>84.78</v>
      </c>
      <c r="F327" s="38">
        <v>3</v>
      </c>
      <c r="G327" s="13"/>
      <c r="H327" s="13">
        <f t="shared" si="21"/>
        <v>0</v>
      </c>
      <c r="I327" s="14">
        <f t="shared" si="22"/>
        <v>254.34</v>
      </c>
      <c r="J327" s="14">
        <f t="shared" si="23"/>
        <v>0</v>
      </c>
      <c r="K327" s="14">
        <f t="shared" si="24"/>
        <v>0</v>
      </c>
      <c r="L327" s="15">
        <f t="shared" si="25"/>
        <v>0</v>
      </c>
    </row>
    <row r="328" spans="1:12" s="20" customFormat="1" x14ac:dyDescent="0.25">
      <c r="A328" s="36" t="s">
        <v>601</v>
      </c>
      <c r="B328" s="37" t="s">
        <v>286</v>
      </c>
      <c r="C328" s="36" t="s">
        <v>315</v>
      </c>
      <c r="D328" s="21"/>
      <c r="E328" s="53">
        <v>9.1951111111111103</v>
      </c>
      <c r="F328" s="38">
        <v>90</v>
      </c>
      <c r="G328" s="13"/>
      <c r="H328" s="13">
        <f t="shared" si="21"/>
        <v>0</v>
      </c>
      <c r="I328" s="14">
        <f t="shared" si="22"/>
        <v>827.56</v>
      </c>
      <c r="J328" s="14">
        <f t="shared" si="23"/>
        <v>0</v>
      </c>
      <c r="K328" s="14">
        <f t="shared" si="24"/>
        <v>0</v>
      </c>
      <c r="L328" s="15">
        <f t="shared" si="25"/>
        <v>0</v>
      </c>
    </row>
    <row r="329" spans="1:12" s="20" customFormat="1" ht="39.6" x14ac:dyDescent="0.25">
      <c r="A329" s="36" t="s">
        <v>602</v>
      </c>
      <c r="B329" s="37" t="s">
        <v>287</v>
      </c>
      <c r="C329" s="36" t="s">
        <v>312</v>
      </c>
      <c r="D329" s="21"/>
      <c r="E329" s="53">
        <v>38.391923076923078</v>
      </c>
      <c r="F329" s="38">
        <v>26</v>
      </c>
      <c r="G329" s="13"/>
      <c r="H329" s="13">
        <f t="shared" si="21"/>
        <v>0</v>
      </c>
      <c r="I329" s="14">
        <f t="shared" si="22"/>
        <v>998.19</v>
      </c>
      <c r="J329" s="14">
        <f t="shared" si="23"/>
        <v>0</v>
      </c>
      <c r="K329" s="14">
        <f t="shared" si="24"/>
        <v>0</v>
      </c>
      <c r="L329" s="15">
        <f t="shared" si="25"/>
        <v>0</v>
      </c>
    </row>
    <row r="330" spans="1:12" s="20" customFormat="1" x14ac:dyDescent="0.25">
      <c r="A330" s="36" t="s">
        <v>603</v>
      </c>
      <c r="B330" s="37" t="s">
        <v>288</v>
      </c>
      <c r="C330" s="36" t="s">
        <v>312</v>
      </c>
      <c r="D330" s="21"/>
      <c r="E330" s="53">
        <v>17.141999999999999</v>
      </c>
      <c r="F330" s="38">
        <v>5</v>
      </c>
      <c r="G330" s="13"/>
      <c r="H330" s="13">
        <f t="shared" si="21"/>
        <v>0</v>
      </c>
      <c r="I330" s="14">
        <f t="shared" si="22"/>
        <v>85.71</v>
      </c>
      <c r="J330" s="14">
        <f t="shared" si="23"/>
        <v>0</v>
      </c>
      <c r="K330" s="14">
        <f t="shared" si="24"/>
        <v>0</v>
      </c>
      <c r="L330" s="15">
        <f t="shared" si="25"/>
        <v>0</v>
      </c>
    </row>
    <row r="331" spans="1:12" s="20" customFormat="1" ht="26.4" x14ac:dyDescent="0.25">
      <c r="A331" s="36" t="s">
        <v>604</v>
      </c>
      <c r="B331" s="37" t="s">
        <v>289</v>
      </c>
      <c r="C331" s="36" t="s">
        <v>312</v>
      </c>
      <c r="D331" s="21"/>
      <c r="E331" s="53">
        <v>20.86</v>
      </c>
      <c r="F331" s="38">
        <v>1</v>
      </c>
      <c r="G331" s="13"/>
      <c r="H331" s="13">
        <f t="shared" si="21"/>
        <v>0</v>
      </c>
      <c r="I331" s="14">
        <f t="shared" si="22"/>
        <v>20.86</v>
      </c>
      <c r="J331" s="14">
        <f t="shared" si="23"/>
        <v>0</v>
      </c>
      <c r="K331" s="14">
        <f t="shared" si="24"/>
        <v>0</v>
      </c>
      <c r="L331" s="15">
        <f t="shared" si="25"/>
        <v>0</v>
      </c>
    </row>
    <row r="332" spans="1:12" s="20" customFormat="1" ht="26.4" x14ac:dyDescent="0.25">
      <c r="A332" s="36" t="s">
        <v>605</v>
      </c>
      <c r="B332" s="37" t="s">
        <v>290</v>
      </c>
      <c r="C332" s="36" t="s">
        <v>312</v>
      </c>
      <c r="D332" s="21"/>
      <c r="E332" s="53">
        <v>469.23</v>
      </c>
      <c r="F332" s="38">
        <v>1</v>
      </c>
      <c r="G332" s="13"/>
      <c r="H332" s="13">
        <f t="shared" si="21"/>
        <v>0</v>
      </c>
      <c r="I332" s="14">
        <f t="shared" si="22"/>
        <v>469.23</v>
      </c>
      <c r="J332" s="14">
        <f t="shared" si="23"/>
        <v>0</v>
      </c>
      <c r="K332" s="14">
        <f t="shared" si="24"/>
        <v>0</v>
      </c>
      <c r="L332" s="15">
        <f t="shared" si="25"/>
        <v>0</v>
      </c>
    </row>
    <row r="333" spans="1:12" s="20" customFormat="1" x14ac:dyDescent="0.25">
      <c r="A333" s="36" t="s">
        <v>606</v>
      </c>
      <c r="B333" s="37" t="s">
        <v>291</v>
      </c>
      <c r="C333" s="36" t="s">
        <v>312</v>
      </c>
      <c r="D333" s="21"/>
      <c r="E333" s="53">
        <v>82.453076923076921</v>
      </c>
      <c r="F333" s="38">
        <v>13</v>
      </c>
      <c r="G333" s="13"/>
      <c r="H333" s="13">
        <f t="shared" si="21"/>
        <v>0</v>
      </c>
      <c r="I333" s="14">
        <f t="shared" si="22"/>
        <v>1071.8899999999999</v>
      </c>
      <c r="J333" s="14">
        <f t="shared" si="23"/>
        <v>0</v>
      </c>
      <c r="K333" s="14">
        <f t="shared" si="24"/>
        <v>0</v>
      </c>
      <c r="L333" s="15">
        <f t="shared" si="25"/>
        <v>0</v>
      </c>
    </row>
    <row r="334" spans="1:12" s="20" customFormat="1" ht="26.4" x14ac:dyDescent="0.25">
      <c r="A334" s="36" t="s">
        <v>607</v>
      </c>
      <c r="B334" s="37" t="s">
        <v>292</v>
      </c>
      <c r="C334" s="36" t="s">
        <v>315</v>
      </c>
      <c r="D334" s="21"/>
      <c r="E334" s="53">
        <v>49.985500000000002</v>
      </c>
      <c r="F334" s="38">
        <v>20</v>
      </c>
      <c r="G334" s="13"/>
      <c r="H334" s="13">
        <f t="shared" si="21"/>
        <v>0</v>
      </c>
      <c r="I334" s="14">
        <f t="shared" si="22"/>
        <v>999.71</v>
      </c>
      <c r="J334" s="14">
        <f t="shared" si="23"/>
        <v>0</v>
      </c>
      <c r="K334" s="14">
        <f t="shared" si="24"/>
        <v>0</v>
      </c>
      <c r="L334" s="15">
        <f t="shared" si="25"/>
        <v>0</v>
      </c>
    </row>
    <row r="335" spans="1:12" s="20" customFormat="1" ht="26.4" x14ac:dyDescent="0.25">
      <c r="A335" s="36" t="s">
        <v>608</v>
      </c>
      <c r="B335" s="37" t="s">
        <v>293</v>
      </c>
      <c r="C335" s="36" t="s">
        <v>315</v>
      </c>
      <c r="D335" s="21"/>
      <c r="E335" s="53">
        <v>74.796700000000001</v>
      </c>
      <c r="F335" s="38">
        <v>500</v>
      </c>
      <c r="G335" s="13"/>
      <c r="H335" s="13">
        <f t="shared" si="21"/>
        <v>0</v>
      </c>
      <c r="I335" s="14">
        <f t="shared" si="22"/>
        <v>37398.35</v>
      </c>
      <c r="J335" s="14">
        <f t="shared" si="23"/>
        <v>0</v>
      </c>
      <c r="K335" s="14">
        <f t="shared" si="24"/>
        <v>0</v>
      </c>
      <c r="L335" s="15">
        <f t="shared" si="25"/>
        <v>0</v>
      </c>
    </row>
    <row r="336" spans="1:12" s="20" customFormat="1" ht="26.4" x14ac:dyDescent="0.25">
      <c r="A336" s="36" t="s">
        <v>609</v>
      </c>
      <c r="B336" s="37" t="s">
        <v>294</v>
      </c>
      <c r="C336" s="36" t="s">
        <v>315</v>
      </c>
      <c r="D336" s="21"/>
      <c r="E336" s="53">
        <v>95.694710526315788</v>
      </c>
      <c r="F336" s="38">
        <v>380</v>
      </c>
      <c r="G336" s="13"/>
      <c r="H336" s="13">
        <f t="shared" si="21"/>
        <v>0</v>
      </c>
      <c r="I336" s="14">
        <f t="shared" si="22"/>
        <v>36363.99</v>
      </c>
      <c r="J336" s="14">
        <f t="shared" si="23"/>
        <v>0</v>
      </c>
      <c r="K336" s="14">
        <f t="shared" si="24"/>
        <v>0</v>
      </c>
      <c r="L336" s="15">
        <f t="shared" si="25"/>
        <v>0</v>
      </c>
    </row>
    <row r="337" spans="1:12" s="20" customFormat="1" ht="52.8" x14ac:dyDescent="0.25">
      <c r="A337" s="36" t="s">
        <v>610</v>
      </c>
      <c r="B337" s="37" t="s">
        <v>295</v>
      </c>
      <c r="C337" s="36" t="s">
        <v>312</v>
      </c>
      <c r="D337" s="21"/>
      <c r="E337" s="53">
        <v>248.56</v>
      </c>
      <c r="F337" s="38">
        <v>4</v>
      </c>
      <c r="G337" s="13"/>
      <c r="H337" s="13">
        <f t="shared" si="21"/>
        <v>0</v>
      </c>
      <c r="I337" s="14">
        <f t="shared" si="22"/>
        <v>994.24</v>
      </c>
      <c r="J337" s="14">
        <f t="shared" si="23"/>
        <v>0</v>
      </c>
      <c r="K337" s="14">
        <f t="shared" si="24"/>
        <v>0</v>
      </c>
      <c r="L337" s="15">
        <f t="shared" si="25"/>
        <v>0</v>
      </c>
    </row>
    <row r="338" spans="1:12" s="20" customFormat="1" ht="26.4" x14ac:dyDescent="0.25">
      <c r="A338" s="36" t="s">
        <v>611</v>
      </c>
      <c r="B338" s="37" t="s">
        <v>296</v>
      </c>
      <c r="C338" s="36" t="s">
        <v>312</v>
      </c>
      <c r="D338" s="21"/>
      <c r="E338" s="53">
        <v>20.994705882352942</v>
      </c>
      <c r="F338" s="38">
        <v>17</v>
      </c>
      <c r="G338" s="13"/>
      <c r="H338" s="13">
        <f t="shared" si="21"/>
        <v>0</v>
      </c>
      <c r="I338" s="14">
        <f t="shared" si="22"/>
        <v>356.91</v>
      </c>
      <c r="J338" s="14">
        <f t="shared" si="23"/>
        <v>0</v>
      </c>
      <c r="K338" s="14">
        <f t="shared" si="24"/>
        <v>0</v>
      </c>
      <c r="L338" s="15">
        <f t="shared" si="25"/>
        <v>0</v>
      </c>
    </row>
    <row r="339" spans="1:12" s="20" customFormat="1" x14ac:dyDescent="0.25">
      <c r="A339" s="32">
        <v>21</v>
      </c>
      <c r="B339" s="33" t="s">
        <v>297</v>
      </c>
      <c r="C339" s="32"/>
      <c r="D339" s="21"/>
      <c r="E339" s="54"/>
      <c r="F339" s="34"/>
      <c r="G339" s="35"/>
      <c r="H339" s="35"/>
      <c r="I339" s="35"/>
      <c r="J339" s="35"/>
      <c r="K339" s="35"/>
      <c r="L339" s="35"/>
    </row>
    <row r="340" spans="1:12" s="20" customFormat="1" x14ac:dyDescent="0.25">
      <c r="A340" s="36" t="s">
        <v>612</v>
      </c>
      <c r="B340" s="37" t="s">
        <v>298</v>
      </c>
      <c r="C340" s="36" t="s">
        <v>312</v>
      </c>
      <c r="D340" s="21"/>
      <c r="E340" s="53">
        <v>2583.37</v>
      </c>
      <c r="F340" s="38">
        <v>1</v>
      </c>
      <c r="G340" s="13"/>
      <c r="H340" s="13">
        <f t="shared" ref="H340:H356" si="26">G340</f>
        <v>0</v>
      </c>
      <c r="I340" s="14">
        <f t="shared" ref="I340:I356" si="27">E340*F340</f>
        <v>2583.37</v>
      </c>
      <c r="J340" s="14">
        <f t="shared" ref="J340:J356" si="28">ROUND(G340*E340,2)</f>
        <v>0</v>
      </c>
      <c r="K340" s="14">
        <f t="shared" ref="K340:K356" si="29">ROUND(H340*E340,2)</f>
        <v>0</v>
      </c>
      <c r="L340" s="15">
        <f t="shared" ref="L340:L356" si="30">K340/I340</f>
        <v>0</v>
      </c>
    </row>
    <row r="341" spans="1:12" s="20" customFormat="1" ht="26.4" x14ac:dyDescent="0.25">
      <c r="A341" s="36" t="s">
        <v>613</v>
      </c>
      <c r="B341" s="37" t="s">
        <v>299</v>
      </c>
      <c r="C341" s="36" t="s">
        <v>0</v>
      </c>
      <c r="D341" s="21"/>
      <c r="E341" s="53">
        <v>191.68021734755484</v>
      </c>
      <c r="F341" s="38">
        <v>49.69</v>
      </c>
      <c r="G341" s="13"/>
      <c r="H341" s="13">
        <f t="shared" si="26"/>
        <v>0</v>
      </c>
      <c r="I341" s="14">
        <f t="shared" si="27"/>
        <v>9524.59</v>
      </c>
      <c r="J341" s="14">
        <f t="shared" si="28"/>
        <v>0</v>
      </c>
      <c r="K341" s="14">
        <f t="shared" si="29"/>
        <v>0</v>
      </c>
      <c r="L341" s="15">
        <f t="shared" si="30"/>
        <v>0</v>
      </c>
    </row>
    <row r="342" spans="1:12" s="20" customFormat="1" ht="26.4" x14ac:dyDescent="0.25">
      <c r="A342" s="36" t="s">
        <v>614</v>
      </c>
      <c r="B342" s="37" t="s">
        <v>299</v>
      </c>
      <c r="C342" s="36" t="s">
        <v>0</v>
      </c>
      <c r="D342" s="21"/>
      <c r="E342" s="53">
        <v>191.68021734755484</v>
      </c>
      <c r="F342" s="38">
        <v>23.97</v>
      </c>
      <c r="G342" s="13"/>
      <c r="H342" s="13">
        <f t="shared" si="26"/>
        <v>0</v>
      </c>
      <c r="I342" s="14">
        <f t="shared" si="27"/>
        <v>4594.5748098208896</v>
      </c>
      <c r="J342" s="14">
        <f t="shared" si="28"/>
        <v>0</v>
      </c>
      <c r="K342" s="14">
        <f t="shared" si="29"/>
        <v>0</v>
      </c>
      <c r="L342" s="15">
        <f t="shared" si="30"/>
        <v>0</v>
      </c>
    </row>
    <row r="343" spans="1:12" s="20" customFormat="1" x14ac:dyDescent="0.25">
      <c r="A343" s="36" t="s">
        <v>615</v>
      </c>
      <c r="B343" s="37" t="s">
        <v>300</v>
      </c>
      <c r="C343" s="36" t="s">
        <v>0</v>
      </c>
      <c r="D343" s="21"/>
      <c r="E343" s="53">
        <v>111.17740199846273</v>
      </c>
      <c r="F343" s="38">
        <v>65.05</v>
      </c>
      <c r="G343" s="13"/>
      <c r="H343" s="13">
        <f t="shared" si="26"/>
        <v>0</v>
      </c>
      <c r="I343" s="14">
        <f t="shared" si="27"/>
        <v>7232.09</v>
      </c>
      <c r="J343" s="14">
        <f t="shared" si="28"/>
        <v>0</v>
      </c>
      <c r="K343" s="14">
        <f t="shared" si="29"/>
        <v>0</v>
      </c>
      <c r="L343" s="15">
        <f t="shared" si="30"/>
        <v>0</v>
      </c>
    </row>
    <row r="344" spans="1:12" s="20" customFormat="1" ht="26.4" x14ac:dyDescent="0.25">
      <c r="A344" s="36" t="s">
        <v>616</v>
      </c>
      <c r="B344" s="37" t="s">
        <v>301</v>
      </c>
      <c r="C344" s="36" t="s">
        <v>315</v>
      </c>
      <c r="D344" s="21"/>
      <c r="E344" s="53">
        <v>128.23500000000001</v>
      </c>
      <c r="F344" s="38">
        <v>4.3899999999999997</v>
      </c>
      <c r="G344" s="13"/>
      <c r="H344" s="13">
        <f t="shared" si="26"/>
        <v>0</v>
      </c>
      <c r="I344" s="14">
        <f t="shared" si="27"/>
        <v>562.95164999999997</v>
      </c>
      <c r="J344" s="14">
        <f t="shared" si="28"/>
        <v>0</v>
      </c>
      <c r="K344" s="14">
        <f t="shared" si="29"/>
        <v>0</v>
      </c>
      <c r="L344" s="15">
        <f t="shared" si="30"/>
        <v>0</v>
      </c>
    </row>
    <row r="345" spans="1:12" s="20" customFormat="1" ht="26.4" x14ac:dyDescent="0.25">
      <c r="A345" s="36" t="s">
        <v>617</v>
      </c>
      <c r="B345" s="37" t="s">
        <v>301</v>
      </c>
      <c r="C345" s="36" t="s">
        <v>315</v>
      </c>
      <c r="D345" s="21"/>
      <c r="E345" s="53">
        <v>128.23500000000001</v>
      </c>
      <c r="F345" s="38">
        <v>4.5199999999999996</v>
      </c>
      <c r="G345" s="13"/>
      <c r="H345" s="13">
        <f t="shared" si="26"/>
        <v>0</v>
      </c>
      <c r="I345" s="14">
        <f t="shared" si="27"/>
        <v>579.62220000000002</v>
      </c>
      <c r="J345" s="14">
        <f t="shared" si="28"/>
        <v>0</v>
      </c>
      <c r="K345" s="14">
        <f t="shared" si="29"/>
        <v>0</v>
      </c>
      <c r="L345" s="15">
        <f t="shared" si="30"/>
        <v>0</v>
      </c>
    </row>
    <row r="346" spans="1:12" s="20" customFormat="1" x14ac:dyDescent="0.25">
      <c r="A346" s="36" t="s">
        <v>618</v>
      </c>
      <c r="B346" s="37" t="s">
        <v>302</v>
      </c>
      <c r="C346" s="36" t="s">
        <v>312</v>
      </c>
      <c r="D346" s="21"/>
      <c r="E346" s="53">
        <v>11.315</v>
      </c>
      <c r="F346" s="38">
        <v>2</v>
      </c>
      <c r="G346" s="13"/>
      <c r="H346" s="13">
        <f t="shared" si="26"/>
        <v>0</v>
      </c>
      <c r="I346" s="14">
        <f t="shared" si="27"/>
        <v>22.63</v>
      </c>
      <c r="J346" s="14">
        <f t="shared" si="28"/>
        <v>0</v>
      </c>
      <c r="K346" s="14">
        <f t="shared" si="29"/>
        <v>0</v>
      </c>
      <c r="L346" s="15">
        <f t="shared" si="30"/>
        <v>0</v>
      </c>
    </row>
    <row r="347" spans="1:12" s="20" customFormat="1" x14ac:dyDescent="0.25">
      <c r="A347" s="36" t="s">
        <v>619</v>
      </c>
      <c r="B347" s="37" t="s">
        <v>303</v>
      </c>
      <c r="C347" s="36" t="s">
        <v>312</v>
      </c>
      <c r="D347" s="21"/>
      <c r="E347" s="53">
        <v>35.67</v>
      </c>
      <c r="F347" s="38">
        <v>1</v>
      </c>
      <c r="G347" s="13"/>
      <c r="H347" s="13">
        <f t="shared" si="26"/>
        <v>0</v>
      </c>
      <c r="I347" s="14">
        <f t="shared" si="27"/>
        <v>35.67</v>
      </c>
      <c r="J347" s="14">
        <f t="shared" si="28"/>
        <v>0</v>
      </c>
      <c r="K347" s="14">
        <f t="shared" si="29"/>
        <v>0</v>
      </c>
      <c r="L347" s="15">
        <f t="shared" si="30"/>
        <v>0</v>
      </c>
    </row>
    <row r="348" spans="1:12" s="20" customFormat="1" x14ac:dyDescent="0.25">
      <c r="A348" s="36" t="s">
        <v>620</v>
      </c>
      <c r="B348" s="37" t="s">
        <v>304</v>
      </c>
      <c r="C348" s="36" t="s">
        <v>314</v>
      </c>
      <c r="D348" s="21"/>
      <c r="E348" s="53">
        <v>94.42</v>
      </c>
      <c r="F348" s="38">
        <v>1</v>
      </c>
      <c r="G348" s="13"/>
      <c r="H348" s="13">
        <f t="shared" si="26"/>
        <v>0</v>
      </c>
      <c r="I348" s="14">
        <f t="shared" si="27"/>
        <v>94.42</v>
      </c>
      <c r="J348" s="14">
        <f t="shared" si="28"/>
        <v>0</v>
      </c>
      <c r="K348" s="14">
        <f t="shared" si="29"/>
        <v>0</v>
      </c>
      <c r="L348" s="15">
        <f t="shared" si="30"/>
        <v>0</v>
      </c>
    </row>
    <row r="349" spans="1:12" s="20" customFormat="1" ht="26.4" x14ac:dyDescent="0.25">
      <c r="A349" s="36" t="s">
        <v>621</v>
      </c>
      <c r="B349" s="37" t="s">
        <v>305</v>
      </c>
      <c r="C349" s="36" t="s">
        <v>314</v>
      </c>
      <c r="D349" s="21"/>
      <c r="E349" s="53">
        <v>52.44</v>
      </c>
      <c r="F349" s="38">
        <v>1</v>
      </c>
      <c r="G349" s="13"/>
      <c r="H349" s="13">
        <f t="shared" si="26"/>
        <v>0</v>
      </c>
      <c r="I349" s="14">
        <f t="shared" si="27"/>
        <v>52.44</v>
      </c>
      <c r="J349" s="14">
        <f t="shared" si="28"/>
        <v>0</v>
      </c>
      <c r="K349" s="14">
        <f t="shared" si="29"/>
        <v>0</v>
      </c>
      <c r="L349" s="15">
        <f t="shared" si="30"/>
        <v>0</v>
      </c>
    </row>
    <row r="350" spans="1:12" s="20" customFormat="1" ht="26.4" x14ac:dyDescent="0.25">
      <c r="A350" s="36" t="s">
        <v>622</v>
      </c>
      <c r="B350" s="37" t="s">
        <v>306</v>
      </c>
      <c r="C350" s="36" t="s">
        <v>312</v>
      </c>
      <c r="D350" s="21"/>
      <c r="E350" s="53">
        <v>111.84399999999999</v>
      </c>
      <c r="F350" s="38">
        <v>2</v>
      </c>
      <c r="G350" s="13"/>
      <c r="H350" s="13">
        <f t="shared" si="26"/>
        <v>0</v>
      </c>
      <c r="I350" s="14">
        <f t="shared" si="27"/>
        <v>223.68799999999999</v>
      </c>
      <c r="J350" s="14">
        <f t="shared" si="28"/>
        <v>0</v>
      </c>
      <c r="K350" s="14">
        <f t="shared" si="29"/>
        <v>0</v>
      </c>
      <c r="L350" s="15">
        <f t="shared" si="30"/>
        <v>0</v>
      </c>
    </row>
    <row r="351" spans="1:12" s="20" customFormat="1" ht="26.4" x14ac:dyDescent="0.25">
      <c r="A351" s="36" t="s">
        <v>623</v>
      </c>
      <c r="B351" s="37" t="s">
        <v>307</v>
      </c>
      <c r="C351" s="36" t="s">
        <v>315</v>
      </c>
      <c r="D351" s="21"/>
      <c r="E351" s="53">
        <v>87.892537313432825</v>
      </c>
      <c r="F351" s="38">
        <v>13.4</v>
      </c>
      <c r="G351" s="13"/>
      <c r="H351" s="13">
        <f t="shared" si="26"/>
        <v>0</v>
      </c>
      <c r="I351" s="14">
        <f t="shared" si="27"/>
        <v>1177.76</v>
      </c>
      <c r="J351" s="14">
        <f t="shared" si="28"/>
        <v>0</v>
      </c>
      <c r="K351" s="14">
        <f t="shared" si="29"/>
        <v>0</v>
      </c>
      <c r="L351" s="15">
        <f t="shared" si="30"/>
        <v>0</v>
      </c>
    </row>
    <row r="352" spans="1:12" s="20" customFormat="1" ht="26.4" x14ac:dyDescent="0.25">
      <c r="A352" s="36" t="s">
        <v>624</v>
      </c>
      <c r="B352" s="37" t="s">
        <v>308</v>
      </c>
      <c r="C352" s="36" t="s">
        <v>315</v>
      </c>
      <c r="D352" s="21"/>
      <c r="E352" s="53">
        <v>526.57000000000005</v>
      </c>
      <c r="F352" s="38">
        <v>7.97</v>
      </c>
      <c r="G352" s="13"/>
      <c r="H352" s="13">
        <f t="shared" si="26"/>
        <v>0</v>
      </c>
      <c r="I352" s="14">
        <f t="shared" si="27"/>
        <v>4196.7629000000006</v>
      </c>
      <c r="J352" s="14">
        <f t="shared" si="28"/>
        <v>0</v>
      </c>
      <c r="K352" s="14">
        <f t="shared" si="29"/>
        <v>0</v>
      </c>
      <c r="L352" s="15">
        <f t="shared" si="30"/>
        <v>0</v>
      </c>
    </row>
    <row r="353" spans="1:17" s="20" customFormat="1" x14ac:dyDescent="0.25">
      <c r="A353" s="36" t="s">
        <v>625</v>
      </c>
      <c r="B353" s="37" t="s">
        <v>309</v>
      </c>
      <c r="C353" s="36" t="s">
        <v>320</v>
      </c>
      <c r="D353" s="21"/>
      <c r="E353" s="53">
        <v>25.113953125000002</v>
      </c>
      <c r="F353" s="38">
        <v>2560</v>
      </c>
      <c r="G353" s="13"/>
      <c r="H353" s="13">
        <f t="shared" si="26"/>
        <v>0</v>
      </c>
      <c r="I353" s="14">
        <f t="shared" si="27"/>
        <v>64291.72</v>
      </c>
      <c r="J353" s="14">
        <f t="shared" si="28"/>
        <v>0</v>
      </c>
      <c r="K353" s="14">
        <f t="shared" si="29"/>
        <v>0</v>
      </c>
      <c r="L353" s="15">
        <f t="shared" si="30"/>
        <v>0</v>
      </c>
    </row>
    <row r="354" spans="1:17" s="20" customFormat="1" ht="39.6" x14ac:dyDescent="0.25">
      <c r="A354" s="36" t="s">
        <v>626</v>
      </c>
      <c r="B354" s="37" t="s">
        <v>310</v>
      </c>
      <c r="C354" s="36" t="s">
        <v>312</v>
      </c>
      <c r="D354" s="21"/>
      <c r="E354" s="53">
        <v>45.624000000000002</v>
      </c>
      <c r="F354" s="38">
        <v>5</v>
      </c>
      <c r="G354" s="13"/>
      <c r="H354" s="13">
        <f t="shared" si="26"/>
        <v>0</v>
      </c>
      <c r="I354" s="14">
        <f t="shared" si="27"/>
        <v>228.12</v>
      </c>
      <c r="J354" s="14">
        <f t="shared" si="28"/>
        <v>0</v>
      </c>
      <c r="K354" s="14">
        <f t="shared" si="29"/>
        <v>0</v>
      </c>
      <c r="L354" s="15">
        <f t="shared" si="30"/>
        <v>0</v>
      </c>
    </row>
    <row r="355" spans="1:17" s="20" customFormat="1" x14ac:dyDescent="0.25">
      <c r="A355" s="32">
        <v>22</v>
      </c>
      <c r="B355" s="33" t="s">
        <v>36</v>
      </c>
      <c r="C355" s="32"/>
      <c r="D355" s="21"/>
      <c r="E355" s="54"/>
      <c r="F355" s="34"/>
      <c r="G355" s="35"/>
      <c r="H355" s="35"/>
      <c r="I355" s="35"/>
      <c r="J355" s="35"/>
      <c r="K355" s="35"/>
      <c r="L355" s="35"/>
    </row>
    <row r="356" spans="1:17" s="20" customFormat="1" x14ac:dyDescent="0.25">
      <c r="A356" s="36" t="s">
        <v>627</v>
      </c>
      <c r="B356" s="37" t="s">
        <v>311</v>
      </c>
      <c r="C356" s="36" t="s">
        <v>0</v>
      </c>
      <c r="D356" s="21"/>
      <c r="E356" s="53">
        <v>2.4108439500957157</v>
      </c>
      <c r="F356" s="38">
        <v>1211.92</v>
      </c>
      <c r="G356" s="38"/>
      <c r="H356" s="13">
        <f t="shared" si="26"/>
        <v>0</v>
      </c>
      <c r="I356" s="14">
        <f t="shared" si="27"/>
        <v>2921.75</v>
      </c>
      <c r="J356" s="14">
        <f t="shared" si="28"/>
        <v>0</v>
      </c>
      <c r="K356" s="14">
        <f t="shared" si="29"/>
        <v>0</v>
      </c>
      <c r="L356" s="15">
        <f t="shared" si="30"/>
        <v>0</v>
      </c>
    </row>
    <row r="357" spans="1:17" s="11" customFormat="1" x14ac:dyDescent="0.3">
      <c r="A357" s="160"/>
      <c r="B357" s="161"/>
      <c r="C357" s="161"/>
      <c r="D357" s="161"/>
      <c r="E357" s="161"/>
      <c r="F357" s="161"/>
      <c r="G357" s="161"/>
      <c r="H357" s="161"/>
      <c r="I357" s="161"/>
      <c r="J357" s="161"/>
      <c r="K357" s="161"/>
      <c r="L357" s="162"/>
      <c r="M357" s="10"/>
      <c r="N357" s="10"/>
      <c r="O357" s="10"/>
      <c r="P357" s="10"/>
      <c r="Q357" s="10"/>
    </row>
    <row r="358" spans="1:17" s="11" customFormat="1" ht="16.5" customHeight="1" x14ac:dyDescent="0.3">
      <c r="A358" s="163" t="s">
        <v>764</v>
      </c>
      <c r="B358" s="164"/>
      <c r="C358" s="164"/>
      <c r="D358" s="164"/>
      <c r="E358" s="164"/>
      <c r="F358" s="164"/>
      <c r="G358" s="164"/>
      <c r="H358" s="164"/>
      <c r="I358" s="165"/>
      <c r="J358" s="58">
        <f>SUM(J19:J356)</f>
        <v>21896.97</v>
      </c>
      <c r="K358" s="25">
        <v>241662.00999999998</v>
      </c>
      <c r="L358" s="26">
        <f>K358/F13</f>
        <v>0.17364158973926563</v>
      </c>
      <c r="M358" s="10"/>
      <c r="N358" s="10"/>
      <c r="O358" s="10"/>
      <c r="P358" s="10"/>
      <c r="Q358" s="10"/>
    </row>
    <row r="359" spans="1:17" x14ac:dyDescent="0.25">
      <c r="A359" s="159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</row>
    <row r="360" spans="1:17" x14ac:dyDescent="0.25">
      <c r="I360" s="29"/>
    </row>
    <row r="368" spans="1:17" x14ac:dyDescent="0.25">
      <c r="K368" s="29"/>
      <c r="L368" s="29"/>
    </row>
    <row r="370" spans="11:11" x14ac:dyDescent="0.25">
      <c r="K370" s="29"/>
    </row>
  </sheetData>
  <mergeCells count="35">
    <mergeCell ref="F13:H14"/>
    <mergeCell ref="L16:L17"/>
    <mergeCell ref="L7:L8"/>
    <mergeCell ref="I12:J12"/>
    <mergeCell ref="E16:E17"/>
    <mergeCell ref="F16:H16"/>
    <mergeCell ref="A9:E9"/>
    <mergeCell ref="A10:E11"/>
    <mergeCell ref="K10:K11"/>
    <mergeCell ref="A13:B14"/>
    <mergeCell ref="C13:E14"/>
    <mergeCell ref="I13:J14"/>
    <mergeCell ref="K13:L14"/>
    <mergeCell ref="A12:B12"/>
    <mergeCell ref="A15:L15"/>
    <mergeCell ref="C12:E12"/>
    <mergeCell ref="B16:B17"/>
    <mergeCell ref="C16:C17"/>
    <mergeCell ref="D16:D17"/>
    <mergeCell ref="I16:K16"/>
    <mergeCell ref="A359:L359"/>
    <mergeCell ref="A357:L357"/>
    <mergeCell ref="A358:I358"/>
    <mergeCell ref="A16:A17"/>
    <mergeCell ref="K7:K8"/>
    <mergeCell ref="K12:L12"/>
    <mergeCell ref="L10:L11"/>
    <mergeCell ref="C1:L5"/>
    <mergeCell ref="A6:E6"/>
    <mergeCell ref="A7:E8"/>
    <mergeCell ref="F6:J6"/>
    <mergeCell ref="F7:J8"/>
    <mergeCell ref="F10:J11"/>
    <mergeCell ref="F9:J9"/>
    <mergeCell ref="F12:H12"/>
  </mergeCells>
  <pageMargins left="0.51181102362204722" right="0.51181102362204722" top="0.78740157480314965" bottom="0.78740157480314965" header="0.31496062992125984" footer="0.31496062992125984"/>
  <pageSetup paperSize="9" scale="40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>
    <pageSetUpPr fitToPage="1"/>
  </sheetPr>
  <dimension ref="A1:M241"/>
  <sheetViews>
    <sheetView zoomScaleNormal="100" workbookViewId="0">
      <selection activeCell="O16" sqref="O16"/>
    </sheetView>
  </sheetViews>
  <sheetFormatPr defaultColWidth="9" defaultRowHeight="13.2" x14ac:dyDescent="0.25"/>
  <cols>
    <col min="1" max="1" width="6.19921875" style="59" customWidth="1"/>
    <col min="2" max="2" width="11.09765625" style="59" customWidth="1"/>
    <col min="3" max="3" width="11.19921875" style="59" customWidth="1"/>
    <col min="4" max="4" width="5.69921875" style="59" customWidth="1"/>
    <col min="5" max="5" width="6.5" style="59" customWidth="1"/>
    <col min="6" max="6" width="6.09765625" style="59" customWidth="1"/>
    <col min="7" max="7" width="7.8984375" style="59" customWidth="1"/>
    <col min="8" max="8" width="7.5" style="59" customWidth="1"/>
    <col min="9" max="9" width="7.09765625" style="59" customWidth="1"/>
    <col min="10" max="10" width="8" style="59" customWidth="1"/>
    <col min="11" max="11" width="6.59765625" style="59" customWidth="1"/>
    <col min="12" max="12" width="8.69921875" style="59" customWidth="1"/>
    <col min="13" max="13" width="6.19921875" style="59" customWidth="1"/>
    <col min="14" max="16384" width="9" style="59"/>
  </cols>
  <sheetData>
    <row r="1" spans="1:13" ht="12.75" customHeight="1" x14ac:dyDescent="0.25">
      <c r="A1" s="208"/>
      <c r="B1" s="209"/>
      <c r="C1" s="214" t="s">
        <v>669</v>
      </c>
      <c r="D1" s="215"/>
      <c r="E1" s="215"/>
      <c r="F1" s="215"/>
      <c r="G1" s="215"/>
      <c r="H1" s="215"/>
      <c r="I1" s="215"/>
      <c r="J1" s="215"/>
      <c r="K1" s="215"/>
      <c r="L1" s="215"/>
      <c r="M1" s="216"/>
    </row>
    <row r="2" spans="1:13" ht="9.75" customHeight="1" x14ac:dyDescent="0.25">
      <c r="A2" s="210"/>
      <c r="B2" s="211"/>
      <c r="C2" s="217" t="s">
        <v>632</v>
      </c>
      <c r="D2" s="218"/>
      <c r="E2" s="218"/>
      <c r="F2" s="218"/>
      <c r="G2" s="219"/>
      <c r="H2" s="217" t="s">
        <v>633</v>
      </c>
      <c r="I2" s="218"/>
      <c r="J2" s="218"/>
      <c r="K2" s="218"/>
      <c r="L2" s="218"/>
      <c r="M2" s="220"/>
    </row>
    <row r="3" spans="1:13" ht="30" customHeight="1" x14ac:dyDescent="0.25">
      <c r="A3" s="210"/>
      <c r="B3" s="211"/>
      <c r="C3" s="221" t="s">
        <v>628</v>
      </c>
      <c r="D3" s="222"/>
      <c r="E3" s="222"/>
      <c r="F3" s="222"/>
      <c r="G3" s="223"/>
      <c r="H3" s="224" t="s">
        <v>634</v>
      </c>
      <c r="I3" s="222"/>
      <c r="J3" s="222"/>
      <c r="K3" s="222"/>
      <c r="L3" s="222"/>
      <c r="M3" s="225"/>
    </row>
    <row r="4" spans="1:13" ht="9.75" customHeight="1" x14ac:dyDescent="0.25">
      <c r="A4" s="210"/>
      <c r="B4" s="211"/>
      <c r="C4" s="217" t="s">
        <v>635</v>
      </c>
      <c r="D4" s="218"/>
      <c r="E4" s="218"/>
      <c r="F4" s="218"/>
      <c r="G4" s="219"/>
      <c r="H4" s="226" t="s">
        <v>636</v>
      </c>
      <c r="I4" s="227"/>
      <c r="J4" s="227"/>
      <c r="K4" s="228"/>
      <c r="L4" s="229"/>
      <c r="M4" s="230"/>
    </row>
    <row r="5" spans="1:13" ht="9.75" customHeight="1" x14ac:dyDescent="0.25">
      <c r="A5" s="212"/>
      <c r="B5" s="213"/>
      <c r="C5" s="221" t="s">
        <v>629</v>
      </c>
      <c r="D5" s="222"/>
      <c r="E5" s="222"/>
      <c r="F5" s="222"/>
      <c r="G5" s="223"/>
      <c r="H5" s="231"/>
      <c r="I5" s="232"/>
      <c r="J5" s="232"/>
      <c r="K5" s="233"/>
      <c r="L5" s="231"/>
      <c r="M5" s="234"/>
    </row>
    <row r="6" spans="1:13" ht="9.6" customHeight="1" x14ac:dyDescent="0.25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8"/>
    </row>
    <row r="7" spans="1:13" ht="9.75" customHeight="1" x14ac:dyDescent="0.25">
      <c r="A7" s="193" t="s">
        <v>637</v>
      </c>
      <c r="B7" s="195" t="s">
        <v>638</v>
      </c>
      <c r="C7" s="196"/>
      <c r="D7" s="199" t="s">
        <v>639</v>
      </c>
      <c r="E7" s="201" t="s">
        <v>640</v>
      </c>
      <c r="F7" s="202"/>
      <c r="G7" s="202"/>
      <c r="H7" s="202"/>
      <c r="I7" s="202"/>
      <c r="J7" s="203"/>
      <c r="K7" s="204" t="s">
        <v>641</v>
      </c>
      <c r="L7" s="205"/>
      <c r="M7" s="206" t="s">
        <v>642</v>
      </c>
    </row>
    <row r="8" spans="1:13" ht="9.75" customHeight="1" x14ac:dyDescent="0.25">
      <c r="A8" s="194"/>
      <c r="B8" s="197"/>
      <c r="C8" s="198"/>
      <c r="D8" s="200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07"/>
    </row>
    <row r="9" spans="1:13" ht="9.6" customHeight="1" x14ac:dyDescent="0.25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8"/>
    </row>
    <row r="10" spans="1:13" ht="9.75" customHeight="1" x14ac:dyDescent="0.25">
      <c r="A10" s="66" t="s">
        <v>653</v>
      </c>
      <c r="B10" s="189" t="s">
        <v>44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1"/>
    </row>
    <row r="11" spans="1:13" ht="9" customHeight="1" x14ac:dyDescent="0.25">
      <c r="A11" s="186"/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8"/>
    </row>
    <row r="12" spans="1:13" ht="23.25" customHeight="1" x14ac:dyDescent="0.25">
      <c r="A12" s="94" t="s">
        <v>327</v>
      </c>
      <c r="B12" s="235" t="s">
        <v>46</v>
      </c>
      <c r="C12" s="236"/>
      <c r="D12" s="236"/>
      <c r="E12" s="236"/>
      <c r="F12" s="236"/>
      <c r="G12" s="236"/>
      <c r="H12" s="236"/>
      <c r="I12" s="236"/>
      <c r="J12" s="236"/>
      <c r="K12" s="237"/>
      <c r="L12" s="126">
        <f>SUM(L17:L22)</f>
        <v>19.416399999999999</v>
      </c>
      <c r="M12" s="95" t="s">
        <v>651</v>
      </c>
    </row>
    <row r="13" spans="1:13" x14ac:dyDescent="0.25">
      <c r="A13" s="96"/>
      <c r="B13" s="127"/>
      <c r="C13" s="128"/>
      <c r="D13" s="128"/>
      <c r="E13" s="128"/>
      <c r="F13" s="128"/>
      <c r="G13" s="128"/>
      <c r="H13" s="128"/>
      <c r="I13" s="128"/>
      <c r="J13" s="128"/>
      <c r="K13" s="129" t="s">
        <v>654</v>
      </c>
      <c r="L13" s="126">
        <v>4.0599999999999996</v>
      </c>
      <c r="M13" s="95"/>
    </row>
    <row r="14" spans="1:13" x14ac:dyDescent="0.25">
      <c r="A14" s="96"/>
      <c r="B14" s="127"/>
      <c r="C14" s="128"/>
      <c r="D14" s="128"/>
      <c r="E14" s="128"/>
      <c r="F14" s="128"/>
      <c r="G14" s="128"/>
      <c r="H14" s="128"/>
      <c r="I14" s="128"/>
      <c r="J14" s="128"/>
      <c r="K14" s="129" t="s">
        <v>661</v>
      </c>
      <c r="L14" s="126">
        <v>1.34</v>
      </c>
      <c r="M14" s="95"/>
    </row>
    <row r="15" spans="1:13" x14ac:dyDescent="0.25">
      <c r="A15" s="96"/>
      <c r="B15" s="127"/>
      <c r="C15" s="128"/>
      <c r="D15" s="128"/>
      <c r="E15" s="128"/>
      <c r="F15" s="128"/>
      <c r="G15" s="128"/>
      <c r="H15" s="128"/>
      <c r="I15" s="128"/>
      <c r="J15" s="128"/>
      <c r="K15" s="129" t="s">
        <v>668</v>
      </c>
      <c r="L15" s="126">
        <v>5.8364000000000003</v>
      </c>
      <c r="M15" s="95"/>
    </row>
    <row r="16" spans="1:13" s="105" customFormat="1" x14ac:dyDescent="0.25">
      <c r="A16" s="112"/>
      <c r="B16" s="106"/>
      <c r="C16" s="107"/>
      <c r="D16" s="107"/>
      <c r="E16" s="107"/>
      <c r="F16" s="107"/>
      <c r="G16" s="107"/>
      <c r="H16" s="107"/>
      <c r="I16" s="107"/>
      <c r="J16" s="107"/>
      <c r="K16" s="114" t="s">
        <v>760</v>
      </c>
      <c r="L16" s="108">
        <f>L12-L13-L14-L15</f>
        <v>8.18</v>
      </c>
      <c r="M16" s="111"/>
    </row>
    <row r="17" spans="1:13" ht="9.75" customHeight="1" x14ac:dyDescent="0.25">
      <c r="A17" s="113"/>
      <c r="B17" s="240" t="s">
        <v>48</v>
      </c>
      <c r="C17" s="241"/>
      <c r="D17" s="110">
        <v>4</v>
      </c>
      <c r="E17" s="110">
        <v>0.35</v>
      </c>
      <c r="F17" s="109"/>
      <c r="G17" s="110">
        <v>1.8</v>
      </c>
      <c r="H17" s="109"/>
      <c r="I17" s="110">
        <v>1.1499999999999999</v>
      </c>
      <c r="J17" s="109"/>
      <c r="K17" s="110">
        <v>0.72449999999999992</v>
      </c>
      <c r="L17" s="110">
        <v>2.8979999999999997</v>
      </c>
      <c r="M17" s="98"/>
    </row>
    <row r="18" spans="1:13" ht="9.75" customHeight="1" x14ac:dyDescent="0.25">
      <c r="A18" s="113"/>
      <c r="B18" s="240" t="s">
        <v>652</v>
      </c>
      <c r="C18" s="241"/>
      <c r="D18" s="110">
        <v>1</v>
      </c>
      <c r="E18" s="110">
        <v>0.2</v>
      </c>
      <c r="F18" s="109"/>
      <c r="G18" s="110">
        <v>1</v>
      </c>
      <c r="H18" s="109"/>
      <c r="I18" s="110">
        <v>9.34</v>
      </c>
      <c r="J18" s="109"/>
      <c r="K18" s="110">
        <v>1.8680000000000001</v>
      </c>
      <c r="L18" s="110">
        <v>1.8680000000000001</v>
      </c>
      <c r="M18" s="98"/>
    </row>
    <row r="19" spans="1:13" ht="9.75" customHeight="1" x14ac:dyDescent="0.25">
      <c r="A19" s="113"/>
      <c r="B19" s="240" t="s">
        <v>47</v>
      </c>
      <c r="C19" s="241"/>
      <c r="D19" s="110">
        <v>2</v>
      </c>
      <c r="E19" s="110">
        <v>0.2</v>
      </c>
      <c r="F19" s="109"/>
      <c r="G19" s="110">
        <v>3.15</v>
      </c>
      <c r="H19" s="109"/>
      <c r="I19" s="110">
        <v>0.5</v>
      </c>
      <c r="J19" s="109"/>
      <c r="K19" s="110">
        <v>0.315</v>
      </c>
      <c r="L19" s="110">
        <v>0.63</v>
      </c>
      <c r="M19" s="98"/>
    </row>
    <row r="20" spans="1:13" ht="9.75" customHeight="1" x14ac:dyDescent="0.25">
      <c r="A20" s="115"/>
      <c r="B20" s="242" t="s">
        <v>759</v>
      </c>
      <c r="C20" s="243"/>
      <c r="D20" s="104">
        <v>1</v>
      </c>
      <c r="E20" s="91">
        <v>9.734</v>
      </c>
      <c r="F20" s="92"/>
      <c r="G20" s="91">
        <v>2</v>
      </c>
      <c r="H20" s="92"/>
      <c r="I20" s="91">
        <v>0.3</v>
      </c>
      <c r="J20" s="92"/>
      <c r="K20" s="91">
        <v>5.8403999999999998</v>
      </c>
      <c r="L20" s="91">
        <v>5.8403999999999998</v>
      </c>
      <c r="M20" s="93"/>
    </row>
    <row r="21" spans="1:13" ht="9.75" customHeight="1" x14ac:dyDescent="0.25">
      <c r="A21" s="99"/>
      <c r="B21" s="238"/>
      <c r="C21" s="239"/>
      <c r="D21" s="100"/>
      <c r="E21" s="101"/>
      <c r="F21" s="102"/>
      <c r="G21" s="101"/>
      <c r="H21" s="102"/>
      <c r="I21" s="101"/>
      <c r="J21" s="102"/>
      <c r="K21" s="101"/>
      <c r="L21" s="101"/>
      <c r="M21" s="93"/>
    </row>
    <row r="22" spans="1:13" ht="9.75" customHeight="1" x14ac:dyDescent="0.25">
      <c r="A22" s="97"/>
      <c r="B22" s="238" t="s">
        <v>759</v>
      </c>
      <c r="C22" s="239"/>
      <c r="D22" s="116">
        <v>1</v>
      </c>
      <c r="E22" s="117">
        <v>9.734</v>
      </c>
      <c r="F22" s="118"/>
      <c r="G22" s="117">
        <v>2.8</v>
      </c>
      <c r="H22" s="118"/>
      <c r="I22" s="117">
        <v>0.3</v>
      </c>
      <c r="J22" s="118"/>
      <c r="K22" s="117">
        <f>ROUND(E22*G22*I22,2)</f>
        <v>8.18</v>
      </c>
      <c r="L22" s="117">
        <f>K22*D22</f>
        <v>8.18</v>
      </c>
      <c r="M22" s="103"/>
    </row>
    <row r="23" spans="1:13" ht="9" customHeight="1" x14ac:dyDescent="0.25"/>
    <row r="24" spans="1:13" ht="12.75" customHeight="1" x14ac:dyDescent="0.25"/>
    <row r="25" spans="1:13" ht="26.25" customHeight="1" x14ac:dyDescent="0.25"/>
    <row r="27" spans="1:13" ht="12.75" customHeight="1" x14ac:dyDescent="0.25"/>
    <row r="28" spans="1:13" ht="12.75" customHeight="1" x14ac:dyDescent="0.25"/>
    <row r="29" spans="1:13" ht="12.75" customHeight="1" x14ac:dyDescent="0.25"/>
    <row r="30" spans="1:13" ht="12.75" customHeight="1" x14ac:dyDescent="0.25"/>
    <row r="31" spans="1:13" ht="12.75" customHeight="1" x14ac:dyDescent="0.25"/>
    <row r="32" spans="1:13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33.75" customHeight="1" x14ac:dyDescent="0.25"/>
    <row r="40" ht="13.2" customHeight="1" x14ac:dyDescent="0.25"/>
    <row r="41" ht="13.2" customHeight="1" x14ac:dyDescent="0.25"/>
    <row r="42" ht="13.2" customHeight="1" x14ac:dyDescent="0.25"/>
    <row r="43" ht="13.2" customHeight="1" x14ac:dyDescent="0.25"/>
    <row r="45" ht="13.2" customHeight="1" x14ac:dyDescent="0.25"/>
    <row r="46" ht="13.2" customHeight="1" x14ac:dyDescent="0.25"/>
    <row r="47" ht="13.2" customHeight="1" x14ac:dyDescent="0.25"/>
    <row r="48" ht="12.75" customHeight="1" x14ac:dyDescent="0.25"/>
    <row r="49" ht="25.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29.2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27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23.4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27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spans="2:2" ht="12.75" customHeight="1" x14ac:dyDescent="0.25"/>
    <row r="98" spans="2:2" ht="12.75" customHeight="1" x14ac:dyDescent="0.25">
      <c r="B98" s="70"/>
    </row>
    <row r="99" spans="2:2" ht="12.75" customHeight="1" x14ac:dyDescent="0.25"/>
    <row r="100" spans="2:2" ht="12.75" customHeight="1" x14ac:dyDescent="0.25"/>
    <row r="101" spans="2:2" ht="12.75" customHeight="1" x14ac:dyDescent="0.25"/>
    <row r="102" spans="2:2" ht="12.75" customHeight="1" x14ac:dyDescent="0.25"/>
    <row r="103" spans="2:2" ht="12.75" customHeight="1" x14ac:dyDescent="0.25"/>
    <row r="104" spans="2:2" ht="12.75" customHeight="1" x14ac:dyDescent="0.25"/>
    <row r="105" spans="2:2" ht="12.75" customHeight="1" x14ac:dyDescent="0.25"/>
    <row r="106" spans="2:2" ht="12.75" customHeight="1" x14ac:dyDescent="0.25"/>
    <row r="107" spans="2:2" ht="12.75" customHeight="1" x14ac:dyDescent="0.25"/>
    <row r="108" spans="2:2" ht="12.75" customHeight="1" x14ac:dyDescent="0.25"/>
    <row r="109" spans="2:2" ht="12.75" customHeight="1" x14ac:dyDescent="0.25"/>
    <row r="110" spans="2:2" ht="12.75" customHeight="1" x14ac:dyDescent="0.25"/>
    <row r="111" spans="2:2" ht="12.75" customHeight="1" x14ac:dyDescent="0.25"/>
    <row r="112" spans="2: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3" ht="13.2" customHeight="1" x14ac:dyDescent="0.25"/>
    <row r="154" ht="13.2" customHeight="1" x14ac:dyDescent="0.25"/>
    <row r="155" ht="13.2" customHeight="1" x14ac:dyDescent="0.25"/>
    <row r="156" ht="13.2" customHeight="1" x14ac:dyDescent="0.25"/>
    <row r="159" ht="26.25" customHeight="1" x14ac:dyDescent="0.25"/>
    <row r="160" ht="13.2" customHeight="1" x14ac:dyDescent="0.25"/>
    <row r="163" ht="30" customHeight="1" x14ac:dyDescent="0.25"/>
    <row r="165" ht="29.25" customHeight="1" x14ac:dyDescent="0.25"/>
    <row r="167" ht="13.2" customHeight="1" x14ac:dyDescent="0.25"/>
    <row r="170" ht="27" customHeight="1" x14ac:dyDescent="0.25"/>
    <row r="171" ht="27" customHeight="1" x14ac:dyDescent="0.25"/>
    <row r="172" ht="27" customHeight="1" x14ac:dyDescent="0.25"/>
    <row r="173" ht="27" customHeight="1" x14ac:dyDescent="0.25"/>
    <row r="174" ht="53.25" customHeight="1" x14ac:dyDescent="0.25"/>
    <row r="178" ht="27" customHeight="1" x14ac:dyDescent="0.25"/>
    <row r="179" ht="27" customHeight="1" x14ac:dyDescent="0.25"/>
    <row r="180" ht="27" customHeight="1" x14ac:dyDescent="0.25"/>
    <row r="181" ht="27" customHeight="1" x14ac:dyDescent="0.25"/>
    <row r="182" ht="27" customHeight="1" x14ac:dyDescent="0.25"/>
    <row r="183" ht="27" customHeight="1" x14ac:dyDescent="0.25"/>
    <row r="184" ht="27" customHeight="1" x14ac:dyDescent="0.25"/>
    <row r="185" ht="27" customHeight="1" x14ac:dyDescent="0.25"/>
    <row r="186" ht="27" customHeight="1" x14ac:dyDescent="0.25"/>
    <row r="187" ht="27" customHeight="1" x14ac:dyDescent="0.25"/>
    <row r="188" ht="13.2" customHeight="1" x14ac:dyDescent="0.25"/>
    <row r="193" ht="13.2" customHeight="1" x14ac:dyDescent="0.25"/>
    <row r="195" ht="13.2" customHeight="1" x14ac:dyDescent="0.25"/>
    <row r="196" ht="13.2" customHeight="1" x14ac:dyDescent="0.25"/>
    <row r="197" ht="13.2" customHeight="1" x14ac:dyDescent="0.25"/>
    <row r="198" ht="13.2" customHeight="1" x14ac:dyDescent="0.25"/>
    <row r="199" ht="13.2" customHeight="1" x14ac:dyDescent="0.25"/>
    <row r="201" ht="13.2" customHeight="1" x14ac:dyDescent="0.25"/>
    <row r="204" ht="13.2" customHeight="1" x14ac:dyDescent="0.25"/>
    <row r="235" ht="30" customHeight="1" x14ac:dyDescent="0.25"/>
    <row r="241" spans="2:3" x14ac:dyDescent="0.25">
      <c r="B241" s="192"/>
      <c r="C241" s="192"/>
    </row>
  </sheetData>
  <mergeCells count="30">
    <mergeCell ref="B19:C19"/>
    <mergeCell ref="B20:C20"/>
    <mergeCell ref="A1:B5"/>
    <mergeCell ref="C1:M1"/>
    <mergeCell ref="C2:G2"/>
    <mergeCell ref="H2:M2"/>
    <mergeCell ref="C3:G3"/>
    <mergeCell ref="H3:M3"/>
    <mergeCell ref="C4:G4"/>
    <mergeCell ref="H4:K4"/>
    <mergeCell ref="L4:M4"/>
    <mergeCell ref="C5:G5"/>
    <mergeCell ref="H5:K5"/>
    <mergeCell ref="L5:M5"/>
    <mergeCell ref="A9:M9"/>
    <mergeCell ref="B10:M10"/>
    <mergeCell ref="A11:M11"/>
    <mergeCell ref="B241:C241"/>
    <mergeCell ref="A6:M6"/>
    <mergeCell ref="A7:A8"/>
    <mergeCell ref="B7:C8"/>
    <mergeCell ref="D7:D8"/>
    <mergeCell ref="E7:J7"/>
    <mergeCell ref="K7:L7"/>
    <mergeCell ref="M7:M8"/>
    <mergeCell ref="B12:K12"/>
    <mergeCell ref="B21:C21"/>
    <mergeCell ref="B22:C22"/>
    <mergeCell ref="B17:C17"/>
    <mergeCell ref="B18:C18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&amp;LRESPONSÁVEL TÉCNICO: LÚCIO LAURO BARBOSA -   ENG.CIVIL CREA Nº 160.594.868-3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zoomScaleNormal="100" workbookViewId="0">
      <selection activeCell="A12" sqref="A12"/>
    </sheetView>
  </sheetViews>
  <sheetFormatPr defaultRowHeight="13.8" x14ac:dyDescent="0.25"/>
  <cols>
    <col min="1" max="1" width="10.3984375" customWidth="1"/>
    <col min="2" max="2" width="10.09765625" customWidth="1"/>
    <col min="4" max="4" width="96.59765625" customWidth="1"/>
  </cols>
  <sheetData>
    <row r="1" spans="1:9" ht="18" x14ac:dyDescent="0.25">
      <c r="A1" s="246" t="s">
        <v>721</v>
      </c>
      <c r="B1" s="246"/>
      <c r="C1" s="246"/>
      <c r="D1" s="246"/>
      <c r="E1" s="246"/>
      <c r="F1" s="246"/>
      <c r="G1" s="246"/>
      <c r="H1" s="246"/>
      <c r="I1" s="246"/>
    </row>
    <row r="2" spans="1:9" ht="14.4" x14ac:dyDescent="0.25">
      <c r="A2" s="244" t="s">
        <v>670</v>
      </c>
      <c r="B2" s="244"/>
      <c r="C2" s="244"/>
      <c r="D2" s="244"/>
      <c r="E2" s="244"/>
      <c r="F2" s="247">
        <v>1505236.33</v>
      </c>
      <c r="G2" s="247"/>
      <c r="H2" s="247"/>
      <c r="I2" s="247"/>
    </row>
    <row r="3" spans="1:9" ht="14.4" x14ac:dyDescent="0.25">
      <c r="A3" s="244" t="s">
        <v>671</v>
      </c>
      <c r="B3" s="244"/>
      <c r="C3" s="244"/>
      <c r="D3" s="244"/>
      <c r="E3" s="244"/>
      <c r="F3" s="247">
        <v>1391728.85</v>
      </c>
      <c r="G3" s="247"/>
      <c r="H3" s="247"/>
      <c r="I3" s="247"/>
    </row>
    <row r="4" spans="1:9" ht="14.4" x14ac:dyDescent="0.25">
      <c r="A4" s="244" t="s">
        <v>672</v>
      </c>
      <c r="B4" s="244"/>
      <c r="C4" s="244"/>
      <c r="D4" s="244"/>
      <c r="E4" s="244"/>
      <c r="F4" s="247">
        <f>F2-F3</f>
        <v>113507.47999999998</v>
      </c>
      <c r="G4" s="247"/>
      <c r="H4" s="247"/>
      <c r="I4" s="247"/>
    </row>
    <row r="5" spans="1:9" ht="14.4" x14ac:dyDescent="0.25">
      <c r="A5" s="244" t="s">
        <v>673</v>
      </c>
      <c r="B5" s="244"/>
      <c r="C5" s="244"/>
      <c r="D5" s="244"/>
      <c r="E5" s="244"/>
      <c r="F5" s="245">
        <f>F4/F2</f>
        <v>7.5408411116412513E-2</v>
      </c>
      <c r="G5" s="245"/>
      <c r="H5" s="245"/>
      <c r="I5" s="245"/>
    </row>
    <row r="6" spans="1:9" ht="86.4" x14ac:dyDescent="0.25">
      <c r="A6" s="71" t="s">
        <v>674</v>
      </c>
      <c r="B6" s="71" t="s">
        <v>675</v>
      </c>
      <c r="C6" s="71" t="s">
        <v>676</v>
      </c>
      <c r="D6" s="71" t="s">
        <v>677</v>
      </c>
      <c r="E6" s="71" t="s">
        <v>678</v>
      </c>
      <c r="F6" s="72" t="s">
        <v>679</v>
      </c>
      <c r="G6" s="73" t="s">
        <v>718</v>
      </c>
      <c r="H6" s="74" t="s">
        <v>680</v>
      </c>
      <c r="I6" s="74" t="s">
        <v>720</v>
      </c>
    </row>
    <row r="7" spans="1:9" ht="25.95" customHeight="1" x14ac:dyDescent="0.25">
      <c r="A7" t="s">
        <v>753</v>
      </c>
      <c r="B7" s="76" t="s">
        <v>719</v>
      </c>
      <c r="C7" s="77" t="s">
        <v>714</v>
      </c>
      <c r="D7" s="77" t="s">
        <v>713</v>
      </c>
      <c r="E7" s="77" t="s">
        <v>38</v>
      </c>
      <c r="F7" s="77" t="s">
        <v>687</v>
      </c>
      <c r="G7" s="76">
        <f>ROUND(F7*$F$5,2)</f>
        <v>4.87</v>
      </c>
      <c r="H7" s="76">
        <f>F7-G7</f>
        <v>59.71</v>
      </c>
      <c r="I7" s="76">
        <f>ROUND(H7*21.15%,2)+H7</f>
        <v>72.34</v>
      </c>
    </row>
    <row r="8" spans="1:9" ht="13.95" customHeight="1" x14ac:dyDescent="0.25">
      <c r="A8" t="s">
        <v>754</v>
      </c>
      <c r="B8" s="76" t="s">
        <v>719</v>
      </c>
      <c r="C8" s="77" t="s">
        <v>712</v>
      </c>
      <c r="D8" s="77" t="s">
        <v>711</v>
      </c>
      <c r="E8" s="77" t="s">
        <v>38</v>
      </c>
      <c r="F8" s="77" t="s">
        <v>710</v>
      </c>
      <c r="G8" s="76">
        <f t="shared" ref="G8:G19" si="0">ROUND(F8*$F$5,2)</f>
        <v>2.33</v>
      </c>
      <c r="H8" s="76">
        <f t="shared" ref="H8:H19" si="1">F8-G8</f>
        <v>28.61</v>
      </c>
      <c r="I8" s="76">
        <f t="shared" ref="I8:I19" si="2">ROUND(H8*21.15%,2)+H8</f>
        <v>34.659999999999997</v>
      </c>
    </row>
    <row r="9" spans="1:9" ht="27" customHeight="1" x14ac:dyDescent="0.25">
      <c r="A9" t="s">
        <v>755</v>
      </c>
      <c r="B9" s="76" t="s">
        <v>719</v>
      </c>
      <c r="C9" s="77" t="s">
        <v>709</v>
      </c>
      <c r="D9" s="77" t="s">
        <v>708</v>
      </c>
      <c r="E9" s="77" t="s">
        <v>315</v>
      </c>
      <c r="F9" s="77" t="s">
        <v>702</v>
      </c>
      <c r="G9" s="76">
        <f t="shared" si="0"/>
        <v>1.32</v>
      </c>
      <c r="H9" s="76">
        <f t="shared" si="1"/>
        <v>16.21</v>
      </c>
      <c r="I9" s="76">
        <f t="shared" si="2"/>
        <v>19.64</v>
      </c>
    </row>
    <row r="10" spans="1:9" ht="14.4" customHeight="1" x14ac:dyDescent="0.25">
      <c r="A10" s="76" t="s">
        <v>743</v>
      </c>
      <c r="B10" s="76" t="s">
        <v>719</v>
      </c>
      <c r="C10" s="77" t="s">
        <v>701</v>
      </c>
      <c r="D10" s="77" t="s">
        <v>700</v>
      </c>
      <c r="E10" s="77" t="s">
        <v>315</v>
      </c>
      <c r="F10" s="76">
        <v>4.9800000000000004</v>
      </c>
      <c r="G10" s="76">
        <f t="shared" si="0"/>
        <v>0.38</v>
      </c>
      <c r="H10" s="76">
        <f t="shared" si="1"/>
        <v>4.6000000000000005</v>
      </c>
      <c r="I10" s="76">
        <f t="shared" si="2"/>
        <v>5.57</v>
      </c>
    </row>
    <row r="11" spans="1:9" ht="14.4" customHeight="1" x14ac:dyDescent="0.25">
      <c r="A11" s="76" t="s">
        <v>758</v>
      </c>
      <c r="B11" s="76" t="s">
        <v>719</v>
      </c>
      <c r="C11" s="77" t="s">
        <v>693</v>
      </c>
      <c r="D11" s="77" t="s">
        <v>692</v>
      </c>
      <c r="E11" s="77" t="s">
        <v>313</v>
      </c>
      <c r="F11" s="77" t="s">
        <v>691</v>
      </c>
      <c r="G11" s="76">
        <f t="shared" si="0"/>
        <v>4.8600000000000003</v>
      </c>
      <c r="H11" s="76">
        <f t="shared" si="1"/>
        <v>59.58</v>
      </c>
      <c r="I11" s="76">
        <f t="shared" si="2"/>
        <v>72.179999999999993</v>
      </c>
    </row>
    <row r="12" spans="1:9" ht="14.4" customHeight="1" x14ac:dyDescent="0.25">
      <c r="A12" s="76" t="s">
        <v>756</v>
      </c>
      <c r="B12" s="76" t="s">
        <v>719</v>
      </c>
      <c r="C12" s="77" t="s">
        <v>686</v>
      </c>
      <c r="D12" s="77" t="s">
        <v>685</v>
      </c>
      <c r="E12" s="77" t="s">
        <v>313</v>
      </c>
      <c r="F12" s="77" t="s">
        <v>684</v>
      </c>
      <c r="G12" s="76">
        <f t="shared" si="0"/>
        <v>37.450000000000003</v>
      </c>
      <c r="H12" s="76">
        <f t="shared" si="1"/>
        <v>459.24</v>
      </c>
      <c r="I12" s="76">
        <f t="shared" si="2"/>
        <v>556.37</v>
      </c>
    </row>
    <row r="13" spans="1:9" ht="25.2" customHeight="1" x14ac:dyDescent="0.25">
      <c r="A13" t="s">
        <v>747</v>
      </c>
      <c r="B13" s="76" t="s">
        <v>719</v>
      </c>
      <c r="C13" s="77" t="s">
        <v>707</v>
      </c>
      <c r="D13" s="77" t="s">
        <v>706</v>
      </c>
      <c r="E13" s="77" t="s">
        <v>320</v>
      </c>
      <c r="F13" s="77" t="s">
        <v>703</v>
      </c>
      <c r="G13" s="76">
        <f t="shared" si="0"/>
        <v>1.18</v>
      </c>
      <c r="H13" s="76">
        <f t="shared" si="1"/>
        <v>14.47</v>
      </c>
      <c r="I13" s="76">
        <f t="shared" si="2"/>
        <v>17.53</v>
      </c>
    </row>
    <row r="14" spans="1:9" ht="27.6" customHeight="1" x14ac:dyDescent="0.25">
      <c r="A14" t="s">
        <v>748</v>
      </c>
      <c r="B14" s="76" t="s">
        <v>719</v>
      </c>
      <c r="C14" s="77" t="s">
        <v>705</v>
      </c>
      <c r="D14" s="77" t="s">
        <v>704</v>
      </c>
      <c r="E14" s="77" t="s">
        <v>320</v>
      </c>
      <c r="F14" s="77" t="s">
        <v>683</v>
      </c>
      <c r="G14" s="76">
        <f t="shared" si="0"/>
        <v>1.1200000000000001</v>
      </c>
      <c r="H14" s="76">
        <f t="shared" si="1"/>
        <v>13.669999999999998</v>
      </c>
      <c r="I14" s="76">
        <f t="shared" si="2"/>
        <v>16.559999999999999</v>
      </c>
    </row>
    <row r="15" spans="1:9" ht="26.4" customHeight="1" x14ac:dyDescent="0.25">
      <c r="A15" t="s">
        <v>749</v>
      </c>
      <c r="B15" s="76" t="s">
        <v>719</v>
      </c>
      <c r="C15" s="77" t="s">
        <v>696</v>
      </c>
      <c r="D15" s="77" t="s">
        <v>695</v>
      </c>
      <c r="E15" s="77" t="s">
        <v>313</v>
      </c>
      <c r="F15" s="77" t="s">
        <v>694</v>
      </c>
      <c r="G15" s="76">
        <f t="shared" si="0"/>
        <v>28.42</v>
      </c>
      <c r="H15" s="76">
        <f t="shared" si="1"/>
        <v>348.41999999999996</v>
      </c>
      <c r="I15" s="76">
        <f t="shared" si="2"/>
        <v>422.10999999999996</v>
      </c>
    </row>
    <row r="16" spans="1:9" ht="14.4" customHeight="1" x14ac:dyDescent="0.25">
      <c r="A16" t="s">
        <v>750</v>
      </c>
      <c r="B16" s="90" t="s">
        <v>717</v>
      </c>
      <c r="C16" s="80">
        <v>11245</v>
      </c>
      <c r="D16" s="80" t="s">
        <v>752</v>
      </c>
      <c r="E16" s="78" t="s">
        <v>716</v>
      </c>
      <c r="F16" s="80">
        <v>82.49</v>
      </c>
      <c r="G16" s="76">
        <f t="shared" si="0"/>
        <v>6.22</v>
      </c>
      <c r="H16" s="76">
        <f t="shared" si="1"/>
        <v>76.27</v>
      </c>
      <c r="I16" s="76">
        <f t="shared" si="2"/>
        <v>92.399999999999991</v>
      </c>
    </row>
    <row r="17" spans="1:9" ht="14.4" customHeight="1" x14ac:dyDescent="0.25">
      <c r="A17" t="s">
        <v>751</v>
      </c>
      <c r="B17" s="76" t="s">
        <v>719</v>
      </c>
      <c r="C17" s="77" t="s">
        <v>699</v>
      </c>
      <c r="D17" s="77" t="s">
        <v>698</v>
      </c>
      <c r="E17" s="77" t="s">
        <v>313</v>
      </c>
      <c r="F17" s="77" t="s">
        <v>697</v>
      </c>
      <c r="G17" s="76">
        <f t="shared" si="0"/>
        <v>12.55</v>
      </c>
      <c r="H17" s="76">
        <f t="shared" si="1"/>
        <v>153.91999999999999</v>
      </c>
      <c r="I17" s="76">
        <f t="shared" si="2"/>
        <v>186.46999999999997</v>
      </c>
    </row>
    <row r="18" spans="1:9" ht="24" customHeight="1" x14ac:dyDescent="0.25">
      <c r="A18" s="76" t="s">
        <v>667</v>
      </c>
      <c r="B18" s="76" t="s">
        <v>719</v>
      </c>
      <c r="C18" s="77" t="s">
        <v>690</v>
      </c>
      <c r="D18" s="77" t="s">
        <v>689</v>
      </c>
      <c r="E18" s="77" t="s">
        <v>38</v>
      </c>
      <c r="F18" s="77" t="s">
        <v>688</v>
      </c>
      <c r="G18" s="76">
        <f t="shared" si="0"/>
        <v>2.0499999999999998</v>
      </c>
      <c r="H18" s="76">
        <f t="shared" si="1"/>
        <v>25.169999999999998</v>
      </c>
      <c r="I18" s="76">
        <f t="shared" si="2"/>
        <v>30.49</v>
      </c>
    </row>
    <row r="19" spans="1:9" ht="31.95" customHeight="1" x14ac:dyDescent="0.25">
      <c r="A19" s="76" t="s">
        <v>757</v>
      </c>
      <c r="B19" s="76" t="s">
        <v>719</v>
      </c>
      <c r="C19" s="77">
        <v>87298</v>
      </c>
      <c r="D19" s="77" t="s">
        <v>682</v>
      </c>
      <c r="E19" s="77" t="s">
        <v>313</v>
      </c>
      <c r="F19" s="77" t="s">
        <v>681</v>
      </c>
      <c r="G19" s="76">
        <f t="shared" si="0"/>
        <v>37.94</v>
      </c>
      <c r="H19" s="76">
        <f t="shared" si="1"/>
        <v>465.25</v>
      </c>
      <c r="I19" s="76">
        <f t="shared" si="2"/>
        <v>563.65</v>
      </c>
    </row>
    <row r="61" spans="2:2" x14ac:dyDescent="0.25">
      <c r="B61" t="e">
        <f>'ITENS NOVOS'!#REF!</f>
        <v>#REF!</v>
      </c>
    </row>
  </sheetData>
  <mergeCells count="9">
    <mergeCell ref="A5:E5"/>
    <mergeCell ref="F5:I5"/>
    <mergeCell ref="A1:I1"/>
    <mergeCell ref="A2:E2"/>
    <mergeCell ref="F2:I2"/>
    <mergeCell ref="A3:E3"/>
    <mergeCell ref="F3:I3"/>
    <mergeCell ref="A4:E4"/>
    <mergeCell ref="F4:I4"/>
  </mergeCells>
  <hyperlinks>
    <hyperlink ref="C16" r:id="rId1" display="http://orse.cehop.se.gov.br/composicao.asp?font_sg_fonte=ORSE&amp;serv_nr_codigo=11245&amp;peri_nr_ano=2022&amp;peri_nr_mes=1&amp;peri_nr_ordem=1"/>
    <hyperlink ref="D16" r:id="rId2" display="http://orse.cehop.se.gov.br/composicao.asp?font_sg_fonte=ORSE&amp;serv_nr_codigo=11245&amp;peri_nr_ano=2022&amp;peri_nr_mes=1&amp;peri_nr_ordem=1"/>
    <hyperlink ref="E16" r:id="rId3" display="http://orse.cehop.se.gov.br/composicao.asp?font_sg_fonte=ORSE&amp;serv_nr_codigo=11245&amp;peri_nr_ano=2022&amp;peri_nr_mes=1&amp;peri_nr_ordem=1"/>
    <hyperlink ref="F16" r:id="rId4" display="http://orse.cehop.se.gov.br/composicao.asp?font_sg_fonte=ORSE&amp;serv_nr_codigo=11245&amp;peri_nr_ano=2022&amp;peri_nr_mes=1&amp;peri_nr_ordem=1"/>
  </hyperlinks>
  <pageMargins left="0.511811024" right="0.511811024" top="0.78740157499999996" bottom="0.78740157499999996" header="0.31496062000000002" footer="0.31496062000000002"/>
  <pageSetup paperSize="9" scale="72" fitToHeight="0" orientation="landscape" horizontalDpi="0" verticalDpi="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8"/>
  <sheetViews>
    <sheetView topLeftCell="A10" zoomScale="90" zoomScaleNormal="90" workbookViewId="0">
      <selection activeCell="K363" sqref="K363"/>
    </sheetView>
  </sheetViews>
  <sheetFormatPr defaultRowHeight="13.8" x14ac:dyDescent="0.25"/>
  <cols>
    <col min="3" max="3" width="80.09765625" customWidth="1"/>
    <col min="11" max="11" width="11.09765625" customWidth="1"/>
    <col min="12" max="12" width="10.69921875" customWidth="1"/>
    <col min="14" max="14" width="10.19921875" customWidth="1"/>
  </cols>
  <sheetData>
    <row r="1" spans="1:14" ht="15.6" x14ac:dyDescent="0.3">
      <c r="A1" s="250" t="s">
        <v>25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2"/>
    </row>
    <row r="2" spans="1:14" ht="15.6" x14ac:dyDescent="0.3">
      <c r="A2" s="253" t="s">
        <v>722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</row>
    <row r="3" spans="1:14" ht="14.4" x14ac:dyDescent="0.3">
      <c r="A3" s="256" t="s">
        <v>723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8"/>
    </row>
    <row r="4" spans="1:14" ht="14.4" x14ac:dyDescent="0.3">
      <c r="A4" s="256" t="s">
        <v>736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8"/>
    </row>
    <row r="5" spans="1:14" ht="14.4" x14ac:dyDescent="0.3">
      <c r="A5" s="81"/>
      <c r="B5" s="82"/>
      <c r="C5" s="83"/>
      <c r="D5" s="83"/>
      <c r="E5" s="83"/>
      <c r="F5" s="83"/>
      <c r="G5" s="83"/>
      <c r="H5" s="83"/>
      <c r="I5" s="83"/>
      <c r="J5" s="83"/>
      <c r="K5" s="84"/>
      <c r="L5" s="84"/>
      <c r="M5" s="83"/>
      <c r="N5" s="85"/>
    </row>
    <row r="6" spans="1:14" ht="23.4" x14ac:dyDescent="0.25">
      <c r="A6" s="259" t="s">
        <v>724</v>
      </c>
      <c r="B6" s="259"/>
      <c r="C6" s="259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</row>
    <row r="7" spans="1:14" x14ac:dyDescent="0.25">
      <c r="A7" s="248" t="s">
        <v>674</v>
      </c>
      <c r="B7" s="248" t="s">
        <v>725</v>
      </c>
      <c r="C7" s="249" t="s">
        <v>726</v>
      </c>
      <c r="D7" s="248" t="s">
        <v>727</v>
      </c>
      <c r="E7" s="248" t="s">
        <v>728</v>
      </c>
      <c r="F7" s="248" t="s">
        <v>729</v>
      </c>
      <c r="G7" s="248"/>
      <c r="H7" s="249"/>
      <c r="I7" s="249"/>
      <c r="J7" s="248" t="s">
        <v>730</v>
      </c>
      <c r="K7" s="248" t="s">
        <v>731</v>
      </c>
      <c r="L7" s="248"/>
      <c r="M7" s="248"/>
      <c r="N7" s="248"/>
    </row>
    <row r="8" spans="1:14" ht="15.6" x14ac:dyDescent="0.25">
      <c r="A8" s="260"/>
      <c r="B8" s="260"/>
      <c r="C8" s="260"/>
      <c r="D8" s="260"/>
      <c r="E8" s="260"/>
      <c r="F8" s="86" t="s">
        <v>732</v>
      </c>
      <c r="G8" s="86" t="s">
        <v>744</v>
      </c>
      <c r="H8" s="86" t="s">
        <v>746</v>
      </c>
      <c r="I8" s="86" t="s">
        <v>733</v>
      </c>
      <c r="J8" s="249"/>
      <c r="K8" s="87" t="s">
        <v>734</v>
      </c>
      <c r="L8" s="86" t="s">
        <v>744</v>
      </c>
      <c r="M8" s="86" t="s">
        <v>745</v>
      </c>
      <c r="N8" s="86" t="s">
        <v>735</v>
      </c>
    </row>
    <row r="9" spans="1:14" ht="14.4" x14ac:dyDescent="0.25">
      <c r="A9" s="119" t="str">
        <f>'BM06'!A18</f>
        <v xml:space="preserve"> 1 </v>
      </c>
      <c r="B9" s="119"/>
      <c r="C9" s="120" t="str">
        <f>'BM06'!B18</f>
        <v>SERVIÇOS PRELIMINARES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ht="14.4" x14ac:dyDescent="0.25">
      <c r="A10" s="75" t="str">
        <f>'BM06'!A19</f>
        <v xml:space="preserve"> 1.1 </v>
      </c>
      <c r="B10" s="75"/>
      <c r="C10" s="121" t="str">
        <f>'BM06'!B19</f>
        <v>PLACA DE OBRA EM CHAPA DE ACO GALVANIZADO</v>
      </c>
      <c r="D10" s="75"/>
      <c r="E10" s="75" t="str">
        <f>'BM06'!C19</f>
        <v>M2</v>
      </c>
      <c r="F10" s="122">
        <f>'BM06'!F19</f>
        <v>3</v>
      </c>
      <c r="G10" s="122"/>
      <c r="H10" s="75"/>
      <c r="I10" s="75"/>
      <c r="J10" s="122">
        <f>'BM06'!E19</f>
        <v>381.20299999999997</v>
      </c>
      <c r="K10" s="122">
        <f>'BM06'!I19</f>
        <v>1143.6099999999999</v>
      </c>
      <c r="L10" s="122"/>
      <c r="M10" s="75"/>
      <c r="N10" s="75"/>
    </row>
    <row r="11" spans="1:14" ht="28.8" x14ac:dyDescent="0.25">
      <c r="A11" s="75" t="str">
        <f>'BM06'!A20</f>
        <v xml:space="preserve"> 1.2 </v>
      </c>
      <c r="B11" s="75"/>
      <c r="C11" s="121" t="str">
        <f>'BM06'!B20</f>
        <v>INSTAL/LIGACAO PROVISORIA ELETRICA BAIXA TENSAO P/CANT OBRA OBRA,M3-CHAVE 100A CARGA 3KWH,20CV EXCL FORN MEDIDOR</v>
      </c>
      <c r="D11" s="75"/>
      <c r="E11" s="75" t="str">
        <f>'BM06'!C20</f>
        <v>UN</v>
      </c>
      <c r="F11" s="122">
        <f>'BM06'!F20</f>
        <v>1</v>
      </c>
      <c r="G11" s="122"/>
      <c r="H11" s="75"/>
      <c r="I11" s="75"/>
      <c r="J11" s="122">
        <f>'BM06'!E20</f>
        <v>2187.48</v>
      </c>
      <c r="K11" s="122">
        <f>'BM06'!I20</f>
        <v>2187.48</v>
      </c>
      <c r="L11" s="122"/>
      <c r="M11" s="75"/>
      <c r="N11" s="75"/>
    </row>
    <row r="12" spans="1:14" ht="14.4" x14ac:dyDescent="0.25">
      <c r="A12" s="75" t="str">
        <f>'BM06'!A21</f>
        <v xml:space="preserve"> 1.3</v>
      </c>
      <c r="B12" s="75"/>
      <c r="C12" s="121" t="str">
        <f>'BM06'!B21</f>
        <v>DEMOLIÇÃO DE CONCRETO MANUAL</v>
      </c>
      <c r="D12" s="75"/>
      <c r="E12" s="75" t="str">
        <f>'BM06'!C21</f>
        <v>M3</v>
      </c>
      <c r="F12" s="122">
        <f>'BM06'!F21</f>
        <v>5.6</v>
      </c>
      <c r="G12" s="122"/>
      <c r="H12" s="75"/>
      <c r="I12" s="75"/>
      <c r="J12" s="122">
        <f>'BM06'!E21</f>
        <v>246.45099999999999</v>
      </c>
      <c r="K12" s="122">
        <f>'BM06'!I21</f>
        <v>1380.1299999999999</v>
      </c>
      <c r="L12" s="122"/>
      <c r="M12" s="75"/>
      <c r="N12" s="75"/>
    </row>
    <row r="13" spans="1:14" ht="14.4" x14ac:dyDescent="0.25">
      <c r="A13" s="75" t="str">
        <f>'BM06'!A22</f>
        <v xml:space="preserve"> 1.4</v>
      </c>
      <c r="B13" s="75"/>
      <c r="C13" s="121" t="str">
        <f>'BM06'!B22</f>
        <v>DEMOLIÇÃO DE LAJES PRÉ-FABRICADA OU TRELIÇADA, INCLUSIVE CAPEAMENTO</v>
      </c>
      <c r="D13" s="75"/>
      <c r="E13" s="75" t="str">
        <f>'BM06'!C22</f>
        <v>M2</v>
      </c>
      <c r="F13" s="122">
        <f>'BM06'!F22</f>
        <v>382.7</v>
      </c>
      <c r="G13" s="122"/>
      <c r="H13" s="75"/>
      <c r="I13" s="75"/>
      <c r="J13" s="122">
        <f>'BM06'!E22</f>
        <v>17.893540000000002</v>
      </c>
      <c r="K13" s="122">
        <f>'BM06'!I22</f>
        <v>6847.8577580000001</v>
      </c>
      <c r="L13" s="122"/>
      <c r="M13" s="75"/>
      <c r="N13" s="75"/>
    </row>
    <row r="14" spans="1:14" ht="28.8" x14ac:dyDescent="0.25">
      <c r="A14" s="75" t="s">
        <v>743</v>
      </c>
      <c r="B14" s="75" t="str">
        <f>'ITENS NOVOS'!C10</f>
        <v>90447</v>
      </c>
      <c r="C14" s="121" t="str">
        <f>'ITENS NOVOS'!D10</f>
        <v>RASGO EM ALVENARIA PARA ELETRODUTOS COM DIAMETROS MENORES OU IGUAIS A 40 MM. AF_05/2015</v>
      </c>
      <c r="D14" s="75" t="str">
        <f>'ITENS NOVOS'!B10</f>
        <v>SINAPI</v>
      </c>
      <c r="E14" s="75" t="s">
        <v>315</v>
      </c>
      <c r="F14" s="122"/>
      <c r="G14" s="122">
        <f>MEMORIAL!L24</f>
        <v>50</v>
      </c>
      <c r="H14" s="75"/>
      <c r="I14" s="123">
        <f>MEMORIAL!L24</f>
        <v>50</v>
      </c>
      <c r="J14" s="122">
        <f>'ITENS NOVOS'!I10</f>
        <v>5.57</v>
      </c>
      <c r="K14" s="122"/>
      <c r="L14" s="122">
        <f>G14*J14</f>
        <v>278.5</v>
      </c>
      <c r="M14" s="75"/>
      <c r="N14" s="124">
        <f>I14*J14</f>
        <v>278.5</v>
      </c>
    </row>
    <row r="15" spans="1:14" ht="14.4" x14ac:dyDescent="0.25">
      <c r="A15" s="119" t="str">
        <f>'BM06'!A23</f>
        <v xml:space="preserve"> 2 </v>
      </c>
      <c r="B15" s="119"/>
      <c r="C15" s="120" t="str">
        <f>'BM06'!B23</f>
        <v>FUNDAÇÃO / SUPERESTRUTURA</v>
      </c>
      <c r="D15" s="119"/>
      <c r="E15" s="119"/>
      <c r="F15" s="125"/>
      <c r="G15" s="125"/>
      <c r="H15" s="119"/>
      <c r="I15" s="119"/>
      <c r="J15" s="125"/>
      <c r="K15" s="125"/>
      <c r="L15" s="125"/>
      <c r="M15" s="119"/>
      <c r="N15" s="119"/>
    </row>
    <row r="16" spans="1:14" ht="14.4" x14ac:dyDescent="0.25">
      <c r="A16" s="75"/>
      <c r="B16" s="75"/>
      <c r="C16" s="121" t="str">
        <f>'BM06'!B24</f>
        <v>CAIXAS D'ÁGUA</v>
      </c>
      <c r="D16" s="75"/>
      <c r="E16" s="75"/>
      <c r="F16" s="122"/>
      <c r="G16" s="122"/>
      <c r="H16" s="75"/>
      <c r="I16" s="75"/>
      <c r="J16" s="122"/>
      <c r="K16" s="122"/>
      <c r="L16" s="122"/>
      <c r="M16" s="75"/>
      <c r="N16" s="75"/>
    </row>
    <row r="17" spans="1:14" ht="28.8" x14ac:dyDescent="0.25">
      <c r="A17" s="75" t="str">
        <f>'BM06'!A25</f>
        <v>2.1</v>
      </c>
      <c r="B17" s="75"/>
      <c r="C17" s="121" t="str">
        <f>'BM06'!B25</f>
        <v>CONCRETO ARMADO FCK=21,0MPA, USINADO, BOMBEADO, ADENSADO E LANÇADO, PARA USO GERAL, COM FORMAS PLANAS EM COMPENSADO RESINADO 12MM (05 USOS</v>
      </c>
      <c r="D17" s="75"/>
      <c r="E17" s="75" t="str">
        <f>'BM06'!C25</f>
        <v>M3</v>
      </c>
      <c r="F17" s="122">
        <f>'BM06'!F25</f>
        <v>25.049999999999997</v>
      </c>
      <c r="G17" s="122"/>
      <c r="H17" s="75"/>
      <c r="I17" s="75"/>
      <c r="J17" s="122">
        <f>'BM06'!E25</f>
        <v>2678.0700999999999</v>
      </c>
      <c r="K17" s="122">
        <f>F17*J17</f>
        <v>67085.656004999997</v>
      </c>
      <c r="L17" s="122"/>
      <c r="M17" s="75"/>
      <c r="N17" s="75"/>
    </row>
    <row r="18" spans="1:14" ht="14.4" x14ac:dyDescent="0.25">
      <c r="A18" s="75"/>
      <c r="B18" s="75"/>
      <c r="C18" s="121" t="str">
        <f>'BM06'!B26</f>
        <v>VIGAS</v>
      </c>
      <c r="D18" s="75"/>
      <c r="E18" s="75"/>
      <c r="F18" s="122"/>
      <c r="G18" s="122"/>
      <c r="H18" s="75"/>
      <c r="I18" s="75"/>
      <c r="J18" s="122"/>
      <c r="K18" s="122"/>
      <c r="L18" s="122"/>
      <c r="M18" s="75"/>
      <c r="N18" s="75"/>
    </row>
    <row r="19" spans="1:14" ht="28.8" x14ac:dyDescent="0.25">
      <c r="A19" s="75" t="str">
        <f>'BM06'!A27</f>
        <v>2.2</v>
      </c>
      <c r="B19" s="75"/>
      <c r="C19" s="121" t="str">
        <f>'BM06'!B27</f>
        <v>CONCRETO ARMADO FCK=21,0MPA, USINADO, BOMBEADO, ADENSADO E LANÇADO, PARA USO GERAL, COM FORMAS PLANAS EM COMPENSADO RESINADO 12MM (05 USOS</v>
      </c>
      <c r="D19" s="75"/>
      <c r="E19" s="75" t="str">
        <f>'BM06'!C27</f>
        <v>M3</v>
      </c>
      <c r="F19" s="122">
        <f>'BM06'!F27</f>
        <v>7.97</v>
      </c>
      <c r="G19" s="122"/>
      <c r="H19" s="75"/>
      <c r="I19" s="75"/>
      <c r="J19" s="122">
        <f>'BM06'!E27</f>
        <v>2678.07</v>
      </c>
      <c r="K19" s="122">
        <f>'BM06'!I27</f>
        <v>21344.2179</v>
      </c>
      <c r="L19" s="122"/>
      <c r="M19" s="75"/>
      <c r="N19" s="75"/>
    </row>
    <row r="20" spans="1:14" ht="14.4" x14ac:dyDescent="0.25">
      <c r="A20" s="75"/>
      <c r="B20" s="75"/>
      <c r="C20" s="121" t="str">
        <f>'BM06'!B28</f>
        <v>PILARES</v>
      </c>
      <c r="D20" s="75"/>
      <c r="E20" s="75"/>
      <c r="F20" s="122"/>
      <c r="G20" s="122"/>
      <c r="H20" s="75"/>
      <c r="I20" s="75"/>
      <c r="J20" s="122"/>
      <c r="K20" s="122"/>
      <c r="L20" s="122"/>
      <c r="M20" s="75"/>
      <c r="N20" s="75"/>
    </row>
    <row r="21" spans="1:14" ht="28.8" x14ac:dyDescent="0.25">
      <c r="A21" s="75" t="str">
        <f>'BM06'!A29</f>
        <v>2.3</v>
      </c>
      <c r="B21" s="75"/>
      <c r="C21" s="121" t="str">
        <f>'BM06'!B29</f>
        <v>CONCRETO ARMADO FCK=21,0MPA, USINADO, BOMBEADO, ADENSADO E LANÇADO, PARA USO GERAL, COM FORMAS PLANAS EM COMPENSADO RESINADO 12MM (05 USOS</v>
      </c>
      <c r="D21" s="75"/>
      <c r="E21" s="75" t="str">
        <f>'BM06'!C29</f>
        <v>M3</v>
      </c>
      <c r="F21" s="122">
        <f>'BM06'!F29</f>
        <v>5.1479999999999997</v>
      </c>
      <c r="G21" s="122"/>
      <c r="H21" s="75"/>
      <c r="I21" s="75"/>
      <c r="J21" s="122">
        <f>'BM06'!E29</f>
        <v>2678.0709999999999</v>
      </c>
      <c r="K21" s="122">
        <f>'BM06'!I29</f>
        <v>13786.709507999998</v>
      </c>
      <c r="L21" s="122"/>
      <c r="M21" s="75"/>
      <c r="N21" s="75"/>
    </row>
    <row r="22" spans="1:14" ht="28.8" x14ac:dyDescent="0.25">
      <c r="A22" s="75" t="s">
        <v>747</v>
      </c>
      <c r="B22" s="79" t="s">
        <v>707</v>
      </c>
      <c r="C22" s="121" t="str">
        <f>'ITENS NOVOS'!D13</f>
        <v>ARMAÇÃO DE PILAR OU VIGA DE UMA ESTRUTURA CONVENCIONAL DE CONCRETO ARMADO EM UM EDIFÍCIO DE MÚLTIPLOS PAVIMENTOS UTILIZANDO AÇO CA-60 DE 5,0 MM - MONTAGEM. AF_12/2015</v>
      </c>
      <c r="D22" s="90" t="s">
        <v>719</v>
      </c>
      <c r="E22" s="75" t="str">
        <f>'ITENS NOVOS'!E13</f>
        <v>KG</v>
      </c>
      <c r="F22" s="122"/>
      <c r="G22" s="122">
        <f>MEMORIAL!L36</f>
        <v>62.16</v>
      </c>
      <c r="H22" s="75"/>
      <c r="I22" s="122">
        <v>62.16</v>
      </c>
      <c r="J22" s="90">
        <f>'ITENS NOVOS'!I13</f>
        <v>17.53</v>
      </c>
      <c r="K22" s="122"/>
      <c r="L22" s="122">
        <f>G22*J22</f>
        <v>1089.6648</v>
      </c>
      <c r="M22" s="75"/>
      <c r="N22" s="124">
        <f>I22*J22</f>
        <v>1089.6648</v>
      </c>
    </row>
    <row r="23" spans="1:14" ht="28.8" x14ac:dyDescent="0.25">
      <c r="A23" s="75" t="s">
        <v>748</v>
      </c>
      <c r="B23" s="79" t="s">
        <v>705</v>
      </c>
      <c r="C23" s="121" t="str">
        <f>'ITENS NOVOS'!D14</f>
        <v>ARMAÇÃO DE PILAR OU VIGA DE UMA ESTRUTURA CONVENCIONAL DE CONCRETO ARMADO EM UM EDIFÍCIO DE MÚLTIPLOS PAVIMENTOS UTILIZANDO AÇO CA-50 DE 8,0 MM - MONTAGEM. AF_12/2015</v>
      </c>
      <c r="D23" s="90" t="s">
        <v>719</v>
      </c>
      <c r="E23" s="75" t="str">
        <f>'ITENS NOVOS'!E14</f>
        <v>KG</v>
      </c>
      <c r="F23" s="122"/>
      <c r="G23" s="122">
        <f>MEMORIAL!L41</f>
        <v>36.799999999999997</v>
      </c>
      <c r="H23" s="75"/>
      <c r="I23" s="122">
        <v>36.799999999999997</v>
      </c>
      <c r="J23" s="90">
        <f>'ITENS NOVOS'!I14</f>
        <v>16.559999999999999</v>
      </c>
      <c r="K23" s="122"/>
      <c r="L23" s="122">
        <f t="shared" ref="L23:L26" si="0">G23*J23</f>
        <v>609.4079999999999</v>
      </c>
      <c r="M23" s="75"/>
      <c r="N23" s="124">
        <f t="shared" ref="N23:N26" si="1">I23*J23</f>
        <v>609.4079999999999</v>
      </c>
    </row>
    <row r="24" spans="1:14" ht="28.8" x14ac:dyDescent="0.25">
      <c r="A24" s="75" t="s">
        <v>749</v>
      </c>
      <c r="B24" s="79" t="s">
        <v>696</v>
      </c>
      <c r="C24" s="121" t="str">
        <f>'ITENS NOVOS'!D15</f>
        <v>CONCRETO FCK = 25MPA, TRAÇO 1:2,3:2,7 (EM MASSA SECA DE CIMENTO/ AREIA MÉDIA/ BRITA 1) - PREPARO MECÂNICO COM BETONEIRA 400 L. AF_05/2021</v>
      </c>
      <c r="D24" s="90" t="s">
        <v>719</v>
      </c>
      <c r="E24" s="75" t="str">
        <f>'ITENS NOVOS'!E15</f>
        <v>M3</v>
      </c>
      <c r="F24" s="122"/>
      <c r="G24" s="122">
        <f>MEMORIAL!L45</f>
        <v>0.51</v>
      </c>
      <c r="H24" s="75"/>
      <c r="I24" s="122">
        <v>0.51</v>
      </c>
      <c r="J24" s="90">
        <f>'ITENS NOVOS'!I15</f>
        <v>422.10999999999996</v>
      </c>
      <c r="K24" s="122"/>
      <c r="L24" s="122">
        <f t="shared" si="0"/>
        <v>215.27609999999999</v>
      </c>
      <c r="M24" s="75"/>
      <c r="N24" s="124">
        <f t="shared" si="1"/>
        <v>215.27609999999999</v>
      </c>
    </row>
    <row r="25" spans="1:14" ht="28.8" x14ac:dyDescent="0.25">
      <c r="A25" s="75" t="s">
        <v>750</v>
      </c>
      <c r="B25" s="80">
        <v>3176</v>
      </c>
      <c r="C25" s="121" t="str">
        <f>'ITENS NOVOS'!D16</f>
        <v>Forma plana para estruturas, em compensado plastificado de 12mm, 03 usos, exclusive escoramento - Rev 01_05/2022</v>
      </c>
      <c r="D25" s="90" t="s">
        <v>717</v>
      </c>
      <c r="E25" s="75" t="str">
        <f>'ITENS NOVOS'!E16</f>
        <v>m2</v>
      </c>
      <c r="F25" s="122"/>
      <c r="G25" s="122">
        <f>MEMORIAL!L50</f>
        <v>11.760000000000002</v>
      </c>
      <c r="H25" s="75"/>
      <c r="I25" s="122">
        <v>11.76</v>
      </c>
      <c r="J25" s="90">
        <f>'ITENS NOVOS'!I16</f>
        <v>92.399999999999991</v>
      </c>
      <c r="K25" s="122"/>
      <c r="L25" s="122">
        <f t="shared" si="0"/>
        <v>1086.624</v>
      </c>
      <c r="M25" s="75"/>
      <c r="N25" s="124">
        <f t="shared" si="1"/>
        <v>1086.6239999999998</v>
      </c>
    </row>
    <row r="26" spans="1:14" ht="28.8" x14ac:dyDescent="0.25">
      <c r="A26" s="75" t="s">
        <v>751</v>
      </c>
      <c r="B26" s="79" t="s">
        <v>699</v>
      </c>
      <c r="C26" s="121" t="str">
        <f>'ITENS NOVOS'!D17</f>
        <v>LANÇAMENTO COM USO DE BALDES, ADENSAMENTO E ACABAMENTO DE CONCRETO EM ESTRUTURAS. AF_12/2015</v>
      </c>
      <c r="D26" s="90" t="s">
        <v>719</v>
      </c>
      <c r="E26" s="75" t="str">
        <f>'ITENS NOVOS'!E17</f>
        <v>M3</v>
      </c>
      <c r="F26" s="122"/>
      <c r="G26" s="122">
        <f>MEMORIAL!L55</f>
        <v>0.51</v>
      </c>
      <c r="H26" s="75"/>
      <c r="I26" s="122">
        <v>0.51</v>
      </c>
      <c r="J26" s="90">
        <f>'ITENS NOVOS'!I17</f>
        <v>186.46999999999997</v>
      </c>
      <c r="K26" s="122"/>
      <c r="L26" s="122">
        <f t="shared" si="0"/>
        <v>95.099699999999984</v>
      </c>
      <c r="M26" s="75"/>
      <c r="N26" s="124">
        <f t="shared" si="1"/>
        <v>95.099699999999984</v>
      </c>
    </row>
    <row r="27" spans="1:14" ht="14.4" x14ac:dyDescent="0.25">
      <c r="A27" s="75"/>
      <c r="B27" s="75"/>
      <c r="C27" s="121"/>
      <c r="D27" s="75"/>
      <c r="E27" s="75"/>
      <c r="F27" s="122"/>
      <c r="G27" s="122"/>
      <c r="H27" s="75"/>
      <c r="I27" s="75"/>
      <c r="J27" s="122"/>
      <c r="K27" s="122"/>
      <c r="L27" s="122"/>
      <c r="M27" s="75"/>
      <c r="N27" s="75"/>
    </row>
    <row r="28" spans="1:14" ht="14.4" x14ac:dyDescent="0.25">
      <c r="A28" s="119">
        <f>'BM06'!A30</f>
        <v>3</v>
      </c>
      <c r="B28" s="119"/>
      <c r="C28" s="120" t="str">
        <f>'BM06'!B30</f>
        <v>SISTEMA DE VEDAÇÃO VERTICAL INTERNO E EXTERNO (PAREDES)</v>
      </c>
      <c r="D28" s="119"/>
      <c r="E28" s="119"/>
      <c r="F28" s="125"/>
      <c r="G28" s="125"/>
      <c r="H28" s="119"/>
      <c r="I28" s="119"/>
      <c r="J28" s="125"/>
      <c r="K28" s="125"/>
      <c r="L28" s="125"/>
      <c r="M28" s="119"/>
      <c r="N28" s="119"/>
    </row>
    <row r="29" spans="1:14" ht="28.8" x14ac:dyDescent="0.25">
      <c r="A29" s="75" t="str">
        <f>'BM06'!A31</f>
        <v>3.1</v>
      </c>
      <c r="B29" s="75"/>
      <c r="C29" s="121" t="str">
        <f>'BM06'!B31</f>
        <v>COBOGO DE CONCRETO (ELEMENTO VAZADO), 7X50X50CM, ASSENTADO COM ARGAMASSA TRACO 1:4 (CIMENTO E AREIA)</v>
      </c>
      <c r="D29" s="75"/>
      <c r="E29" s="75" t="str">
        <f>'BM06'!C31</f>
        <v>M2</v>
      </c>
      <c r="F29" s="122">
        <f>'BM06'!F31</f>
        <v>27.15</v>
      </c>
      <c r="G29" s="122"/>
      <c r="H29" s="75"/>
      <c r="I29" s="75"/>
      <c r="J29" s="122">
        <f>'BM06'!E31</f>
        <v>158.49789999999999</v>
      </c>
      <c r="K29" s="122">
        <f>'BM06'!I31</f>
        <v>4303.21</v>
      </c>
      <c r="L29" s="122"/>
      <c r="M29" s="75"/>
      <c r="N29" s="75"/>
    </row>
    <row r="30" spans="1:14" ht="43.2" x14ac:dyDescent="0.25">
      <c r="A30" s="75" t="str">
        <f>'BM06'!A32</f>
        <v>3.2</v>
      </c>
      <c r="B30" s="75"/>
      <c r="C30" s="121" t="str">
        <f>'BM06'!B32</f>
        <v>ALVENARIA DE VEDAÇÃO DE BLOCOS CERÂMICOS FURADOS NA HORIZONTAL DE 9X19X19CM (ESPESSURA 9CM) DE PAREDES COM ÁREA LÍQUIDA MAIOR OU IGUAL A 6M² SEM VÃOS E ARGAMASSA DE ASSENTAMENTO COM PREPARO MANUAL. AF_06/2014_P</v>
      </c>
      <c r="D30" s="75"/>
      <c r="E30" s="75" t="str">
        <f>'BM06'!C32</f>
        <v>M2</v>
      </c>
      <c r="F30" s="122">
        <f>'BM06'!F32</f>
        <v>105.86</v>
      </c>
      <c r="G30" s="122"/>
      <c r="H30" s="75"/>
      <c r="I30" s="75"/>
      <c r="J30" s="122">
        <f>'BM06'!E32</f>
        <v>71.368300000000005</v>
      </c>
      <c r="K30" s="122">
        <f>'BM06'!I32</f>
        <v>7555.04</v>
      </c>
      <c r="L30" s="122"/>
      <c r="M30" s="75"/>
      <c r="N30" s="75"/>
    </row>
    <row r="31" spans="1:14" ht="28.8" x14ac:dyDescent="0.25">
      <c r="A31" s="75" t="str">
        <f>'BM06'!A33</f>
        <v>3.3</v>
      </c>
      <c r="B31" s="75"/>
      <c r="C31" s="121" t="str">
        <f>'BM06'!B33</f>
        <v>DIVISORIA EM MADEIRA COMPENSADA RESINADA ESPESSURA 6MM, ESTRUTURADA EM MADEIRA DE LEI 3"X3"</v>
      </c>
      <c r="D31" s="75"/>
      <c r="E31" s="75" t="str">
        <f>'BM06'!C33</f>
        <v>M2</v>
      </c>
      <c r="F31" s="122">
        <f>'BM06'!F33</f>
        <v>45.99</v>
      </c>
      <c r="G31" s="122"/>
      <c r="H31" s="75"/>
      <c r="I31" s="75"/>
      <c r="J31" s="122">
        <f>'BM06'!E33</f>
        <v>283.12270000000001</v>
      </c>
      <c r="K31" s="122">
        <f>'BM06'!I33</f>
        <v>13020.812973000002</v>
      </c>
      <c r="L31" s="122"/>
      <c r="M31" s="75"/>
      <c r="N31" s="75"/>
    </row>
    <row r="32" spans="1:14" ht="14.4" x14ac:dyDescent="0.25">
      <c r="A32" s="75" t="str">
        <f>'BM06'!A34</f>
        <v>3.4</v>
      </c>
      <c r="B32" s="75"/>
      <c r="C32" s="121" t="str">
        <f>'BM06'!B34</f>
        <v>DIVISÓRIA DE GRANITO CINZA E=2cm</v>
      </c>
      <c r="D32" s="75"/>
      <c r="E32" s="75" t="str">
        <f>'BM06'!C34</f>
        <v>m²</v>
      </c>
      <c r="F32" s="122">
        <f>'BM06'!F34</f>
        <v>52.74</v>
      </c>
      <c r="G32" s="122"/>
      <c r="H32" s="75"/>
      <c r="I32" s="75"/>
      <c r="J32" s="122">
        <f>'BM06'!E34</f>
        <v>415.28269999999998</v>
      </c>
      <c r="K32" s="122">
        <f>'BM06'!I34</f>
        <v>21902.009598000001</v>
      </c>
      <c r="L32" s="122"/>
      <c r="M32" s="75"/>
      <c r="N32" s="75"/>
    </row>
    <row r="33" spans="1:14" ht="14.4" x14ac:dyDescent="0.25">
      <c r="A33" s="119">
        <f>'BM06'!A35</f>
        <v>4</v>
      </c>
      <c r="B33" s="119"/>
      <c r="C33" s="120" t="str">
        <f>'BM06'!B35</f>
        <v>ESQUADRIAS</v>
      </c>
      <c r="D33" s="119"/>
      <c r="E33" s="119"/>
      <c r="F33" s="125"/>
      <c r="G33" s="125"/>
      <c r="H33" s="119"/>
      <c r="I33" s="119"/>
      <c r="J33" s="125"/>
      <c r="K33" s="125"/>
      <c r="L33" s="125"/>
      <c r="M33" s="119"/>
      <c r="N33" s="119"/>
    </row>
    <row r="34" spans="1:14" ht="28.8" x14ac:dyDescent="0.25">
      <c r="A34" s="75" t="str">
        <f>'BM06'!A36</f>
        <v>4.1</v>
      </c>
      <c r="B34" s="75"/>
      <c r="C34" s="121" t="str">
        <f>'BM06'!B36</f>
        <v>PORTA DE MADEIRA PM2 - COMPENSADA LISA PARA CERA OU VERNIZ, 80X210X3,5CM, INCLUSO ADUELA 1A, ALIZAR 1A E DOBRADICAS COM ANEL</v>
      </c>
      <c r="D34" s="75"/>
      <c r="E34" s="75" t="str">
        <f>'BM06'!C36</f>
        <v>UN</v>
      </c>
      <c r="F34" s="122">
        <f>'BM06'!F36</f>
        <v>14</v>
      </c>
      <c r="G34" s="122"/>
      <c r="H34" s="75"/>
      <c r="I34" s="75"/>
      <c r="J34" s="122">
        <f>'BM06'!E36</f>
        <v>808.66200000000003</v>
      </c>
      <c r="K34" s="122">
        <f>'BM06'!I36</f>
        <v>11321.268</v>
      </c>
      <c r="L34" s="122"/>
      <c r="M34" s="75"/>
      <c r="N34" s="75"/>
    </row>
    <row r="35" spans="1:14" ht="28.8" x14ac:dyDescent="0.25">
      <c r="A35" s="75" t="str">
        <f>'BM06'!A37</f>
        <v>4.2</v>
      </c>
      <c r="B35" s="75"/>
      <c r="C35" s="121" t="str">
        <f>'BM06'!B37</f>
        <v>Porta em madeira lei (Ipê), lisa, semi-ôca, 80 x 210cm, com visor de vidro 6mm (60x40cm), inclusive batentes e ferragens</v>
      </c>
      <c r="D35" s="75"/>
      <c r="E35" s="75" t="str">
        <f>'BM06'!C37</f>
        <v>un</v>
      </c>
      <c r="F35" s="122">
        <f>'BM06'!F37</f>
        <v>18</v>
      </c>
      <c r="G35" s="122"/>
      <c r="H35" s="75"/>
      <c r="I35" s="75"/>
      <c r="J35" s="122">
        <f>'BM06'!E37</f>
        <v>1131.0119999999999</v>
      </c>
      <c r="K35" s="122">
        <f>'BM06'!I37</f>
        <v>20358.216</v>
      </c>
      <c r="L35" s="122"/>
      <c r="M35" s="75"/>
      <c r="N35" s="75"/>
    </row>
    <row r="36" spans="1:14" ht="43.2" x14ac:dyDescent="0.25">
      <c r="A36" s="75" t="str">
        <f>'BM06'!A38</f>
        <v>4.3</v>
      </c>
      <c r="B36" s="75"/>
      <c r="C36" s="121" t="str">
        <f>'BM06'!B38</f>
        <v>KIT DE PORTA DE MADEIRA PARA PINTURA, SEMI-OCA (LEVE OU MÉDIA), PADRÃO MÉDIO, 60X210CM, ESPESSURA DE 3,5CM, ITENS INCLUSOS: DOBRADIÇAS, MONTAGEM E INSTALAÇÃO DO BATENTE, FECHADURA COM EXECUÇÃO DO FURO - FORNECIMENTO E INSTALAÇÃO. AF_12/2019</v>
      </c>
      <c r="D36" s="75"/>
      <c r="E36" s="75" t="str">
        <f>'BM06'!C38</f>
        <v>UN</v>
      </c>
      <c r="F36" s="122">
        <f>'BM06'!F38</f>
        <v>4</v>
      </c>
      <c r="G36" s="122"/>
      <c r="H36" s="75"/>
      <c r="I36" s="75"/>
      <c r="J36" s="122">
        <f>'BM06'!E38</f>
        <v>925</v>
      </c>
      <c r="K36" s="122">
        <f>'BM06'!I38</f>
        <v>3700</v>
      </c>
      <c r="L36" s="122"/>
      <c r="M36" s="75"/>
      <c r="N36" s="75"/>
    </row>
    <row r="37" spans="1:14" ht="28.8" x14ac:dyDescent="0.25">
      <c r="A37" s="75" t="str">
        <f>'BM06'!A39</f>
        <v>4.4</v>
      </c>
      <c r="B37" s="75"/>
      <c r="C37" s="121" t="str">
        <f>'BM06'!B39</f>
        <v>Porta em madeira compensada (canela), lisa, semi-ôca, 0.80 x 2.10 m, com chapa inox nos lados interno e externo e barra de apoio inox, inclusive batentes e ferragens</v>
      </c>
      <c r="D37" s="75"/>
      <c r="E37" s="75" t="str">
        <f>'BM06'!C39</f>
        <v>un</v>
      </c>
      <c r="F37" s="122">
        <f>'BM06'!F39</f>
        <v>4</v>
      </c>
      <c r="G37" s="122"/>
      <c r="H37" s="75"/>
      <c r="I37" s="75"/>
      <c r="J37" s="122">
        <f>'BM06'!E39</f>
        <v>1195.2080000000001</v>
      </c>
      <c r="K37" s="122">
        <f>'BM06'!I39</f>
        <v>4780.8320000000003</v>
      </c>
      <c r="L37" s="122"/>
      <c r="M37" s="75"/>
      <c r="N37" s="75"/>
    </row>
    <row r="38" spans="1:14" ht="28.8" x14ac:dyDescent="0.25">
      <c r="A38" s="75" t="str">
        <f>'BM06'!A40</f>
        <v>4.5</v>
      </c>
      <c r="B38" s="75"/>
      <c r="C38" s="121" t="str">
        <f>'BM06'!B40</f>
        <v>PORTA DE MADEIRA TIPO VENEZIANA 1A, 80X210X3CM, INCLUSO ADUELA 1A, ALIZAR 1A E DOBRADICAS COM ANEIS</v>
      </c>
      <c r="D38" s="75"/>
      <c r="E38" s="75" t="str">
        <f>'BM06'!C40</f>
        <v>UN</v>
      </c>
      <c r="F38" s="122">
        <f>'BM06'!F40</f>
        <v>6</v>
      </c>
      <c r="G38" s="122"/>
      <c r="H38" s="75"/>
      <c r="I38" s="75"/>
      <c r="J38" s="122">
        <f>'BM06'!E40</f>
        <v>1195.8869999999999</v>
      </c>
      <c r="K38" s="122">
        <f>'BM06'!I40</f>
        <v>7175.3220000000001</v>
      </c>
      <c r="L38" s="122"/>
      <c r="M38" s="75"/>
      <c r="N38" s="75"/>
    </row>
    <row r="39" spans="1:14" ht="28.8" x14ac:dyDescent="0.25">
      <c r="A39" s="75" t="str">
        <f>'BM06'!A41</f>
        <v>4.6</v>
      </c>
      <c r="B39" s="75"/>
      <c r="C39" s="121" t="str">
        <f>'BM06'!B41</f>
        <v>PORTA DE MADEIRA PARA BANHEIRO, EM CHAPA DE MADEIRA COMPENSADA, REVESTIDA COM LAMINADO TEXTURIZADO, 60X160CM, INCLUSO MARCO E DOBRADICAS</v>
      </c>
      <c r="D39" s="75"/>
      <c r="E39" s="75" t="str">
        <f>'BM06'!C41</f>
        <v>UN</v>
      </c>
      <c r="F39" s="122">
        <f>'BM06'!F41</f>
        <v>9</v>
      </c>
      <c r="G39" s="122"/>
      <c r="H39" s="75"/>
      <c r="I39" s="75"/>
      <c r="J39" s="122">
        <f>'BM06'!E41</f>
        <v>401.16899999999998</v>
      </c>
      <c r="K39" s="122">
        <f>'BM06'!I41</f>
        <v>3610.5209999999997</v>
      </c>
      <c r="L39" s="122"/>
      <c r="M39" s="75"/>
      <c r="N39" s="75"/>
    </row>
    <row r="40" spans="1:14" ht="28.8" x14ac:dyDescent="0.25">
      <c r="A40" s="75" t="str">
        <f>'BM06'!A42</f>
        <v>4.7</v>
      </c>
      <c r="B40" s="75"/>
      <c r="C40" s="121" t="str">
        <f>'BM06'!B42</f>
        <v>PORTA DE MADEIRA PARA BANHEIRO, EM CHAPA DE MADEIRA COMPENSADA, REVESTIDA COM LAMINADO TEXTURIZADO, 60X160CM, INCLUSO MARCO E DOBRADICAS</v>
      </c>
      <c r="D40" s="75"/>
      <c r="E40" s="75" t="str">
        <f>'BM06'!C42</f>
        <v>UN</v>
      </c>
      <c r="F40" s="122">
        <f>'BM06'!F42</f>
        <v>6</v>
      </c>
      <c r="G40" s="122"/>
      <c r="H40" s="75"/>
      <c r="I40" s="75"/>
      <c r="J40" s="122">
        <f>'BM06'!E42</f>
        <v>401.16899999999998</v>
      </c>
      <c r="K40" s="122">
        <f>'BM06'!I42</f>
        <v>2407.0140000000001</v>
      </c>
      <c r="L40" s="122"/>
      <c r="M40" s="75"/>
      <c r="N40" s="75"/>
    </row>
    <row r="41" spans="1:14" ht="28.8" x14ac:dyDescent="0.25">
      <c r="A41" s="75" t="str">
        <f>'BM06'!A43</f>
        <v>4.8</v>
      </c>
      <c r="B41" s="75"/>
      <c r="C41" s="121" t="str">
        <f>'BM06'!B43</f>
        <v>PORTA DE MADEIRA PARA BANHEIRO, EM CHAPA DE MADEIRA COMPENSADA, REVESTIDA COM LAMINADO TEXTURIZADO, 80X160CM, INCLUSO MARCO E DOBRADICAS</v>
      </c>
      <c r="D41" s="75"/>
      <c r="E41" s="75" t="str">
        <f>'BM06'!C43</f>
        <v>UN</v>
      </c>
      <c r="F41" s="122">
        <f>'BM06'!F43</f>
        <v>2</v>
      </c>
      <c r="G41" s="122"/>
      <c r="H41" s="75"/>
      <c r="I41" s="75"/>
      <c r="J41" s="122">
        <f>'BM06'!E43</f>
        <v>474.32</v>
      </c>
      <c r="K41" s="122">
        <f>'BM06'!I43</f>
        <v>948.64</v>
      </c>
      <c r="L41" s="122"/>
      <c r="M41" s="75"/>
      <c r="N41" s="75"/>
    </row>
    <row r="42" spans="1:14" ht="14.4" x14ac:dyDescent="0.25">
      <c r="A42" s="75" t="str">
        <f>'BM06'!A44</f>
        <v>4.9</v>
      </c>
      <c r="B42" s="75"/>
      <c r="C42" s="121" t="str">
        <f>'BM06'!B44</f>
        <v>FECHADURA DE EMBUTIR COMPLETA, PARA PORTAS INTERNAS, PADRAO DE ACABAMENTO MEDIO</v>
      </c>
      <c r="D42" s="75"/>
      <c r="E42" s="75" t="str">
        <f>'BM06'!C44</f>
        <v>UN</v>
      </c>
      <c r="F42" s="122">
        <f>'BM06'!F44</f>
        <v>30</v>
      </c>
      <c r="G42" s="122"/>
      <c r="H42" s="75"/>
      <c r="I42" s="75"/>
      <c r="J42" s="122">
        <f>'BM06'!E44</f>
        <v>173.61699999999999</v>
      </c>
      <c r="K42" s="122">
        <f>'BM06'!I44</f>
        <v>5208.5099999999993</v>
      </c>
      <c r="L42" s="122"/>
      <c r="M42" s="75"/>
      <c r="N42" s="75"/>
    </row>
    <row r="43" spans="1:14" ht="14.4" x14ac:dyDescent="0.25">
      <c r="A43" s="75" t="str">
        <f>'BM06'!A45</f>
        <v>4.10</v>
      </c>
      <c r="B43" s="75"/>
      <c r="C43" s="121" t="str">
        <f>'BM06'!B45</f>
        <v>FECHADURA DE EMBUTIR COMPLETA, PARA PORTAS DE BANHEIRO, PADRAO DEACABAMENTO POPULAR</v>
      </c>
      <c r="D43" s="75"/>
      <c r="E43" s="75" t="str">
        <f>'BM06'!C45</f>
        <v>UN</v>
      </c>
      <c r="F43" s="122">
        <f>'BM06'!F45</f>
        <v>6</v>
      </c>
      <c r="G43" s="122"/>
      <c r="H43" s="75"/>
      <c r="I43" s="75"/>
      <c r="J43" s="122">
        <f>'BM06'!E45</f>
        <v>128.041</v>
      </c>
      <c r="K43" s="122">
        <f>'BM06'!I45</f>
        <v>768.24599999999998</v>
      </c>
      <c r="L43" s="122"/>
      <c r="M43" s="75"/>
      <c r="N43" s="75"/>
    </row>
    <row r="44" spans="1:14" ht="14.4" x14ac:dyDescent="0.25">
      <c r="A44" s="75" t="str">
        <f>'BM06'!A46</f>
        <v>4.11</v>
      </c>
      <c r="B44" s="75"/>
      <c r="C44" s="121" t="str">
        <f>'BM06'!B46</f>
        <v>PORTA DE ABRIR EM ALUMINIO TIPO VENEZIANA, COM GUARNICAO</v>
      </c>
      <c r="D44" s="75"/>
      <c r="E44" s="75" t="str">
        <f>'BM06'!C46</f>
        <v>M2</v>
      </c>
      <c r="F44" s="122">
        <f>'BM06'!F46</f>
        <v>8.4</v>
      </c>
      <c r="G44" s="122"/>
      <c r="H44" s="75"/>
      <c r="I44" s="75"/>
      <c r="J44" s="122">
        <f>'BM06'!E46</f>
        <v>528.54409999999996</v>
      </c>
      <c r="K44" s="122">
        <f>'BM06'!I46</f>
        <v>4439.7704400000002</v>
      </c>
      <c r="L44" s="122"/>
      <c r="M44" s="75"/>
      <c r="N44" s="75"/>
    </row>
    <row r="45" spans="1:14" ht="14.4" x14ac:dyDescent="0.25">
      <c r="A45" s="75" t="str">
        <f>'BM06'!A47</f>
        <v>4.12</v>
      </c>
      <c r="B45" s="75"/>
      <c r="C45" s="121" t="str">
        <f>'BM06'!B47</f>
        <v>PORTA DE ABRIR EM ALUMINIO TIPO VENEZIANA, COM GUARNICAO</v>
      </c>
      <c r="D45" s="75"/>
      <c r="E45" s="75" t="str">
        <f>'BM06'!C47</f>
        <v>M2</v>
      </c>
      <c r="F45" s="122">
        <f>'BM06'!F47</f>
        <v>2.52</v>
      </c>
      <c r="G45" s="122"/>
      <c r="H45" s="75"/>
      <c r="I45" s="75"/>
      <c r="J45" s="122">
        <f>'BM06'!E47</f>
        <v>528.54409999999996</v>
      </c>
      <c r="K45" s="122">
        <f>'BM06'!I47</f>
        <v>1331.9311319999999</v>
      </c>
      <c r="L45" s="122"/>
      <c r="M45" s="75"/>
      <c r="N45" s="75"/>
    </row>
    <row r="46" spans="1:14" ht="14.4" x14ac:dyDescent="0.25">
      <c r="A46" s="75" t="str">
        <f>'BM06'!A48</f>
        <v>4.13</v>
      </c>
      <c r="B46" s="75"/>
      <c r="C46" s="121" t="str">
        <f>'BM06'!B48</f>
        <v>PORTA DE VIDRO TEMPERADO, 0,9X2,10M, ESPESSURA 10MM, INCLUSIVE ACESSORIOS</v>
      </c>
      <c r="D46" s="75"/>
      <c r="E46" s="75" t="str">
        <f>'BM06'!C48</f>
        <v>UN</v>
      </c>
      <c r="F46" s="122">
        <f>'BM06'!F48</f>
        <v>2</v>
      </c>
      <c r="G46" s="122"/>
      <c r="H46" s="75"/>
      <c r="I46" s="75"/>
      <c r="J46" s="122">
        <f>'BM06'!E48</f>
        <v>1887.9570000000001</v>
      </c>
      <c r="K46" s="122">
        <f>'BM06'!I48</f>
        <v>3775.9140000000002</v>
      </c>
      <c r="L46" s="122"/>
      <c r="M46" s="75"/>
      <c r="N46" s="75"/>
    </row>
    <row r="47" spans="1:14" ht="14.4" x14ac:dyDescent="0.25">
      <c r="A47" s="75" t="str">
        <f>'BM06'!A49</f>
        <v>4.14</v>
      </c>
      <c r="B47" s="75"/>
      <c r="C47" s="121" t="str">
        <f>'BM06'!B49</f>
        <v>JANELA BASCULANTE DE ALUMINIO</v>
      </c>
      <c r="D47" s="75"/>
      <c r="E47" s="75" t="str">
        <f>'BM06'!C49</f>
        <v>M2</v>
      </c>
      <c r="F47" s="122">
        <f>'BM06'!F49</f>
        <v>3.24</v>
      </c>
      <c r="G47" s="122"/>
      <c r="H47" s="75"/>
      <c r="I47" s="75"/>
      <c r="J47" s="122">
        <f>'BM06'!E49</f>
        <v>457.44</v>
      </c>
      <c r="K47" s="122">
        <f>'BM06'!I49</f>
        <v>1482.1056000000001</v>
      </c>
      <c r="L47" s="122"/>
      <c r="M47" s="75"/>
      <c r="N47" s="75"/>
    </row>
    <row r="48" spans="1:14" ht="28.8" x14ac:dyDescent="0.25">
      <c r="A48" s="75" t="str">
        <f>'BM06'!A50</f>
        <v>4.15</v>
      </c>
      <c r="B48" s="75"/>
      <c r="C48" s="121" t="str">
        <f>'BM06'!B50</f>
        <v>JANELA DE CORRER EM ALUMINIO, COM QUATRO FOLHAS PARA VIDRO, DUAS FIXAS E DUAS MOVEIS, INCLUSO GUARNICAO E VIDRO LISO INCOLOR</v>
      </c>
      <c r="D48" s="75"/>
      <c r="E48" s="75" t="str">
        <f>'BM06'!C50</f>
        <v>m²</v>
      </c>
      <c r="F48" s="122">
        <f>'BM06'!F50</f>
        <v>3.24</v>
      </c>
      <c r="G48" s="122"/>
      <c r="H48" s="75"/>
      <c r="I48" s="75"/>
      <c r="J48" s="122">
        <f>'BM06'!E50</f>
        <v>472.09</v>
      </c>
      <c r="K48" s="122">
        <f>'BM06'!I50</f>
        <v>1529.5716</v>
      </c>
      <c r="L48" s="122"/>
      <c r="M48" s="75"/>
      <c r="N48" s="75"/>
    </row>
    <row r="49" spans="1:14" ht="14.4" x14ac:dyDescent="0.25">
      <c r="A49" s="75" t="str">
        <f>'BM06'!A51</f>
        <v>4.16</v>
      </c>
      <c r="B49" s="75"/>
      <c r="C49" s="121" t="str">
        <f>'BM06'!B51</f>
        <v>JANELA BASCULANTE DE ALUMINIO</v>
      </c>
      <c r="D49" s="75"/>
      <c r="E49" s="75" t="str">
        <f>'BM06'!C51</f>
        <v>M2</v>
      </c>
      <c r="F49" s="122">
        <f>'BM06'!F51</f>
        <v>2.88</v>
      </c>
      <c r="G49" s="122"/>
      <c r="H49" s="75"/>
      <c r="I49" s="75"/>
      <c r="J49" s="122">
        <f>'BM06'!E51</f>
        <v>457.44</v>
      </c>
      <c r="K49" s="122">
        <f>'BM06'!I51</f>
        <v>1317.4271999999999</v>
      </c>
      <c r="L49" s="122"/>
      <c r="M49" s="75"/>
      <c r="N49" s="75"/>
    </row>
    <row r="50" spans="1:14" ht="14.4" x14ac:dyDescent="0.25">
      <c r="A50" s="75" t="str">
        <f>'BM06'!A52</f>
        <v>4.17</v>
      </c>
      <c r="B50" s="75"/>
      <c r="C50" s="121" t="str">
        <f>'BM06'!B52</f>
        <v>JANELA BASCULANTE DE ALUMINIO</v>
      </c>
      <c r="D50" s="75"/>
      <c r="E50" s="75" t="str">
        <f>'BM06'!C52</f>
        <v>M2</v>
      </c>
      <c r="F50" s="122">
        <f>'BM06'!F52</f>
        <v>16.2</v>
      </c>
      <c r="G50" s="122"/>
      <c r="H50" s="75"/>
      <c r="I50" s="75"/>
      <c r="J50" s="122">
        <f>'BM06'!E52</f>
        <v>457.44209999999998</v>
      </c>
      <c r="K50" s="122">
        <f>'BM06'!I52</f>
        <v>7410.5620199999994</v>
      </c>
      <c r="L50" s="122"/>
      <c r="M50" s="75"/>
      <c r="N50" s="75"/>
    </row>
    <row r="51" spans="1:14" ht="28.8" x14ac:dyDescent="0.25">
      <c r="A51" s="75" t="str">
        <f>'BM06'!A53</f>
        <v>4.18</v>
      </c>
      <c r="B51" s="75"/>
      <c r="C51" s="121" t="str">
        <f>'BM06'!B53</f>
        <v>JANELA DE CORRER EM ALUMINIO, COM QUATRO FOLHAS PARA VIDRO, DUAS FIXAS E DUAS MOVEIS, INCLUSO GUARNICAO E VIDRO LISO INCOLOR</v>
      </c>
      <c r="D51" s="75"/>
      <c r="E51" s="75" t="str">
        <f>'BM06'!C53</f>
        <v>m²</v>
      </c>
      <c r="F51" s="122">
        <f>'BM06'!F53</f>
        <v>10.08</v>
      </c>
      <c r="G51" s="122"/>
      <c r="H51" s="75"/>
      <c r="I51" s="75"/>
      <c r="J51" s="122">
        <f>'BM06'!E53</f>
        <v>472.08909999999997</v>
      </c>
      <c r="K51" s="122">
        <f>'BM06'!I53</f>
        <v>4758.658128</v>
      </c>
      <c r="L51" s="122"/>
      <c r="M51" s="75"/>
      <c r="N51" s="75"/>
    </row>
    <row r="52" spans="1:14" ht="28.8" x14ac:dyDescent="0.25">
      <c r="A52" s="75" t="str">
        <f>'BM06'!A54</f>
        <v>4.19</v>
      </c>
      <c r="B52" s="75"/>
      <c r="C52" s="121" t="str">
        <f>'BM06'!B54</f>
        <v>JANELA DE CORRER EM ALUMINIO, COM QUATRO FOLHAS PARA VIDRO, DUAS FIXAS E DUAS MOVEIS, INCLUSO GUARNICAO E VIDRO LISO INCOLOR</v>
      </c>
      <c r="D52" s="75"/>
      <c r="E52" s="75" t="str">
        <f>'BM06'!C54</f>
        <v>m²</v>
      </c>
      <c r="F52" s="122">
        <f>'BM06'!F54</f>
        <v>7.2</v>
      </c>
      <c r="G52" s="122"/>
      <c r="H52" s="75"/>
      <c r="I52" s="75"/>
      <c r="J52" s="122">
        <f>'BM06'!E54</f>
        <v>472.08909999999997</v>
      </c>
      <c r="K52" s="122">
        <f>'BM06'!I54</f>
        <v>3399.0415199999998</v>
      </c>
      <c r="L52" s="122"/>
      <c r="M52" s="75"/>
      <c r="N52" s="75"/>
    </row>
    <row r="53" spans="1:14" ht="14.4" x14ac:dyDescent="0.25">
      <c r="A53" s="75" t="str">
        <f>'BM06'!A55</f>
        <v>4.20</v>
      </c>
      <c r="B53" s="75"/>
      <c r="C53" s="121" t="str">
        <f>'BM06'!B55</f>
        <v>JANELA BASCULANTE DE ALUMINIO</v>
      </c>
      <c r="D53" s="75"/>
      <c r="E53" s="75" t="str">
        <f>'BM06'!C55</f>
        <v>M2</v>
      </c>
      <c r="F53" s="122">
        <f>'BM06'!F55</f>
        <v>6.48</v>
      </c>
      <c r="G53" s="122"/>
      <c r="H53" s="75"/>
      <c r="I53" s="75"/>
      <c r="J53" s="122">
        <f>'BM06'!E55</f>
        <v>457.44299999999998</v>
      </c>
      <c r="K53" s="122">
        <f>'BM06'!I55</f>
        <v>2964.2306400000002</v>
      </c>
      <c r="L53" s="122"/>
      <c r="M53" s="75"/>
      <c r="N53" s="75"/>
    </row>
    <row r="54" spans="1:14" ht="28.8" x14ac:dyDescent="0.25">
      <c r="A54" s="75" t="str">
        <f>'BM06'!A56</f>
        <v>4.21</v>
      </c>
      <c r="B54" s="75"/>
      <c r="C54" s="121" t="str">
        <f>'BM06'!B56</f>
        <v>JANELA DE CORRER EM ALUMINIO, COM QUATRO FOLHAS PARA VIDRO, DUAS FIXAS E DUAS MOVEIS, INCLUSO GUARNICAO E VIDRO LISO INCOLOR</v>
      </c>
      <c r="D54" s="75"/>
      <c r="E54" s="75" t="str">
        <f>'BM06'!C56</f>
        <v>m²</v>
      </c>
      <c r="F54" s="122">
        <f>'BM06'!F56</f>
        <v>5.76</v>
      </c>
      <c r="G54" s="122"/>
      <c r="H54" s="75"/>
      <c r="I54" s="75"/>
      <c r="J54" s="122">
        <f>'BM06'!E56</f>
        <v>472.08909999999997</v>
      </c>
      <c r="K54" s="122">
        <f>'BM06'!I56</f>
        <v>2719.2332159999996</v>
      </c>
      <c r="L54" s="122"/>
      <c r="M54" s="75"/>
      <c r="N54" s="75"/>
    </row>
    <row r="55" spans="1:14" ht="28.8" x14ac:dyDescent="0.25">
      <c r="A55" s="75" t="str">
        <f>'BM06'!A57</f>
        <v>4.22</v>
      </c>
      <c r="B55" s="75"/>
      <c r="C55" s="121" t="str">
        <f>'BM06'!B57</f>
        <v>JANELA DE CORRER EM ALUMINIO, COM QUATRO FOLHAS PARA VIDRO, DUAS FIXAS E DUAS MOVEIS, INCLUSO GUARNICAO E VIDRO LISO INCOLOR</v>
      </c>
      <c r="D55" s="75"/>
      <c r="E55" s="75" t="str">
        <f>'BM06'!C57</f>
        <v>m²</v>
      </c>
      <c r="F55" s="122">
        <f>'BM06'!F57</f>
        <v>7.2</v>
      </c>
      <c r="G55" s="122"/>
      <c r="H55" s="75"/>
      <c r="I55" s="75"/>
      <c r="J55" s="122">
        <f>'BM06'!E57</f>
        <v>472.08909999999997</v>
      </c>
      <c r="K55" s="122">
        <f>'BM06'!I57</f>
        <v>3399.0415199999998</v>
      </c>
      <c r="L55" s="122"/>
      <c r="M55" s="75"/>
      <c r="N55" s="75"/>
    </row>
    <row r="56" spans="1:14" ht="28.8" x14ac:dyDescent="0.25">
      <c r="A56" s="75" t="str">
        <f>'BM06'!A58</f>
        <v>4.23</v>
      </c>
      <c r="B56" s="75"/>
      <c r="C56" s="121" t="str">
        <f>'BM06'!B58</f>
        <v>JANELA DE CORRER EM ALUMINIO, COM QUATRO FOLHAS PARA VIDRO, DUAS FIXAS E DUAS MOVEIS, INCLUSO GUARNICAO E VIDRO LISO INCOLOR</v>
      </c>
      <c r="D56" s="75"/>
      <c r="E56" s="75" t="str">
        <f>'BM06'!C58</f>
        <v>m²</v>
      </c>
      <c r="F56" s="122">
        <f>'BM06'!F58</f>
        <v>15.36</v>
      </c>
      <c r="G56" s="122"/>
      <c r="H56" s="75"/>
      <c r="I56" s="75"/>
      <c r="J56" s="122">
        <f>'BM06'!E58</f>
        <v>472.08909999999997</v>
      </c>
      <c r="K56" s="122">
        <f>'BM06'!I58</f>
        <v>7251.288575999999</v>
      </c>
      <c r="L56" s="122"/>
      <c r="M56" s="75"/>
      <c r="N56" s="75"/>
    </row>
    <row r="57" spans="1:14" ht="28.8" x14ac:dyDescent="0.25">
      <c r="A57" s="75" t="str">
        <f>'BM06'!A59</f>
        <v>4.24</v>
      </c>
      <c r="B57" s="75"/>
      <c r="C57" s="121" t="str">
        <f>'BM06'!B59</f>
        <v>JANELA DE CORRER EM ALUMINIO, COM QUATRO FOLHAS PARA VIDRO, DUAS FIXAS E DUAS MOVEIS, INCLUSO GUARNICAO E VIDRO LISO INCOLOR</v>
      </c>
      <c r="D57" s="75"/>
      <c r="E57" s="75" t="str">
        <f>'BM06'!C59</f>
        <v>m²</v>
      </c>
      <c r="F57" s="122">
        <f>'BM06'!F59</f>
        <v>28.8</v>
      </c>
      <c r="G57" s="122"/>
      <c r="H57" s="75"/>
      <c r="I57" s="75"/>
      <c r="J57" s="122">
        <f>'BM06'!E59</f>
        <v>472.08879999999999</v>
      </c>
      <c r="K57" s="122">
        <f>'BM06'!I59</f>
        <v>13596.157440000001</v>
      </c>
      <c r="L57" s="122"/>
      <c r="M57" s="75"/>
      <c r="N57" s="75"/>
    </row>
    <row r="58" spans="1:14" ht="28.8" x14ac:dyDescent="0.25">
      <c r="A58" s="75" t="str">
        <f>'BM06'!A60</f>
        <v>4.25</v>
      </c>
      <c r="B58" s="75"/>
      <c r="C58" s="121" t="str">
        <f>'BM06'!B60</f>
        <v>JANELA DE CORRER EM ALUMINIO, COM QUATRO FOLHAS PARA VIDRO, DUAS FIXAS E DUAS MOVEIS, INCLUSO GUARNICAO E VIDRO LISO INCOLOR</v>
      </c>
      <c r="D58" s="75"/>
      <c r="E58" s="75" t="str">
        <f>'BM06'!C60</f>
        <v>m²</v>
      </c>
      <c r="F58" s="122">
        <f>'BM06'!F60</f>
        <v>5.76</v>
      </c>
      <c r="G58" s="122"/>
      <c r="H58" s="75"/>
      <c r="I58" s="75"/>
      <c r="J58" s="122">
        <f>'BM06'!E60</f>
        <v>472.08909999999997</v>
      </c>
      <c r="K58" s="122">
        <f>'BM06'!I60</f>
        <v>2719.2332159999996</v>
      </c>
      <c r="L58" s="122"/>
      <c r="M58" s="75"/>
      <c r="N58" s="75"/>
    </row>
    <row r="59" spans="1:14" ht="28.8" x14ac:dyDescent="0.25">
      <c r="A59" s="75" t="str">
        <f>'BM06'!A61</f>
        <v>4.26</v>
      </c>
      <c r="B59" s="75"/>
      <c r="C59" s="121" t="str">
        <f>'BM06'!B61</f>
        <v>JANELA DE CORRER EM ALUMINIO, COM QUATRO FOLHAS PARA VIDRO, DUAS FIXAS E DUAS MOVEIS, INCLUSO GUARNICAO E VIDRO LISO INCOLOR</v>
      </c>
      <c r="D59" s="75"/>
      <c r="E59" s="75" t="str">
        <f>'BM06'!C61</f>
        <v>m²</v>
      </c>
      <c r="F59" s="122">
        <f>'BM06'!F61</f>
        <v>1.89</v>
      </c>
      <c r="G59" s="122"/>
      <c r="H59" s="75"/>
      <c r="I59" s="75"/>
      <c r="J59" s="122">
        <f>'BM06'!E61</f>
        <v>472.08909999999997</v>
      </c>
      <c r="K59" s="122">
        <f>'BM06'!I61</f>
        <v>892.24839899999995</v>
      </c>
      <c r="L59" s="122"/>
      <c r="M59" s="75"/>
      <c r="N59" s="75"/>
    </row>
    <row r="60" spans="1:14" ht="14.4" x14ac:dyDescent="0.25">
      <c r="A60" s="75" t="str">
        <f>'BM06'!A62</f>
        <v>4.27</v>
      </c>
      <c r="B60" s="75"/>
      <c r="C60" s="121" t="str">
        <f>'BM06'!B62</f>
        <v>Tela de nylon tipo mosquiteiro com moldura em madeira, para esquadrias</v>
      </c>
      <c r="D60" s="75"/>
      <c r="E60" s="75" t="str">
        <f>'BM06'!C62</f>
        <v>m²</v>
      </c>
      <c r="F60" s="122">
        <f>'BM06'!F62</f>
        <v>12.24</v>
      </c>
      <c r="G60" s="122"/>
      <c r="H60" s="75"/>
      <c r="I60" s="75"/>
      <c r="J60" s="122">
        <f>'BM06'!E62</f>
        <v>68.302999999999997</v>
      </c>
      <c r="K60" s="122">
        <f>'BM06'!I62</f>
        <v>836.02872000000002</v>
      </c>
      <c r="L60" s="122"/>
      <c r="M60" s="75"/>
      <c r="N60" s="75"/>
    </row>
    <row r="61" spans="1:14" ht="14.4" x14ac:dyDescent="0.25">
      <c r="A61" s="75" t="str">
        <f>'BM06'!A63</f>
        <v>4.28</v>
      </c>
      <c r="B61" s="75"/>
      <c r="C61" s="121" t="str">
        <f>'BM06'!B63</f>
        <v>VIDRO LISO COMUM TRANSPARENTE, ESPESSURA 6MM</v>
      </c>
      <c r="D61" s="75"/>
      <c r="E61" s="75" t="str">
        <f>'BM06'!C63</f>
        <v>M2</v>
      </c>
      <c r="F61" s="122">
        <f>'BM06'!F63</f>
        <v>11.52</v>
      </c>
      <c r="G61" s="122"/>
      <c r="H61" s="75"/>
      <c r="I61" s="75"/>
      <c r="J61" s="122">
        <f>'BM06'!E63</f>
        <v>326.4453125</v>
      </c>
      <c r="K61" s="122">
        <f>'BM06'!I63</f>
        <v>3760.6499999999996</v>
      </c>
      <c r="L61" s="122"/>
      <c r="M61" s="75"/>
      <c r="N61" s="75"/>
    </row>
    <row r="62" spans="1:14" ht="14.4" x14ac:dyDescent="0.25">
      <c r="A62" s="75" t="str">
        <f>'BM06'!A64</f>
        <v>4.29</v>
      </c>
      <c r="B62" s="75"/>
      <c r="C62" s="121" t="str">
        <f>'BM06'!B64</f>
        <v>ESPELHO CRISTAL, ESPESSURA 4MM, COM PARAFUSOS DE FIXACAO, SEM MOLDURA</v>
      </c>
      <c r="D62" s="75"/>
      <c r="E62" s="75" t="str">
        <f>'BM06'!C64</f>
        <v>M2</v>
      </c>
      <c r="F62" s="122">
        <f>'BM06'!F64</f>
        <v>17.48</v>
      </c>
      <c r="G62" s="122"/>
      <c r="H62" s="75"/>
      <c r="I62" s="75"/>
      <c r="J62" s="122">
        <f>'BM06'!E64</f>
        <v>627.46109839816927</v>
      </c>
      <c r="K62" s="122">
        <f>'BM06'!I64</f>
        <v>10968.019999999999</v>
      </c>
      <c r="L62" s="122"/>
      <c r="M62" s="75"/>
      <c r="N62" s="75"/>
    </row>
    <row r="63" spans="1:14" ht="14.4" x14ac:dyDescent="0.25">
      <c r="A63" s="75" t="str">
        <f>'BM06'!A65</f>
        <v>4.30</v>
      </c>
      <c r="B63" s="75"/>
      <c r="C63" s="121" t="str">
        <f>'BM06'!B65</f>
        <v>REMOÇÃO DE ESQUADRIA METÁLICA, COM OU SEM APROVEITAMENTO</v>
      </c>
      <c r="D63" s="75"/>
      <c r="E63" s="75" t="str">
        <f>'BM06'!C65</f>
        <v>M2</v>
      </c>
      <c r="F63" s="122">
        <f>'BM06'!F65</f>
        <v>114.09</v>
      </c>
      <c r="G63" s="122"/>
      <c r="H63" s="75"/>
      <c r="I63" s="75"/>
      <c r="J63" s="122">
        <f>'BM06'!E65</f>
        <v>16.50030677535279</v>
      </c>
      <c r="K63" s="122">
        <f>'BM06'!I65</f>
        <v>1882.52</v>
      </c>
      <c r="L63" s="122"/>
      <c r="M63" s="75"/>
      <c r="N63" s="75"/>
    </row>
    <row r="64" spans="1:14" ht="28.8" x14ac:dyDescent="0.25">
      <c r="A64" s="75" t="str">
        <f>'BM06'!A66</f>
        <v>4.31</v>
      </c>
      <c r="B64" s="75"/>
      <c r="C64" s="121" t="str">
        <f>'BM06'!B66</f>
        <v>PORTAO EM TELA ARAME GALVANIZADO N.12 MALHA 2" E MOLDURA EM TUBOS DE ACO COM DUAS FOLHAS DE ABRIR, INCLUSO FERRAGENS</v>
      </c>
      <c r="D64" s="75"/>
      <c r="E64" s="75" t="str">
        <f>'BM06'!C66</f>
        <v>M2</v>
      </c>
      <c r="F64" s="122">
        <f>'BM06'!F66</f>
        <v>5.13</v>
      </c>
      <c r="G64" s="122"/>
      <c r="H64" s="75"/>
      <c r="I64" s="75"/>
      <c r="J64" s="122">
        <f>'BM06'!E66</f>
        <v>1465.2962962962963</v>
      </c>
      <c r="K64" s="122">
        <f>'BM06'!I66</f>
        <v>7516.97</v>
      </c>
      <c r="L64" s="122"/>
      <c r="M64" s="75"/>
      <c r="N64" s="75"/>
    </row>
    <row r="65" spans="1:15" ht="28.8" x14ac:dyDescent="0.25">
      <c r="A65" s="75" t="str">
        <f>'BM06'!A67</f>
        <v>4.32</v>
      </c>
      <c r="B65" s="75"/>
      <c r="C65" s="121" t="str">
        <f>'BM06'!B67</f>
        <v>PORTAO EM TELA ARAME GALVANIZADO N.12 MALHA 2" E MOLDURA EM TUBOS DE ACO COM DUAS FOLHAS DE ABRIR, INCLUSO FERRAGENS</v>
      </c>
      <c r="D65" s="75"/>
      <c r="E65" s="75" t="str">
        <f>'BM06'!C67</f>
        <v>M2</v>
      </c>
      <c r="F65" s="122">
        <f>'BM06'!F67</f>
        <v>10.5</v>
      </c>
      <c r="G65" s="122"/>
      <c r="H65" s="75"/>
      <c r="I65" s="75"/>
      <c r="J65" s="122">
        <f>'BM06'!E67</f>
        <v>1465.2952380952381</v>
      </c>
      <c r="K65" s="122">
        <f>'BM06'!I67</f>
        <v>15385.6</v>
      </c>
      <c r="L65" s="122"/>
      <c r="M65" s="75"/>
      <c r="N65" s="75"/>
    </row>
    <row r="66" spans="1:15" ht="14.4" x14ac:dyDescent="0.25">
      <c r="A66" s="75" t="str">
        <f>'BM06'!A68</f>
        <v>4.33</v>
      </c>
      <c r="B66" s="75"/>
      <c r="C66" s="121" t="str">
        <f>'BM06'!B68</f>
        <v>GRADE DE FERRO EM BARRA CHATA 3/16"</v>
      </c>
      <c r="D66" s="75"/>
      <c r="E66" s="75" t="str">
        <f>'BM06'!C68</f>
        <v>M2</v>
      </c>
      <c r="F66" s="122">
        <f>'BM06'!F68</f>
        <v>17.52</v>
      </c>
      <c r="G66" s="122"/>
      <c r="H66" s="75"/>
      <c r="I66" s="75"/>
      <c r="J66" s="122">
        <f>'BM06'!E68</f>
        <v>331.78767123287673</v>
      </c>
      <c r="K66" s="122">
        <f>'BM06'!I68</f>
        <v>5812.92</v>
      </c>
      <c r="L66" s="122"/>
      <c r="M66" s="75"/>
      <c r="N66" s="75"/>
    </row>
    <row r="67" spans="1:15" ht="14.4" x14ac:dyDescent="0.25">
      <c r="A67" s="75" t="str">
        <f>'BM06'!A69</f>
        <v>4.34</v>
      </c>
      <c r="B67" s="75"/>
      <c r="C67" s="121" t="str">
        <f>'BM06'!B69</f>
        <v>PORTAO DE FERRO COM VARA 1/2", COM REQUADRO</v>
      </c>
      <c r="D67" s="75"/>
      <c r="E67" s="75" t="str">
        <f>'BM06'!C69</f>
        <v>M2</v>
      </c>
      <c r="F67" s="122">
        <f>'BM06'!F69</f>
        <v>6.45</v>
      </c>
      <c r="G67" s="122"/>
      <c r="H67" s="75"/>
      <c r="I67" s="75"/>
      <c r="J67" s="122">
        <f>'BM06'!E69</f>
        <v>684.4</v>
      </c>
      <c r="K67" s="122">
        <f>'BM06'!I69</f>
        <v>4414.38</v>
      </c>
      <c r="L67" s="122"/>
      <c r="M67" s="75"/>
      <c r="N67" s="75"/>
    </row>
    <row r="68" spans="1:15" ht="14.4" x14ac:dyDescent="0.25">
      <c r="A68" s="75" t="str">
        <f>'BM06'!A70</f>
        <v>4.35</v>
      </c>
      <c r="B68" s="75"/>
      <c r="C68" s="121" t="str">
        <f>'BM06'!B70</f>
        <v>PORTAO DE FERRO COM VARA 1/2", COM REQUADRO</v>
      </c>
      <c r="D68" s="75"/>
      <c r="E68" s="75" t="str">
        <f>'BM06'!C70</f>
        <v>M2</v>
      </c>
      <c r="F68" s="122">
        <f>'BM06'!F70</f>
        <v>6.88</v>
      </c>
      <c r="G68" s="122"/>
      <c r="H68" s="75"/>
      <c r="I68" s="75"/>
      <c r="J68" s="122">
        <f>'BM06'!E70</f>
        <v>684.40099999999995</v>
      </c>
      <c r="K68" s="122">
        <f>'BM06'!I70</f>
        <v>4708.6788799999995</v>
      </c>
      <c r="L68" s="122"/>
      <c r="M68" s="75"/>
      <c r="N68" s="75"/>
    </row>
    <row r="69" spans="1:15" ht="14.4" x14ac:dyDescent="0.25">
      <c r="A69" s="119">
        <f>'BM06'!A71</f>
        <v>5</v>
      </c>
      <c r="B69" s="119"/>
      <c r="C69" s="120" t="str">
        <f>'BM06'!B71</f>
        <v>SISTEMAS DE COBERTURA</v>
      </c>
      <c r="D69" s="119"/>
      <c r="E69" s="119"/>
      <c r="F69" s="125"/>
      <c r="G69" s="125"/>
      <c r="H69" s="119"/>
      <c r="I69" s="119"/>
      <c r="J69" s="125"/>
      <c r="K69" s="125"/>
      <c r="L69" s="125"/>
      <c r="M69" s="119"/>
      <c r="N69" s="119"/>
      <c r="O69" s="89"/>
    </row>
    <row r="70" spans="1:15" ht="14.4" x14ac:dyDescent="0.25">
      <c r="A70" s="75" t="str">
        <f>'BM06'!A72</f>
        <v>5.1</v>
      </c>
      <c r="B70" s="75"/>
      <c r="C70" s="121" t="str">
        <f>'BM06'!B72</f>
        <v>COBERTURA EM TELHA DE VIDRO TIPO FRANCESA</v>
      </c>
      <c r="D70" s="75"/>
      <c r="E70" s="75" t="str">
        <f>'BM06'!C72</f>
        <v>M2</v>
      </c>
      <c r="F70" s="122">
        <f>'BM06'!F72</f>
        <v>7</v>
      </c>
      <c r="G70" s="122"/>
      <c r="H70" s="75"/>
      <c r="I70" s="75"/>
      <c r="J70" s="122">
        <f>'BM06'!E72</f>
        <v>694.71</v>
      </c>
      <c r="K70" s="122">
        <f>'BM06'!I72</f>
        <v>4862.97</v>
      </c>
      <c r="L70" s="122"/>
      <c r="M70" s="75"/>
      <c r="N70" s="75"/>
    </row>
    <row r="71" spans="1:15" ht="28.8" x14ac:dyDescent="0.25">
      <c r="A71" s="75" t="str">
        <f>'BM06'!A73</f>
        <v>5.2</v>
      </c>
      <c r="B71" s="75"/>
      <c r="C71" s="121" t="str">
        <f>'BM06'!B73</f>
        <v>EMBOCAMENTO DE ULTIMA FIADA DE TELHA PLAN, COLONIAL OU PAULISTA, COM ARGAMASSA TRACO 1:2:8 (CIMENTO, CAL E AREIA)</v>
      </c>
      <c r="D71" s="75"/>
      <c r="E71" s="75" t="str">
        <f>'BM06'!C73</f>
        <v>M</v>
      </c>
      <c r="F71" s="122">
        <f>'BM06'!F73</f>
        <v>150.41</v>
      </c>
      <c r="G71" s="122"/>
      <c r="H71" s="75"/>
      <c r="I71" s="75"/>
      <c r="J71" s="122">
        <f>'BM06'!E73</f>
        <v>13.277774084169936</v>
      </c>
      <c r="K71" s="122">
        <f>'BM06'!I73</f>
        <v>1997.11</v>
      </c>
      <c r="L71" s="122"/>
      <c r="M71" s="75"/>
      <c r="N71" s="75"/>
    </row>
    <row r="72" spans="1:15" ht="14.4" x14ac:dyDescent="0.25">
      <c r="A72" s="75" t="str">
        <f>'BM06'!A74</f>
        <v>5.3</v>
      </c>
      <c r="B72" s="75"/>
      <c r="C72" s="121" t="str">
        <f>'BM06'!B74</f>
        <v>RUFO EM FIBROCIMENTO, INCLUSO ACESSORIOS DE FIXACAO E VEDACAO</v>
      </c>
      <c r="D72" s="75"/>
      <c r="E72" s="75" t="str">
        <f>'BM06'!C74</f>
        <v>M</v>
      </c>
      <c r="F72" s="122">
        <f>'BM06'!F74</f>
        <v>11.6</v>
      </c>
      <c r="G72" s="122"/>
      <c r="H72" s="75"/>
      <c r="I72" s="75"/>
      <c r="J72" s="122">
        <f>'BM06'!E74</f>
        <v>103.77500000000001</v>
      </c>
      <c r="K72" s="122">
        <f>'BM06'!I74</f>
        <v>1203.79</v>
      </c>
      <c r="L72" s="122"/>
      <c r="M72" s="75"/>
      <c r="N72" s="75"/>
    </row>
    <row r="73" spans="1:15" ht="14.4" x14ac:dyDescent="0.25">
      <c r="A73" s="75" t="str">
        <f>'BM06'!A75</f>
        <v>5.4</v>
      </c>
      <c r="B73" s="75"/>
      <c r="C73" s="121" t="str">
        <f>'BM06'!B75</f>
        <v>RUFO EM CHAPA DE ACO GALVANIZADO NUMERO 24, DESENVOLVIMENTO DE 25CM</v>
      </c>
      <c r="D73" s="75"/>
      <c r="E73" s="75" t="str">
        <f>'BM06'!C75</f>
        <v>M</v>
      </c>
      <c r="F73" s="122">
        <f>'BM06'!F75</f>
        <v>126.87</v>
      </c>
      <c r="G73" s="122"/>
      <c r="H73" s="75"/>
      <c r="I73" s="75"/>
      <c r="J73" s="122">
        <f>'BM06'!E75</f>
        <v>39.058090959249625</v>
      </c>
      <c r="K73" s="122">
        <f>'BM06'!I75</f>
        <v>4955.3</v>
      </c>
      <c r="L73" s="122"/>
      <c r="M73" s="75"/>
      <c r="N73" s="75"/>
    </row>
    <row r="74" spans="1:15" ht="43.2" x14ac:dyDescent="0.25">
      <c r="A74" s="75" t="str">
        <f>'BM06'!A76</f>
        <v>5.5</v>
      </c>
      <c r="B74" s="75"/>
      <c r="C74" s="121" t="str">
        <f>'BM06'!B76</f>
        <v>CHAPIM DE CONCRETO APARENTE COM ACABAMENTO DESEMPENADO, FORMA DE COMPENSADO PLASTIFICADO (MADEIRIT) DE 14 X 10 CM, FUNDIDO NO
LOCAL.</v>
      </c>
      <c r="D74" s="75"/>
      <c r="E74" s="75" t="str">
        <f>'BM06'!C76</f>
        <v>M</v>
      </c>
      <c r="F74" s="122">
        <f>'BM06'!F76</f>
        <v>243.16</v>
      </c>
      <c r="G74" s="122"/>
      <c r="H74" s="75"/>
      <c r="I74" s="75"/>
      <c r="J74" s="122">
        <f>'BM06'!E76</f>
        <v>37.458915940121727</v>
      </c>
      <c r="K74" s="122">
        <f>'BM06'!I76</f>
        <v>9108.5099999999984</v>
      </c>
      <c r="L74" s="122"/>
      <c r="M74" s="75"/>
      <c r="N74" s="75"/>
    </row>
    <row r="75" spans="1:15" ht="28.8" x14ac:dyDescent="0.25">
      <c r="A75" s="75" t="str">
        <f>'BM06'!A77</f>
        <v>5.6</v>
      </c>
      <c r="B75" s="75"/>
      <c r="C75" s="121" t="str">
        <f>'BM06'!B77</f>
        <v>RETIRADA E RECOLOCAÇÃO DE TELHA CERÂMICA CAPA-CANAL, COM ATÉ DUAS ÁGUAS, INCLUSO IÇAMENTO</v>
      </c>
      <c r="D75" s="75"/>
      <c r="E75" s="75" t="str">
        <f>'BM06'!C77</f>
        <v>M2</v>
      </c>
      <c r="F75" s="122">
        <f>'BM06'!F77</f>
        <v>382.70249999999999</v>
      </c>
      <c r="G75" s="122"/>
      <c r="H75" s="75"/>
      <c r="I75" s="75"/>
      <c r="J75" s="122">
        <f>'BM06'!E77</f>
        <v>13.544332738876804</v>
      </c>
      <c r="K75" s="122">
        <f>'BM06'!I77</f>
        <v>5183.45</v>
      </c>
      <c r="L75" s="122"/>
      <c r="M75" s="75"/>
      <c r="N75" s="75"/>
    </row>
    <row r="76" spans="1:15" ht="14.4" x14ac:dyDescent="0.25">
      <c r="A76" s="75" t="str">
        <f>'BM06'!A78</f>
        <v>5.7</v>
      </c>
      <c r="B76" s="75"/>
      <c r="C76" s="121" t="str">
        <f>'BM06'!B78</f>
        <v>RETIRADA E REASSENTAMENTO DE MADEIRAMENTO PARA TELHAS CERÂMICAS</v>
      </c>
      <c r="D76" s="75"/>
      <c r="E76" s="75" t="str">
        <f>'BM06'!C78</f>
        <v>M2</v>
      </c>
      <c r="F76" s="122">
        <f>'BM06'!F78</f>
        <v>382.70249999999999</v>
      </c>
      <c r="G76" s="122"/>
      <c r="H76" s="75"/>
      <c r="I76" s="75"/>
      <c r="J76" s="122">
        <f>'BM06'!E78</f>
        <v>80.308908355707104</v>
      </c>
      <c r="K76" s="122">
        <f>'BM06'!I78</f>
        <v>30734.42</v>
      </c>
      <c r="L76" s="122"/>
      <c r="M76" s="75"/>
      <c r="N76" s="75"/>
    </row>
    <row r="77" spans="1:15" ht="28.8" x14ac:dyDescent="0.25">
      <c r="A77" s="75" t="str">
        <f>'BM06'!A79</f>
        <v>5.8</v>
      </c>
      <c r="B77" s="75"/>
      <c r="C77" s="121" t="str">
        <f>'BM06'!B79</f>
        <v>LAJE PRÉ-FABRICADA TRELIÇADA PARA PISO OU COBERTURA, INTEREIXO 38CM, H=12CM, EL. ENCHIMENTO EM EPS H=8CM, INCLUSIVE ESCORAMENTO EM MADEIRA E CAPEAMENTO 4CM.</v>
      </c>
      <c r="D77" s="75"/>
      <c r="E77" s="75" t="str">
        <f>'BM06'!C79</f>
        <v>M2</v>
      </c>
      <c r="F77" s="122">
        <f>'BM06'!F79</f>
        <v>382.70249999999999</v>
      </c>
      <c r="G77" s="122"/>
      <c r="H77" s="75"/>
      <c r="I77" s="75"/>
      <c r="J77" s="122">
        <f>'BM06'!E79</f>
        <v>174.75579595116312</v>
      </c>
      <c r="K77" s="122">
        <f>'BM06'!I79</f>
        <v>66879.48</v>
      </c>
      <c r="L77" s="122"/>
      <c r="M77" s="75"/>
      <c r="N77" s="75"/>
    </row>
    <row r="78" spans="1:15" ht="14.4" x14ac:dyDescent="0.25">
      <c r="A78" s="75"/>
      <c r="B78" s="75"/>
      <c r="C78" s="121" t="str">
        <f>'BM06'!B80</f>
        <v>IMPERMEABILIZAÇÀO</v>
      </c>
      <c r="D78" s="75"/>
      <c r="E78" s="75">
        <f>'BM06'!C80</f>
        <v>0</v>
      </c>
      <c r="F78" s="122">
        <f>'BM06'!F80</f>
        <v>0</v>
      </c>
      <c r="G78" s="122"/>
      <c r="H78" s="75"/>
      <c r="I78" s="75"/>
      <c r="J78" s="122">
        <f>'BM06'!E80</f>
        <v>0</v>
      </c>
      <c r="K78" s="122">
        <f>'BM06'!I80</f>
        <v>0</v>
      </c>
      <c r="L78" s="122"/>
      <c r="M78" s="75"/>
      <c r="N78" s="75"/>
    </row>
    <row r="79" spans="1:15" ht="14.4" x14ac:dyDescent="0.25">
      <c r="A79" s="75" t="str">
        <f>'BM06'!A81</f>
        <v>6.1</v>
      </c>
      <c r="B79" s="75"/>
      <c r="C79" s="121" t="str">
        <f>'BM06'!B81</f>
        <v>IMPERMEABILIZAÇÃO DE SUPERFÍCIE COM EMULSÃO ASFÁLTICA, 2 DEMÃOS AF_06/2018</v>
      </c>
      <c r="D79" s="75"/>
      <c r="E79" s="75" t="str">
        <f>'BM06'!C81</f>
        <v>M</v>
      </c>
      <c r="F79" s="122">
        <f>'BM06'!F81</f>
        <v>31.22</v>
      </c>
      <c r="G79" s="122"/>
      <c r="H79" s="75"/>
      <c r="I79" s="75"/>
      <c r="J79" s="122">
        <f>'BM06'!E81</f>
        <v>75.026905829596416</v>
      </c>
      <c r="K79" s="122">
        <f>'BM06'!I81</f>
        <v>2342.34</v>
      </c>
      <c r="L79" s="122"/>
      <c r="M79" s="75"/>
      <c r="N79" s="75"/>
    </row>
    <row r="80" spans="1:15" ht="14.4" x14ac:dyDescent="0.25">
      <c r="A80" s="75" t="str">
        <f>'BM06'!A82</f>
        <v>6.2</v>
      </c>
      <c r="B80" s="75"/>
      <c r="C80" s="121" t="str">
        <f>'BM06'!B82</f>
        <v>IMPERMEABILIZAÇÃO DE SUPERFÍCIE COM EMULSÃO ASFÁLTICA, 2 DEMÃOS AF_06/2018</v>
      </c>
      <c r="D80" s="75"/>
      <c r="E80" s="75" t="str">
        <f>'BM06'!C82</f>
        <v>M2</v>
      </c>
      <c r="F80" s="122">
        <f>'BM06'!F82</f>
        <v>31.22</v>
      </c>
      <c r="G80" s="122"/>
      <c r="H80" s="75"/>
      <c r="I80" s="75"/>
      <c r="J80" s="122">
        <f>'BM06'!E82</f>
        <v>121.56</v>
      </c>
      <c r="K80" s="122">
        <f>'BM06'!I82</f>
        <v>3795.1032</v>
      </c>
      <c r="L80" s="122"/>
      <c r="M80" s="75"/>
      <c r="N80" s="75"/>
    </row>
    <row r="81" spans="1:14" ht="28.8" x14ac:dyDescent="0.25">
      <c r="A81" s="75" t="s">
        <v>753</v>
      </c>
      <c r="B81" s="90" t="s">
        <v>719</v>
      </c>
      <c r="C81" s="121" t="str">
        <f>'ITENS NOVOS'!D7</f>
        <v>TRAMA DE MADEIRA COMPOSTA POR RIPAS, CAIBROS E TERÇAS PARA TELHADOS DE ATÉ 2 ÁGUAS PARA TELHA DE ENCAIXE DE CERÂMICA OU DE CONCRETO, INCLUSO TRANSPORTE VERTICAL. AF_07/2019</v>
      </c>
      <c r="D81" s="79" t="s">
        <v>714</v>
      </c>
      <c r="E81" s="75"/>
      <c r="F81" s="122"/>
      <c r="G81" s="122">
        <f>MEMORIAL!L11</f>
        <v>213.4</v>
      </c>
      <c r="H81" s="75"/>
      <c r="I81" s="75">
        <v>213.4</v>
      </c>
      <c r="J81" s="122">
        <f>'ITENS NOVOS'!I7</f>
        <v>72.34</v>
      </c>
      <c r="K81" s="122"/>
      <c r="L81" s="122">
        <f>G81*J81</f>
        <v>15437.356000000002</v>
      </c>
      <c r="M81" s="75"/>
      <c r="N81" s="124">
        <f>I81*J81</f>
        <v>15437.356000000002</v>
      </c>
    </row>
    <row r="82" spans="1:14" ht="28.8" x14ac:dyDescent="0.25">
      <c r="A82" s="75" t="s">
        <v>754</v>
      </c>
      <c r="B82" s="90" t="s">
        <v>719</v>
      </c>
      <c r="C82" s="121" t="str">
        <f>'ITENS NOVOS'!D8</f>
        <v>TELHAMENTO COM TELHA CERÂMICA CAPA-CANAL, TIPO COLONIAL, COM ATÉ 2 ÁGUAS, INCLUSO TRANSPORTE VERTICAL. AF_07/2019</v>
      </c>
      <c r="D82" s="79" t="s">
        <v>712</v>
      </c>
      <c r="E82" s="75"/>
      <c r="F82" s="122"/>
      <c r="G82" s="122">
        <f>MEMORIAL!L16</f>
        <v>213.4</v>
      </c>
      <c r="H82" s="75"/>
      <c r="I82" s="75">
        <v>213.4</v>
      </c>
      <c r="J82" s="122">
        <f>'ITENS NOVOS'!I8</f>
        <v>34.659999999999997</v>
      </c>
      <c r="K82" s="122"/>
      <c r="L82" s="122">
        <f t="shared" ref="L82:L83" si="2">G82*J82</f>
        <v>7396.4439999999995</v>
      </c>
      <c r="M82" s="75"/>
      <c r="N82" s="124">
        <f t="shared" ref="N82:N83" si="3">I82*J82</f>
        <v>7396.4439999999995</v>
      </c>
    </row>
    <row r="83" spans="1:14" ht="28.8" x14ac:dyDescent="0.25">
      <c r="A83" s="75" t="s">
        <v>755</v>
      </c>
      <c r="B83" s="90" t="s">
        <v>719</v>
      </c>
      <c r="C83" s="121" t="str">
        <f>'ITENS NOVOS'!D9</f>
        <v>CUMEEIRA PARA TELHA CERÂMICA EMBOÇADA COM ARGAMASSA TRAÇO 1:2:9 (CIMENTO, CAL E AREIA) PARA TELHADOS COM ATÉ 2 ÁGUAS, INCLUSO TRANSPORTE VERTICAL. AF_07/2019</v>
      </c>
      <c r="D83" s="79" t="s">
        <v>709</v>
      </c>
      <c r="E83" s="75"/>
      <c r="F83" s="122"/>
      <c r="G83" s="122">
        <f>MEMORIAL!L20</f>
        <v>35</v>
      </c>
      <c r="H83" s="75"/>
      <c r="I83" s="75">
        <v>35</v>
      </c>
      <c r="J83" s="122">
        <f>'ITENS NOVOS'!I9</f>
        <v>19.64</v>
      </c>
      <c r="K83" s="122"/>
      <c r="L83" s="122">
        <f t="shared" si="2"/>
        <v>687.4</v>
      </c>
      <c r="M83" s="75"/>
      <c r="N83" s="124">
        <f t="shared" si="3"/>
        <v>687.4</v>
      </c>
    </row>
    <row r="84" spans="1:14" ht="14.4" x14ac:dyDescent="0.25">
      <c r="A84" s="119">
        <f>'BM06'!A83</f>
        <v>7</v>
      </c>
      <c r="B84" s="119"/>
      <c r="C84" s="120" t="str">
        <f>'BM06'!B83</f>
        <v>REVESTIMENTOS INTERNOS E EXTERNOS</v>
      </c>
      <c r="D84" s="119"/>
      <c r="E84" s="119"/>
      <c r="F84" s="125"/>
      <c r="G84" s="125"/>
      <c r="H84" s="119"/>
      <c r="I84" s="119"/>
      <c r="J84" s="125"/>
      <c r="K84" s="125"/>
      <c r="L84" s="125"/>
      <c r="M84" s="119"/>
      <c r="N84" s="119"/>
    </row>
    <row r="85" spans="1:14" ht="28.8" x14ac:dyDescent="0.25">
      <c r="A85" s="75" t="str">
        <f>'BM06'!A84</f>
        <v>7.1</v>
      </c>
      <c r="B85" s="75"/>
      <c r="C85" s="121" t="str">
        <f>'BM06'!B84</f>
        <v>CHAPISCO APLICADO EM ALVENARIAS E ESTRUTURAS DE CONCRETO INTERNAS, COM COLHER DE PEDREIRO. ARGAMASSA TRAÇO 1:3 COM PREPARO EM BETONEIRA 400 L</v>
      </c>
      <c r="D85" s="75"/>
      <c r="E85" s="75" t="str">
        <f>'BM06'!C84</f>
        <v>M2</v>
      </c>
      <c r="F85" s="122">
        <f>'BM06'!F84</f>
        <v>210.82</v>
      </c>
      <c r="G85" s="122"/>
      <c r="H85" s="75"/>
      <c r="I85" s="75"/>
      <c r="J85" s="122">
        <f>'BM06'!E84</f>
        <v>3.3315624703538567</v>
      </c>
      <c r="K85" s="122">
        <f>'BM06'!I84</f>
        <v>702.36</v>
      </c>
      <c r="L85" s="122"/>
      <c r="M85" s="75"/>
      <c r="N85" s="75"/>
    </row>
    <row r="86" spans="1:14" ht="28.8" x14ac:dyDescent="0.25">
      <c r="A86" s="75" t="str">
        <f>'BM06'!A85</f>
        <v>7.2</v>
      </c>
      <c r="B86" s="75"/>
      <c r="C86" s="121" t="str">
        <f>'BM06'!B85</f>
        <v>CHAPISCO APLICADO NO TETO, COM ROLO PARA TEXTURA ACRÍLICA. ARGAMASSA INDUSTRIALIZADA COM PREPARO MANUAL. AF_06/2014</v>
      </c>
      <c r="D86" s="75"/>
      <c r="E86" s="75" t="str">
        <f>'BM06'!C85</f>
        <v>M2</v>
      </c>
      <c r="F86" s="122">
        <f>'BM06'!F85</f>
        <v>382.7</v>
      </c>
      <c r="G86" s="122"/>
      <c r="H86" s="75"/>
      <c r="I86" s="75"/>
      <c r="J86" s="122">
        <f>'BM06'!E85</f>
        <v>7.8140318787562055</v>
      </c>
      <c r="K86" s="122">
        <f>'BM06'!I85</f>
        <v>2990.43</v>
      </c>
      <c r="L86" s="122"/>
      <c r="M86" s="75"/>
      <c r="N86" s="75"/>
    </row>
    <row r="87" spans="1:14" ht="28.8" x14ac:dyDescent="0.25">
      <c r="A87" s="75" t="str">
        <f>'BM06'!A86</f>
        <v>7.3</v>
      </c>
      <c r="B87" s="75"/>
      <c r="C87" s="121" t="str">
        <f>'BM06'!B86</f>
        <v>REBOCO OU EMBOÇO INTERNO, DE TETO, COM ARGAMASSA TRAÇO T6 -1:2:10 (CIMENTO / CAL / AREIA), ESPESSURA 1,5 CM</v>
      </c>
      <c r="D87" s="75"/>
      <c r="E87" s="75" t="str">
        <f>'BM06'!C86</f>
        <v>M2</v>
      </c>
      <c r="F87" s="122">
        <f>'BM06'!F86</f>
        <v>382.70249999999999</v>
      </c>
      <c r="G87" s="122"/>
      <c r="H87" s="75"/>
      <c r="I87" s="75"/>
      <c r="J87" s="122">
        <f>'BM06'!E86</f>
        <v>29.947753150292982</v>
      </c>
      <c r="K87" s="122">
        <f>'BM06'!I86</f>
        <v>11461.08</v>
      </c>
      <c r="L87" s="122"/>
      <c r="M87" s="75"/>
      <c r="N87" s="75"/>
    </row>
    <row r="88" spans="1:14" ht="14.4" x14ac:dyDescent="0.25">
      <c r="A88" s="75" t="str">
        <f>'BM06'!A87</f>
        <v>7.4</v>
      </c>
      <c r="B88" s="75"/>
      <c r="C88" s="121" t="str">
        <f>'BM06'!B87</f>
        <v>RODAPE EM MADEIRA, ALTURA 10CM, FIXADO EM PECAS DE MADEIRA</v>
      </c>
      <c r="D88" s="75"/>
      <c r="E88" s="75" t="str">
        <f>'BM06'!C87</f>
        <v>M</v>
      </c>
      <c r="F88" s="122">
        <f>'BM06'!F87</f>
        <v>296.60000000000002</v>
      </c>
      <c r="G88" s="122"/>
      <c r="H88" s="75"/>
      <c r="I88" s="75"/>
      <c r="J88" s="122">
        <f>'BM06'!E87</f>
        <v>25.113958192852326</v>
      </c>
      <c r="K88" s="122">
        <f>'BM06'!I87</f>
        <v>7448.8</v>
      </c>
      <c r="L88" s="122"/>
      <c r="M88" s="75"/>
      <c r="N88" s="75"/>
    </row>
    <row r="89" spans="1:14" ht="43.2" x14ac:dyDescent="0.25">
      <c r="A89" s="75" t="str">
        <f>'BM06'!A88</f>
        <v>7.5</v>
      </c>
      <c r="B89" s="75"/>
      <c r="C89" s="121" t="str">
        <f>'BM06'!B88</f>
        <v>REVESTIMENTO CERÂMICO PARA PAREDES INTERNAS COM PLACAS TIPO ESMALTADA PADRÃO POPULAR DE DIMENSÕES 20X20 CM, ARGAMASSA TIPO AC I, APLICADAS EM AMBIENTES DE ÁREA MAIOR QUE 5 M2 A MEIA ALTURA DAS PAREDES. AF_06/2014</v>
      </c>
      <c r="D89" s="75"/>
      <c r="E89" s="75" t="str">
        <f>'BM06'!C88</f>
        <v>M2</v>
      </c>
      <c r="F89" s="122">
        <f>'BM06'!F88</f>
        <v>589</v>
      </c>
      <c r="G89" s="122"/>
      <c r="H89" s="75"/>
      <c r="I89" s="75"/>
      <c r="J89" s="122">
        <f>'BM06'!E88</f>
        <v>49.949269949066213</v>
      </c>
      <c r="K89" s="122">
        <f>'BM06'!I88</f>
        <v>29420.12</v>
      </c>
      <c r="L89" s="122"/>
      <c r="M89" s="75"/>
      <c r="N89" s="75"/>
    </row>
    <row r="90" spans="1:14" ht="28.8" x14ac:dyDescent="0.25">
      <c r="A90" s="75" t="str">
        <f>'BM06'!A89</f>
        <v>7.6</v>
      </c>
      <c r="B90" s="75"/>
      <c r="C90" s="121" t="str">
        <f>'BM06'!B89</f>
        <v>REVESTIMENTO CERÂMICO PARA PAREDE, 10 X 10 CM, APLICADO COM ARGAMASSA INDUSTRIALIZADA AC-II, REJUNTADO</v>
      </c>
      <c r="D90" s="75"/>
      <c r="E90" s="75" t="str">
        <f>'BM06'!C89</f>
        <v>M2</v>
      </c>
      <c r="F90" s="122">
        <f>'BM06'!F89</f>
        <v>450</v>
      </c>
      <c r="G90" s="122"/>
      <c r="H90" s="75"/>
      <c r="I90" s="75"/>
      <c r="J90" s="122">
        <f>'BM06'!E89</f>
        <v>72.167777777777786</v>
      </c>
      <c r="K90" s="122">
        <f>'BM06'!I89</f>
        <v>32475.500000000004</v>
      </c>
      <c r="L90" s="122"/>
      <c r="M90" s="75"/>
      <c r="N90" s="75"/>
    </row>
    <row r="91" spans="1:14" ht="28.8" x14ac:dyDescent="0.25">
      <c r="A91" s="75" t="s">
        <v>756</v>
      </c>
      <c r="B91" s="90" t="s">
        <v>719</v>
      </c>
      <c r="C91" s="121" t="str">
        <f>'ITENS NOVOS'!D12</f>
        <v>ARGAMASSA TRAÇO 1:3 (EM VOLUME DE CIMENTO E AREIA MÉDIA ÚMIDA), PREPARO MANUAL. AF_08/2019</v>
      </c>
      <c r="D91" s="75" t="str">
        <f>'ITENS NOVOS'!C11</f>
        <v>93358</v>
      </c>
      <c r="E91" s="75" t="s">
        <v>313</v>
      </c>
      <c r="F91" s="122"/>
      <c r="G91" s="122">
        <f>MEMORIAL!L32</f>
        <v>2.4500000000000002</v>
      </c>
      <c r="H91" s="75"/>
      <c r="I91" s="75">
        <v>2.4500000000000002</v>
      </c>
      <c r="J91" s="122">
        <f>'ITENS NOVOS'!I12</f>
        <v>556.37</v>
      </c>
      <c r="K91" s="122"/>
      <c r="L91" s="122">
        <f>ROUND(G91*J91,2)</f>
        <v>1363.11</v>
      </c>
      <c r="M91" s="75"/>
      <c r="N91" s="124">
        <f>ROUND(I91*J91,2)</f>
        <v>1363.11</v>
      </c>
    </row>
    <row r="92" spans="1:14" ht="43.2" x14ac:dyDescent="0.25">
      <c r="A92" s="75" t="s">
        <v>667</v>
      </c>
      <c r="B92" s="90" t="s">
        <v>719</v>
      </c>
      <c r="C92" s="121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D92" s="75" t="str">
        <f>'ITENS NOVOS'!C18</f>
        <v>87529</v>
      </c>
      <c r="E92" s="75" t="s">
        <v>38</v>
      </c>
      <c r="F92" s="122"/>
      <c r="G92" s="122">
        <f>MEMORIAL!L60</f>
        <v>61</v>
      </c>
      <c r="H92" s="75"/>
      <c r="I92" s="75">
        <v>61</v>
      </c>
      <c r="J92" s="122">
        <f>'ITENS NOVOS'!I18</f>
        <v>30.49</v>
      </c>
      <c r="K92" s="122"/>
      <c r="L92" s="122">
        <f t="shared" ref="L92:L93" si="4">ROUND(G92*J92,2)</f>
        <v>1859.89</v>
      </c>
      <c r="M92" s="75"/>
      <c r="N92" s="124">
        <f t="shared" ref="N92:N93" si="5">ROUND(I92*J92,2)</f>
        <v>1859.89</v>
      </c>
    </row>
    <row r="93" spans="1:14" ht="28.8" x14ac:dyDescent="0.25">
      <c r="A93" s="75" t="s">
        <v>757</v>
      </c>
      <c r="B93" s="90" t="s">
        <v>719</v>
      </c>
      <c r="C93" s="121" t="str">
        <f>'ITENS NOVOS'!D19</f>
        <v>ARGAMASSA TRAÇO 1:3 (EM VOLUME DE CIMENTO E AREIA MÉDIA ÚMIDA) PARA CONTRAPISO, PREPARO MECÂNICO COM BETONEIRA 400 L. AF_08/2019</v>
      </c>
      <c r="D93" s="75">
        <f>'ITENS NOVOS'!C19</f>
        <v>87298</v>
      </c>
      <c r="E93" s="75" t="s">
        <v>313</v>
      </c>
      <c r="F93" s="122"/>
      <c r="G93" s="122">
        <f>MEMORIAL!L69</f>
        <v>10.5</v>
      </c>
      <c r="H93" s="75"/>
      <c r="I93" s="75">
        <v>10.5</v>
      </c>
      <c r="J93" s="122">
        <f>'ITENS NOVOS'!I19</f>
        <v>563.65</v>
      </c>
      <c r="K93" s="122"/>
      <c r="L93" s="122">
        <f t="shared" si="4"/>
        <v>5918.33</v>
      </c>
      <c r="M93" s="75"/>
      <c r="N93" s="124">
        <f t="shared" si="5"/>
        <v>5918.33</v>
      </c>
    </row>
    <row r="94" spans="1:14" ht="14.4" x14ac:dyDescent="0.25">
      <c r="A94" s="119">
        <f>'BM06'!A90</f>
        <v>8</v>
      </c>
      <c r="B94" s="119"/>
      <c r="C94" s="120" t="str">
        <f>'BM06'!B90</f>
        <v>SISTEMAS DE PISOS INTERNOS E INTERNOS (PAVIMENTAÇÃO)</v>
      </c>
      <c r="D94" s="119"/>
      <c r="E94" s="119"/>
      <c r="F94" s="125"/>
      <c r="G94" s="125"/>
      <c r="H94" s="119"/>
      <c r="I94" s="119"/>
      <c r="J94" s="125"/>
      <c r="K94" s="125"/>
      <c r="L94" s="125"/>
      <c r="M94" s="119"/>
      <c r="N94" s="119"/>
    </row>
    <row r="95" spans="1:14" ht="28.8" x14ac:dyDescent="0.25">
      <c r="A95" s="75"/>
      <c r="B95" s="75"/>
      <c r="C95" s="121" t="str">
        <f>'BM06'!B91</f>
        <v>PISO EM GRANILITE, MARMORITE OU GRANITINA, AGREGADO COR PRETO, CINZA, PALHA OU BRANCO, E= *8* MM (INCLUSO EXECUCAO)</v>
      </c>
      <c r="D95" s="75"/>
      <c r="E95" s="75" t="str">
        <f>'BM06'!C91</f>
        <v>M2</v>
      </c>
      <c r="F95" s="122">
        <f>'BM06'!F91</f>
        <v>146.97</v>
      </c>
      <c r="G95" s="122"/>
      <c r="H95" s="75"/>
      <c r="I95" s="75"/>
      <c r="J95" s="122">
        <f>'BM06'!E91</f>
        <v>98.081309110702861</v>
      </c>
      <c r="K95" s="122">
        <f>'BM06'!I91</f>
        <v>14415.01</v>
      </c>
      <c r="L95" s="122"/>
      <c r="M95" s="75"/>
      <c r="N95" s="75"/>
    </row>
    <row r="96" spans="1:14" ht="14.4" x14ac:dyDescent="0.25">
      <c r="A96" s="75" t="str">
        <f>'BM06'!A92</f>
        <v>8.3</v>
      </c>
      <c r="B96" s="75"/>
      <c r="C96" s="121" t="str">
        <f>'BM06'!B92</f>
        <v>PISO VINILICO SEMIFLEXIVEL PADRAO LISO, ESPESSURA 2MM, FIXADO COM COLA</v>
      </c>
      <c r="D96" s="75"/>
      <c r="E96" s="75" t="str">
        <f>'BM06'!C92</f>
        <v>M2</v>
      </c>
      <c r="F96" s="122">
        <f>'BM06'!F92</f>
        <v>70.900000000000006</v>
      </c>
      <c r="G96" s="122"/>
      <c r="H96" s="75"/>
      <c r="I96" s="75"/>
      <c r="J96" s="122">
        <f>'BM06'!E92</f>
        <v>123.11043723554303</v>
      </c>
      <c r="K96" s="122">
        <f>'BM06'!I92</f>
        <v>8728.5300000000025</v>
      </c>
      <c r="L96" s="122"/>
      <c r="M96" s="75"/>
      <c r="N96" s="75"/>
    </row>
    <row r="97" spans="1:14" ht="28.8" x14ac:dyDescent="0.25">
      <c r="A97" s="75" t="str">
        <f>'BM06'!A93</f>
        <v>8.4</v>
      </c>
      <c r="B97" s="75"/>
      <c r="C97" s="121" t="str">
        <f>'BM06'!B93</f>
        <v>PISO PODOTÁTIL INTERNO EM BORRACHA 30x30cm ASSENTAMENTO COM COLA VINIL (FORNECIMENTO E ASSENTAMENTO)</v>
      </c>
      <c r="D97" s="75"/>
      <c r="E97" s="75" t="str">
        <f>'BM06'!C93</f>
        <v>m²</v>
      </c>
      <c r="F97" s="122">
        <f>'BM06'!F93</f>
        <v>14.85</v>
      </c>
      <c r="G97" s="122"/>
      <c r="H97" s="75"/>
      <c r="I97" s="75"/>
      <c r="J97" s="122">
        <f>'BM06'!E93</f>
        <v>125.33939393939394</v>
      </c>
      <c r="K97" s="122">
        <f>'BM06'!I93</f>
        <v>1861.29</v>
      </c>
      <c r="L97" s="122"/>
      <c r="M97" s="75"/>
      <c r="N97" s="75"/>
    </row>
    <row r="98" spans="1:14" ht="28.8" x14ac:dyDescent="0.25">
      <c r="A98" s="75" t="str">
        <f>'BM06'!A94</f>
        <v>8.5</v>
      </c>
      <c r="B98" s="75"/>
      <c r="C98" s="121" t="str">
        <f>'BM06'!B94</f>
        <v>PISO PODOTÁTIL INTERNO EM BORRACHA 30x30cm ASSENTAMENTO COM COLA VINIL (FORNECIMENTO E ASSENTAMENTO)</v>
      </c>
      <c r="D98" s="75"/>
      <c r="E98" s="75" t="str">
        <f>'BM06'!C94</f>
        <v>m²</v>
      </c>
      <c r="F98" s="122">
        <f>'BM06'!F94</f>
        <v>31.59</v>
      </c>
      <c r="G98" s="122"/>
      <c r="H98" s="75"/>
      <c r="I98" s="75"/>
      <c r="J98" s="122">
        <f>'BM06'!E94</f>
        <v>125.33966445077557</v>
      </c>
      <c r="K98" s="122">
        <f>'BM06'!I94</f>
        <v>3959.4800000000005</v>
      </c>
      <c r="L98" s="122"/>
      <c r="M98" s="75"/>
      <c r="N98" s="75"/>
    </row>
    <row r="99" spans="1:14" ht="28.8" x14ac:dyDescent="0.25">
      <c r="A99" s="75" t="str">
        <f>'BM06'!A95</f>
        <v>8.6</v>
      </c>
      <c r="B99" s="75"/>
      <c r="C99" s="121" t="str">
        <f>'BM06'!B95</f>
        <v>SOLEIRA DE MARMORE BRANCO, LARGURA 5CM, ESPESSURA 3CM, ASSENTADA COM ARGAMASSA COLANTE</v>
      </c>
      <c r="D99" s="75"/>
      <c r="E99" s="75" t="str">
        <f>'BM06'!C95</f>
        <v>M</v>
      </c>
      <c r="F99" s="122">
        <f>'BM06'!F95</f>
        <v>41.2</v>
      </c>
      <c r="G99" s="122"/>
      <c r="H99" s="75"/>
      <c r="I99" s="75"/>
      <c r="J99" s="122">
        <f>'BM06'!E95</f>
        <v>60.040776699029117</v>
      </c>
      <c r="K99" s="122">
        <f>'BM06'!I95</f>
        <v>2473.6799999999998</v>
      </c>
      <c r="L99" s="122"/>
      <c r="M99" s="75"/>
      <c r="N99" s="75"/>
    </row>
    <row r="100" spans="1:14" ht="14.4" x14ac:dyDescent="0.25">
      <c r="A100" s="75" t="str">
        <f>'BM06'!A96</f>
        <v>8.7</v>
      </c>
      <c r="B100" s="75"/>
      <c r="C100" s="121" t="str">
        <f>'BM06'!B96</f>
        <v>CONTRAPISO/LASTRO DE CONCRETO NAO-ESTRUTURAL, E=5CM, PREPARO COM BETONEIRA</v>
      </c>
      <c r="D100" s="75"/>
      <c r="E100" s="75" t="str">
        <f>'BM06'!C96</f>
        <v>M2</v>
      </c>
      <c r="F100" s="122">
        <f>'BM06'!F96</f>
        <v>18.7</v>
      </c>
      <c r="G100" s="122"/>
      <c r="H100" s="75"/>
      <c r="I100" s="75"/>
      <c r="J100" s="122">
        <f>'BM06'!E96</f>
        <v>37.906951871657753</v>
      </c>
      <c r="K100" s="122">
        <f>'BM06'!I96</f>
        <v>708.86</v>
      </c>
      <c r="L100" s="122"/>
      <c r="M100" s="75"/>
      <c r="N100" s="75"/>
    </row>
    <row r="101" spans="1:14" ht="28.8" x14ac:dyDescent="0.25">
      <c r="A101" s="75" t="str">
        <f>'BM06'!A97</f>
        <v>8.8</v>
      </c>
      <c r="B101" s="75"/>
      <c r="C101" s="121" t="str">
        <f>'BM06'!B97</f>
        <v>EXECUÇÃO DE PÁTIO/ESTACIONAMENTO EM PISO INTERTRAVADO, COM BLOCO RETANGULAR COR NATURAL DE 20 X 10 CM, ESPESSURA 8 CM. AF_12/2015</v>
      </c>
      <c r="D101" s="75"/>
      <c r="E101" s="75" t="str">
        <f>'BM06'!C97</f>
        <v>M2</v>
      </c>
      <c r="F101" s="122">
        <f>'BM06'!F97</f>
        <v>110.28</v>
      </c>
      <c r="G101" s="122"/>
      <c r="H101" s="75"/>
      <c r="I101" s="75"/>
      <c r="J101" s="122">
        <f>'BM06'!E97</f>
        <v>50.991113529198408</v>
      </c>
      <c r="K101" s="122">
        <f>'BM06'!I97</f>
        <v>5623.3</v>
      </c>
      <c r="L101" s="122"/>
      <c r="M101" s="75"/>
      <c r="N101" s="75"/>
    </row>
    <row r="102" spans="1:14" ht="14.4" x14ac:dyDescent="0.25">
      <c r="A102" s="75" t="str">
        <f>'BM06'!A98</f>
        <v>8.9</v>
      </c>
      <c r="B102" s="75"/>
      <c r="C102" s="121" t="str">
        <f>'BM06'!B98</f>
        <v>TAMPA CONCRETO P/PV E/OU CX. INSPECAO 60 X 60 X 8CM</v>
      </c>
      <c r="D102" s="75"/>
      <c r="E102" s="75" t="str">
        <f>'BM06'!C98</f>
        <v>UN</v>
      </c>
      <c r="F102" s="122">
        <f>'BM06'!F98</f>
        <v>25.2</v>
      </c>
      <c r="G102" s="122"/>
      <c r="H102" s="75"/>
      <c r="I102" s="75"/>
      <c r="J102" s="122">
        <f>'BM06'!E98</f>
        <v>48.023015873015879</v>
      </c>
      <c r="K102" s="122">
        <f>'BM06'!I98</f>
        <v>1210.18</v>
      </c>
      <c r="L102" s="122"/>
      <c r="M102" s="75"/>
      <c r="N102" s="75"/>
    </row>
    <row r="103" spans="1:14" ht="14.4" x14ac:dyDescent="0.25">
      <c r="A103" s="75" t="str">
        <f>'BM06'!A99</f>
        <v>8.10</v>
      </c>
      <c r="B103" s="75"/>
      <c r="C103" s="121" t="str">
        <f>'BM06'!B99</f>
        <v>Grelha pré-moldada em concreto para canaleta 40x50 cm</v>
      </c>
      <c r="D103" s="75"/>
      <c r="E103" s="75" t="str">
        <f>'BM06'!C99</f>
        <v>un</v>
      </c>
      <c r="F103" s="122">
        <f>'BM06'!F99</f>
        <v>102</v>
      </c>
      <c r="G103" s="122"/>
      <c r="H103" s="75"/>
      <c r="I103" s="75"/>
      <c r="J103" s="122">
        <f>'BM06'!E99</f>
        <v>65.056372549019613</v>
      </c>
      <c r="K103" s="122">
        <f>'BM06'!I99</f>
        <v>6635.7500000000009</v>
      </c>
      <c r="L103" s="122"/>
      <c r="M103" s="75"/>
      <c r="N103" s="75"/>
    </row>
    <row r="104" spans="1:14" ht="28.8" x14ac:dyDescent="0.25">
      <c r="A104" s="75" t="str">
        <f>'BM06'!A100</f>
        <v>8.11</v>
      </c>
      <c r="B104" s="75"/>
      <c r="C104" s="121" t="str">
        <f>'BM06'!B100</f>
        <v>PISO PODOTÁTIL INTERNO EM BORRACHA 30x30cm ASSENTAMENTO COM COLA VINIL (FORNECIMENTO E ASSENTAMENTO)</v>
      </c>
      <c r="D104" s="75"/>
      <c r="E104" s="75" t="str">
        <f>'BM06'!C100</f>
        <v>m²</v>
      </c>
      <c r="F104" s="122">
        <f>'BM06'!F100</f>
        <v>2.16</v>
      </c>
      <c r="G104" s="122"/>
      <c r="H104" s="75"/>
      <c r="I104" s="75"/>
      <c r="J104" s="122">
        <f>'BM06'!E100</f>
        <v>125.34</v>
      </c>
      <c r="K104" s="122">
        <f>'BM06'!I100</f>
        <v>270.73440000000005</v>
      </c>
      <c r="L104" s="122"/>
      <c r="M104" s="75"/>
      <c r="N104" s="75"/>
    </row>
    <row r="105" spans="1:14" ht="28.8" x14ac:dyDescent="0.25">
      <c r="A105" s="75" t="str">
        <f>'BM06'!A101</f>
        <v>8.12</v>
      </c>
      <c r="B105" s="75"/>
      <c r="C105" s="121" t="str">
        <f>'BM06'!B101</f>
        <v>PISO PODOTÁTIL INTERNO EM BORRACHA 30x30cm ASSENTAMENTO COM COLA VINIL (FORNECIMENTO E ASSENTAMENTO)</v>
      </c>
      <c r="D105" s="75"/>
      <c r="E105" s="75" t="str">
        <f>'BM06'!C101</f>
        <v>m²</v>
      </c>
      <c r="F105" s="122">
        <f>'BM06'!F101</f>
        <v>1.98</v>
      </c>
      <c r="G105" s="122"/>
      <c r="H105" s="75"/>
      <c r="I105" s="75"/>
      <c r="J105" s="122">
        <f>'BM06'!E101</f>
        <v>125.34</v>
      </c>
      <c r="K105" s="122">
        <f>'BM06'!I101</f>
        <v>248.17320000000001</v>
      </c>
      <c r="L105" s="122"/>
      <c r="M105" s="75"/>
      <c r="N105" s="75"/>
    </row>
    <row r="106" spans="1:14" ht="28.8" x14ac:dyDescent="0.25">
      <c r="A106" s="75" t="str">
        <f>'BM06'!A102</f>
        <v>8.13</v>
      </c>
      <c r="B106" s="75"/>
      <c r="C106" s="121" t="str">
        <f>'BM06'!B102</f>
        <v>SOLEIRA DE CIMENTADO LISO LARGURA 15CM  EXECUTADA COM ARGAMASSA TRACO 1:3 (CIMENTO E AREIA)</v>
      </c>
      <c r="D106" s="75"/>
      <c r="E106" s="75" t="str">
        <f>'BM06'!C102</f>
        <v>M</v>
      </c>
      <c r="F106" s="122">
        <f>'BM06'!F102</f>
        <v>3.6</v>
      </c>
      <c r="G106" s="122"/>
      <c r="H106" s="75"/>
      <c r="I106" s="75"/>
      <c r="J106" s="122">
        <f>'BM06'!E102</f>
        <v>14.73</v>
      </c>
      <c r="K106" s="122">
        <f>'BM06'!I102</f>
        <v>53.028000000000006</v>
      </c>
      <c r="L106" s="122"/>
      <c r="M106" s="75"/>
      <c r="N106" s="75"/>
    </row>
    <row r="107" spans="1:14" ht="43.2" x14ac:dyDescent="0.25">
      <c r="A107" s="75" t="str">
        <f>'BM06'!A103</f>
        <v>8.14</v>
      </c>
      <c r="B107" s="75"/>
      <c r="C107" s="121" t="str">
        <f>'BM06'!B103</f>
        <v>MEIO-FIO (GUIA) DE CONCRETO PRE-MOLDADO, DIMENSÕES 12X15X30X100CM (FACE SUPERIORXFACE INFERIORXALTURAXCOMPRIMENTO),REJUNTADO C/ARGAMASSA 1:4 CIMENTO:AREIA, INCLUINDO ESCAVAÇÃO E REATERRO.</v>
      </c>
      <c r="D107" s="75"/>
      <c r="E107" s="75" t="str">
        <f>'BM06'!C103</f>
        <v>M</v>
      </c>
      <c r="F107" s="122">
        <f>'BM06'!F103</f>
        <v>40</v>
      </c>
      <c r="G107" s="122"/>
      <c r="H107" s="75"/>
      <c r="I107" s="75"/>
      <c r="J107" s="122">
        <f>'BM06'!E103</f>
        <v>58.792999999999999</v>
      </c>
      <c r="K107" s="122">
        <f>'BM06'!I103</f>
        <v>2351.7199999999998</v>
      </c>
      <c r="L107" s="122"/>
      <c r="M107" s="75"/>
      <c r="N107" s="75"/>
    </row>
    <row r="108" spans="1:14" ht="14.4" x14ac:dyDescent="0.25">
      <c r="A108" s="75" t="str">
        <f>'BM06'!A104</f>
        <v>8.15</v>
      </c>
      <c r="B108" s="75"/>
      <c r="C108" s="121" t="str">
        <f>'BM06'!B104</f>
        <v>LASTRO DE AREIA MEDIA</v>
      </c>
      <c r="D108" s="75"/>
      <c r="E108" s="75" t="str">
        <f>'BM06'!C104</f>
        <v>M3</v>
      </c>
      <c r="F108" s="122">
        <f>'BM06'!F104</f>
        <v>48.4</v>
      </c>
      <c r="G108" s="122"/>
      <c r="H108" s="75"/>
      <c r="I108" s="75"/>
      <c r="J108" s="122">
        <f>'BM06'!E104</f>
        <v>173.28987603305785</v>
      </c>
      <c r="K108" s="122">
        <f>'BM06'!I104</f>
        <v>8387.23</v>
      </c>
      <c r="L108" s="122"/>
      <c r="M108" s="75"/>
      <c r="N108" s="75"/>
    </row>
    <row r="109" spans="1:14" ht="14.4" x14ac:dyDescent="0.25">
      <c r="A109" s="75" t="str">
        <f>'BM06'!A105</f>
        <v>8.16</v>
      </c>
      <c r="B109" s="75"/>
      <c r="C109" s="121" t="str">
        <f>'BM06'!B105</f>
        <v>PLANTIO DE GRAMA BATATAIS EM PLACAS</v>
      </c>
      <c r="D109" s="75"/>
      <c r="E109" s="75" t="str">
        <f>'BM06'!C105</f>
        <v>M2</v>
      </c>
      <c r="F109" s="122">
        <f>'BM06'!F105</f>
        <v>874.95</v>
      </c>
      <c r="G109" s="122"/>
      <c r="H109" s="75"/>
      <c r="I109" s="75"/>
      <c r="J109" s="122">
        <f>'BM06'!E105</f>
        <v>18.629990285159153</v>
      </c>
      <c r="K109" s="122">
        <f>'BM06'!I105</f>
        <v>16300.310000000001</v>
      </c>
      <c r="L109" s="122"/>
      <c r="M109" s="75"/>
      <c r="N109" s="75"/>
    </row>
    <row r="110" spans="1:14" ht="14.4" x14ac:dyDescent="0.25">
      <c r="A110" s="119">
        <f>'BM06'!A106</f>
        <v>9</v>
      </c>
      <c r="B110" s="119"/>
      <c r="C110" s="120" t="str">
        <f>'BM06'!B106</f>
        <v>PINTURA</v>
      </c>
      <c r="D110" s="119"/>
      <c r="E110" s="119"/>
      <c r="F110" s="125"/>
      <c r="G110" s="125"/>
      <c r="H110" s="119"/>
      <c r="I110" s="119"/>
      <c r="J110" s="125"/>
      <c r="K110" s="125"/>
      <c r="L110" s="125"/>
      <c r="M110" s="119"/>
      <c r="N110" s="119"/>
    </row>
    <row r="111" spans="1:14" ht="14.4" x14ac:dyDescent="0.25">
      <c r="A111" s="75" t="str">
        <f>'BM06'!A107</f>
        <v>9.1</v>
      </c>
      <c r="B111" s="75"/>
      <c r="C111" s="121" t="str">
        <f>'BM06'!B107</f>
        <v>EMASSAMENTO DE PAREDES EXTERNAS 2 DEMÃOS C/MASSA ACRÍLICA</v>
      </c>
      <c r="D111" s="75"/>
      <c r="E111" s="75" t="str">
        <f>'BM06'!C107</f>
        <v>m²</v>
      </c>
      <c r="F111" s="122">
        <f>'BM06'!F107</f>
        <v>2337.21</v>
      </c>
      <c r="G111" s="122"/>
      <c r="H111" s="75"/>
      <c r="I111" s="75"/>
      <c r="J111" s="122">
        <f>'BM06'!E107</f>
        <v>14.053153118461754</v>
      </c>
      <c r="K111" s="122">
        <f>'BM06'!I107</f>
        <v>32845.17</v>
      </c>
      <c r="L111" s="122"/>
      <c r="M111" s="75"/>
      <c r="N111" s="75"/>
    </row>
    <row r="112" spans="1:14" ht="14.4" x14ac:dyDescent="0.25">
      <c r="A112" s="75" t="str">
        <f>'BM06'!A108</f>
        <v>9.2</v>
      </c>
      <c r="B112" s="75"/>
      <c r="C112" s="121" t="str">
        <f>'BM06'!B108</f>
        <v>EMASSAMENTO DE PAREDES INTERNAS 2 DEMÃOS C/MASSA DE PVA</v>
      </c>
      <c r="D112" s="75"/>
      <c r="E112" s="75" t="str">
        <f>'BM06'!C108</f>
        <v>m²</v>
      </c>
      <c r="F112" s="122">
        <f>'BM06'!F108</f>
        <v>930.54</v>
      </c>
      <c r="G112" s="122"/>
      <c r="H112" s="75"/>
      <c r="I112" s="75"/>
      <c r="J112" s="122">
        <f>'BM06'!E108</f>
        <v>11.400015045027621</v>
      </c>
      <c r="K112" s="122">
        <f>'BM06'!I108</f>
        <v>10608.170000000002</v>
      </c>
      <c r="L112" s="122"/>
      <c r="M112" s="75"/>
      <c r="N112" s="75"/>
    </row>
    <row r="113" spans="1:14" ht="28.8" x14ac:dyDescent="0.25">
      <c r="A113" s="75" t="str">
        <f>'BM06'!A109</f>
        <v>9.3</v>
      </c>
      <c r="B113" s="75"/>
      <c r="C113" s="121" t="str">
        <f>'BM06'!B109</f>
        <v>APLICAÇÃO MANUAL DE PINTURA COM TINTA LÁTEX ACRÍLICA EM PAREDES, DUAS DEMÃOS. AF_06/2014</v>
      </c>
      <c r="D113" s="75"/>
      <c r="E113" s="75" t="str">
        <f>'BM06'!C109</f>
        <v>M2</v>
      </c>
      <c r="F113" s="122">
        <f>'BM06'!F109</f>
        <v>2429.83</v>
      </c>
      <c r="G113" s="122"/>
      <c r="H113" s="75"/>
      <c r="I113" s="75"/>
      <c r="J113" s="122">
        <f>'BM06'!E109</f>
        <v>13.302033475592943</v>
      </c>
      <c r="K113" s="122">
        <f>'BM06'!I109</f>
        <v>32321.68</v>
      </c>
      <c r="L113" s="122"/>
      <c r="M113" s="75"/>
      <c r="N113" s="75"/>
    </row>
    <row r="114" spans="1:14" ht="14.4" x14ac:dyDescent="0.25">
      <c r="A114" s="75" t="str">
        <f>'BM06'!A110</f>
        <v>9.4</v>
      </c>
      <c r="B114" s="75"/>
      <c r="C114" s="121" t="str">
        <f>'BM06'!B110</f>
        <v>APLICAÇÃO MANUAL DE PINTURA COM TINTA LÁTEX PVA EM PAREDES, DUAS DEMÃOS. AF_06/2014</v>
      </c>
      <c r="D114" s="75"/>
      <c r="E114" s="75" t="str">
        <f>'BM06'!C110</f>
        <v>M2</v>
      </c>
      <c r="F114" s="122">
        <f>'BM06'!F110</f>
        <v>930.54</v>
      </c>
      <c r="G114" s="122"/>
      <c r="H114" s="75"/>
      <c r="I114" s="75"/>
      <c r="J114" s="122">
        <f>'BM06'!E110</f>
        <v>9.3889569497281151</v>
      </c>
      <c r="K114" s="122">
        <f>'BM06'!I110</f>
        <v>8736.7999999999993</v>
      </c>
      <c r="L114" s="122"/>
      <c r="M114" s="75"/>
      <c r="N114" s="75"/>
    </row>
    <row r="115" spans="1:14" ht="14.4" x14ac:dyDescent="0.25">
      <c r="A115" s="75" t="str">
        <f>'BM06'!A111</f>
        <v>9.5</v>
      </c>
      <c r="B115" s="75"/>
      <c r="C115" s="121" t="str">
        <f>'BM06'!B111</f>
        <v>PINTURA ESMALTE ACETINADO PARA MADEIRA, DUAS DEMAOS, SOBRE FUNDO NIVELADOR BRANCO</v>
      </c>
      <c r="D115" s="75"/>
      <c r="E115" s="75" t="str">
        <f>'BM06'!C111</f>
        <v>M2</v>
      </c>
      <c r="F115" s="122">
        <f>'BM06'!F111</f>
        <v>178.92</v>
      </c>
      <c r="G115" s="122"/>
      <c r="H115" s="75"/>
      <c r="I115" s="75"/>
      <c r="J115" s="122">
        <f>'BM06'!E111</f>
        <v>26.095238095238098</v>
      </c>
      <c r="K115" s="122">
        <f>'BM06'!I111</f>
        <v>4668.96</v>
      </c>
      <c r="L115" s="122"/>
      <c r="M115" s="75"/>
      <c r="N115" s="75"/>
    </row>
    <row r="116" spans="1:14" ht="14.4" x14ac:dyDescent="0.25">
      <c r="A116" s="75" t="str">
        <f>'BM06'!A112</f>
        <v>9.6</v>
      </c>
      <c r="B116" s="75"/>
      <c r="C116" s="121" t="str">
        <f>'BM06'!B112</f>
        <v>PINTURA ESMALTE FOSCO PARA MADEIRA, DUAS DEMAOS, SOBRE FUNDO NIVELADOR BRANCO</v>
      </c>
      <c r="D116" s="75"/>
      <c r="E116" s="75" t="str">
        <f>'BM06'!C112</f>
        <v>M2</v>
      </c>
      <c r="F116" s="122">
        <f>'BM06'!F112</f>
        <v>30.74</v>
      </c>
      <c r="G116" s="122"/>
      <c r="H116" s="75"/>
      <c r="I116" s="75"/>
      <c r="J116" s="122">
        <f>'BM06'!E112</f>
        <v>25.986337020169167</v>
      </c>
      <c r="K116" s="122">
        <f>'BM06'!I112</f>
        <v>798.82000000000016</v>
      </c>
      <c r="L116" s="122"/>
      <c r="M116" s="75"/>
      <c r="N116" s="75"/>
    </row>
    <row r="117" spans="1:14" ht="28.8" x14ac:dyDescent="0.25">
      <c r="A117" s="75" t="str">
        <f>'BM06'!A113</f>
        <v>9.7</v>
      </c>
      <c r="B117" s="75"/>
      <c r="C117" s="121" t="str">
        <f>'BM06'!B113</f>
        <v>APLICAÇÃO MANUAL DE PINTURA COM TINTA LÁTEX ACRÍLICA EM PAREDES, DUAS DEMÃOS. AF_06/2014</v>
      </c>
      <c r="D117" s="75"/>
      <c r="E117" s="75" t="str">
        <f>'BM06'!C113</f>
        <v>M2</v>
      </c>
      <c r="F117" s="122">
        <f>'BM06'!F113</f>
        <v>823.1</v>
      </c>
      <c r="G117" s="122"/>
      <c r="H117" s="75"/>
      <c r="I117" s="75"/>
      <c r="J117" s="122">
        <f>'BM06'!E113</f>
        <v>13.302041064269226</v>
      </c>
      <c r="K117" s="122">
        <f>'BM06'!I113</f>
        <v>10948.91</v>
      </c>
      <c r="L117" s="122"/>
      <c r="M117" s="75"/>
      <c r="N117" s="75"/>
    </row>
    <row r="118" spans="1:14" ht="14.4" x14ac:dyDescent="0.25">
      <c r="A118" s="119">
        <f>'BM06'!A114</f>
        <v>10</v>
      </c>
      <c r="B118" s="119"/>
      <c r="C118" s="120" t="str">
        <f>'BM06'!B114</f>
        <v>INSTALAÇÃO HIDRÁULICA</v>
      </c>
      <c r="D118" s="119"/>
      <c r="E118" s="119"/>
      <c r="F118" s="125"/>
      <c r="G118" s="125"/>
      <c r="H118" s="119"/>
      <c r="I118" s="119"/>
      <c r="J118" s="125"/>
      <c r="K118" s="125"/>
      <c r="L118" s="125"/>
      <c r="M118" s="119"/>
      <c r="N118" s="119"/>
    </row>
    <row r="119" spans="1:14" ht="14.4" x14ac:dyDescent="0.25">
      <c r="A119" s="75" t="str">
        <f>'BM06'!A115</f>
        <v>10.1</v>
      </c>
      <c r="B119" s="75"/>
      <c r="C119" s="121" t="str">
        <f>'BM06'!B115</f>
        <v>REGISTRO GAVETA 3/4" BRUTO LATAO - FORNECIMENTO E INSTALACAO</v>
      </c>
      <c r="D119" s="75"/>
      <c r="E119" s="75" t="str">
        <f>'BM06'!C115</f>
        <v>UN</v>
      </c>
      <c r="F119" s="122">
        <f>'BM06'!F115</f>
        <v>1</v>
      </c>
      <c r="G119" s="122"/>
      <c r="H119" s="75"/>
      <c r="I119" s="75"/>
      <c r="J119" s="122">
        <f>'BM06'!E115</f>
        <v>65.42</v>
      </c>
      <c r="K119" s="122">
        <f>'BM06'!I115</f>
        <v>65.42</v>
      </c>
      <c r="L119" s="122"/>
      <c r="M119" s="75"/>
      <c r="N119" s="75"/>
    </row>
    <row r="120" spans="1:14" ht="14.4" x14ac:dyDescent="0.25">
      <c r="A120" s="75" t="str">
        <f>'BM06'!A116</f>
        <v>10.2</v>
      </c>
      <c r="B120" s="75"/>
      <c r="C120" s="121" t="str">
        <f>'BM06'!B116</f>
        <v>REGISTRO GAVETA 1.1/4" BRUTO LATAO - FORNECIMENTO E INSTALACAO</v>
      </c>
      <c r="D120" s="75"/>
      <c r="E120" s="75" t="str">
        <f>'BM06'!C116</f>
        <v>UN</v>
      </c>
      <c r="F120" s="122">
        <f>'BM06'!F116</f>
        <v>5</v>
      </c>
      <c r="G120" s="122"/>
      <c r="H120" s="75"/>
      <c r="I120" s="75"/>
      <c r="J120" s="122">
        <f>'BM06'!E116</f>
        <v>128.44</v>
      </c>
      <c r="K120" s="122">
        <f>'BM06'!I116</f>
        <v>642.20000000000005</v>
      </c>
      <c r="L120" s="122"/>
      <c r="M120" s="75"/>
      <c r="N120" s="75"/>
    </row>
    <row r="121" spans="1:14" ht="14.4" x14ac:dyDescent="0.25">
      <c r="A121" s="75" t="str">
        <f>'BM06'!A117</f>
        <v>10.3</v>
      </c>
      <c r="B121" s="75"/>
      <c r="C121" s="121" t="str">
        <f>'BM06'!B117</f>
        <v>REGISTRO GAVETA 1.1/2" BRUTO LATAO - FORNECIMENTO E INSTALACAO</v>
      </c>
      <c r="D121" s="75"/>
      <c r="E121" s="75" t="str">
        <f>'BM06'!C117</f>
        <v>UN</v>
      </c>
      <c r="F121" s="122">
        <f>'BM06'!F117</f>
        <v>2</v>
      </c>
      <c r="G121" s="122"/>
      <c r="H121" s="75"/>
      <c r="I121" s="75"/>
      <c r="J121" s="122">
        <f>'BM06'!E117</f>
        <v>153.46</v>
      </c>
      <c r="K121" s="122">
        <f>'BM06'!I117</f>
        <v>306.92</v>
      </c>
      <c r="L121" s="122"/>
      <c r="M121" s="75"/>
      <c r="N121" s="75"/>
    </row>
    <row r="122" spans="1:14" ht="14.4" x14ac:dyDescent="0.25">
      <c r="A122" s="75" t="str">
        <f>'BM06'!A118</f>
        <v>10.4</v>
      </c>
      <c r="B122" s="75"/>
      <c r="C122" s="121" t="str">
        <f>'BM06'!B118</f>
        <v>REGISTRO GAVETA 2" BRUTO LATAO - FORNECIMENTO E INSTALACAO</v>
      </c>
      <c r="D122" s="75"/>
      <c r="E122" s="75" t="str">
        <f>'BM06'!C118</f>
        <v>UN</v>
      </c>
      <c r="F122" s="122">
        <f>'BM06'!F118</f>
        <v>1</v>
      </c>
      <c r="G122" s="122"/>
      <c r="H122" s="75"/>
      <c r="I122" s="75"/>
      <c r="J122" s="122">
        <f>'BM06'!E118</f>
        <v>200.62</v>
      </c>
      <c r="K122" s="122">
        <f>'BM06'!I118</f>
        <v>200.62</v>
      </c>
      <c r="L122" s="122"/>
      <c r="M122" s="75"/>
      <c r="N122" s="75"/>
    </row>
    <row r="123" spans="1:14" ht="14.4" x14ac:dyDescent="0.25">
      <c r="A123" s="75" t="str">
        <f>'BM06'!A119</f>
        <v>10.5</v>
      </c>
      <c r="B123" s="75"/>
      <c r="C123" s="121" t="str">
        <f>'BM06'!B119</f>
        <v>REGISTRO GAVETA 2.1/2" BRUTO LATAO - FORNECIMENTO E INSTALACAO</v>
      </c>
      <c r="D123" s="75"/>
      <c r="E123" s="75" t="str">
        <f>'BM06'!C119</f>
        <v>UN</v>
      </c>
      <c r="F123" s="122">
        <f>'BM06'!F119</f>
        <v>1</v>
      </c>
      <c r="G123" s="122"/>
      <c r="H123" s="75"/>
      <c r="I123" s="75"/>
      <c r="J123" s="122">
        <f>'BM06'!E119</f>
        <v>391.6</v>
      </c>
      <c r="K123" s="122">
        <f>'BM06'!I119</f>
        <v>391.6</v>
      </c>
      <c r="L123" s="122"/>
      <c r="M123" s="75"/>
      <c r="N123" s="75"/>
    </row>
    <row r="124" spans="1:14" ht="28.8" x14ac:dyDescent="0.25">
      <c r="A124" s="75" t="str">
        <f>'BM06'!A120</f>
        <v>10.6</v>
      </c>
      <c r="B124" s="75"/>
      <c r="C124" s="121" t="str">
        <f>'BM06'!B120</f>
        <v>REGISTRO GAVETA 3/4" COM CANOPLA ACABAMENTO CROMADO SIMPLES - FORNECIMENTO E INSTALACAO</v>
      </c>
      <c r="D124" s="75"/>
      <c r="E124" s="75" t="str">
        <f>'BM06'!C120</f>
        <v>UN</v>
      </c>
      <c r="F124" s="122">
        <f>'BM06'!F120</f>
        <v>23</v>
      </c>
      <c r="G124" s="122"/>
      <c r="H124" s="75"/>
      <c r="I124" s="75"/>
      <c r="J124" s="122">
        <f>'BM06'!E120</f>
        <v>131.61521739130436</v>
      </c>
      <c r="K124" s="122">
        <f>'BM06'!I120</f>
        <v>3027.15</v>
      </c>
      <c r="L124" s="122"/>
      <c r="M124" s="75"/>
      <c r="N124" s="75"/>
    </row>
    <row r="125" spans="1:14" ht="14.4" x14ac:dyDescent="0.25">
      <c r="A125" s="75" t="str">
        <f>'BM06'!A121</f>
        <v>10.7</v>
      </c>
      <c r="B125" s="75"/>
      <c r="C125" s="121" t="str">
        <f>'BM06'!B121</f>
        <v>REGISTRO DE PRESSÃO COM CANOPLA Ø 15MM (1/2") - FORNECIMENTO E INSTALAÇÃO</v>
      </c>
      <c r="D125" s="75"/>
      <c r="E125" s="75" t="str">
        <f>'BM06'!C121</f>
        <v>UN</v>
      </c>
      <c r="F125" s="122">
        <f>'BM06'!F121</f>
        <v>14</v>
      </c>
      <c r="G125" s="122"/>
      <c r="H125" s="75"/>
      <c r="I125" s="75"/>
      <c r="J125" s="122">
        <f>'BM06'!E121</f>
        <v>125.61857142857143</v>
      </c>
      <c r="K125" s="122">
        <f>'BM06'!I121</f>
        <v>1758.66</v>
      </c>
      <c r="L125" s="122"/>
      <c r="M125" s="75"/>
      <c r="N125" s="75"/>
    </row>
    <row r="126" spans="1:14" ht="28.8" x14ac:dyDescent="0.25">
      <c r="A126" s="75" t="str">
        <f>'BM06'!A122</f>
        <v>10.8</v>
      </c>
      <c r="B126" s="75"/>
      <c r="C126" s="121" t="str">
        <f>'BM06'!B122</f>
        <v>REGISTRO GAVETA 1" COM CANOPLA ACABAMENTO CROMADO SIMPLES - FORNECIMENTO E INSTALACAO</v>
      </c>
      <c r="D126" s="75"/>
      <c r="E126" s="75" t="str">
        <f>'BM06'!C122</f>
        <v>UN</v>
      </c>
      <c r="F126" s="122">
        <f>'BM06'!F122</f>
        <v>8</v>
      </c>
      <c r="G126" s="122"/>
      <c r="H126" s="75"/>
      <c r="I126" s="75"/>
      <c r="J126" s="122">
        <f>'BM06'!E122</f>
        <v>155.82</v>
      </c>
      <c r="K126" s="122">
        <f>'BM06'!I122</f>
        <v>1246.56</v>
      </c>
      <c r="L126" s="122"/>
      <c r="M126" s="75"/>
      <c r="N126" s="75"/>
    </row>
    <row r="127" spans="1:14" ht="14.4" x14ac:dyDescent="0.25">
      <c r="A127" s="75" t="str">
        <f>'BM06'!A123</f>
        <v>10.9</v>
      </c>
      <c r="B127" s="75"/>
      <c r="C127" s="121" t="str">
        <f>'BM06'!B123</f>
        <v>VÁLVULA DE RETENÇÃO HORIZONTAL Ø 32MM (1.1/4") - FORNECIMENTO E INSTALAÇÃO</v>
      </c>
      <c r="D127" s="75"/>
      <c r="E127" s="75" t="str">
        <f>'BM06'!C123</f>
        <v>UN</v>
      </c>
      <c r="F127" s="122">
        <f>'BM06'!F123</f>
        <v>1</v>
      </c>
      <c r="G127" s="122"/>
      <c r="H127" s="75"/>
      <c r="I127" s="75"/>
      <c r="J127" s="122">
        <f>'BM06'!E123</f>
        <v>222.85</v>
      </c>
      <c r="K127" s="122">
        <f>'BM06'!I123</f>
        <v>222.85</v>
      </c>
      <c r="L127" s="122"/>
      <c r="M127" s="75"/>
      <c r="N127" s="75"/>
    </row>
    <row r="128" spans="1:14" ht="14.4" x14ac:dyDescent="0.25">
      <c r="A128" s="75" t="str">
        <f>'BM06'!A124</f>
        <v>10.10</v>
      </c>
      <c r="B128" s="75"/>
      <c r="C128" s="121" t="str">
        <f>'BM06'!B124</f>
        <v>TUBO PVC SOLDAVEL AGUA FRIA DN 25MM, INCLUSIVE CONEXOES - FORNECIMENTO E INSTALACAO</v>
      </c>
      <c r="D128" s="75"/>
      <c r="E128" s="75" t="str">
        <f>'BM06'!C124</f>
        <v>M</v>
      </c>
      <c r="F128" s="122">
        <f>'BM06'!F124</f>
        <v>222</v>
      </c>
      <c r="G128" s="122"/>
      <c r="H128" s="75"/>
      <c r="I128" s="75"/>
      <c r="J128" s="122">
        <f>'BM06'!E124</f>
        <v>23.938828828828829</v>
      </c>
      <c r="K128" s="122">
        <f>'BM06'!I124</f>
        <v>5314.42</v>
      </c>
      <c r="L128" s="122"/>
      <c r="M128" s="75"/>
      <c r="N128" s="75"/>
    </row>
    <row r="129" spans="1:14" ht="14.4" x14ac:dyDescent="0.25">
      <c r="A129" s="75" t="str">
        <f>'BM06'!A125</f>
        <v>10.11</v>
      </c>
      <c r="B129" s="75"/>
      <c r="C129" s="121" t="str">
        <f>'BM06'!B125</f>
        <v>TUBO PVC SOLDAVEL AGUA FRIA DN 32MM, INCLUSIVE CONEXOES - FORNECIMENTO E INSTALACAO</v>
      </c>
      <c r="D129" s="75"/>
      <c r="E129" s="75" t="str">
        <f>'BM06'!C125</f>
        <v>M</v>
      </c>
      <c r="F129" s="122">
        <f>'BM06'!F125</f>
        <v>54</v>
      </c>
      <c r="G129" s="122"/>
      <c r="H129" s="75"/>
      <c r="I129" s="75"/>
      <c r="J129" s="122">
        <f>'BM06'!E125</f>
        <v>35.120740740740743</v>
      </c>
      <c r="K129" s="122">
        <f>'BM06'!I125</f>
        <v>1896.5200000000002</v>
      </c>
      <c r="L129" s="122"/>
      <c r="M129" s="75"/>
      <c r="N129" s="75"/>
    </row>
    <row r="130" spans="1:14" ht="14.4" x14ac:dyDescent="0.25">
      <c r="A130" s="75" t="str">
        <f>'BM06'!A126</f>
        <v>10.12</v>
      </c>
      <c r="B130" s="75"/>
      <c r="C130" s="121" t="str">
        <f>'BM06'!B126</f>
        <v>TUBO PVC SOLDAVEL AGUA FRIA DN 40MM, INCLUSIVE CONEXOES - FORNECIMENTO E INSTALACAO</v>
      </c>
      <c r="D130" s="75"/>
      <c r="E130" s="75" t="str">
        <f>'BM06'!C126</f>
        <v>M</v>
      </c>
      <c r="F130" s="122">
        <f>'BM06'!F126</f>
        <v>30</v>
      </c>
      <c r="G130" s="122"/>
      <c r="H130" s="75"/>
      <c r="I130" s="75"/>
      <c r="J130" s="122">
        <f>'BM06'!E126</f>
        <v>45.067</v>
      </c>
      <c r="K130" s="122">
        <f>'BM06'!I126</f>
        <v>1352.01</v>
      </c>
      <c r="L130" s="122"/>
      <c r="M130" s="75"/>
      <c r="N130" s="75"/>
    </row>
    <row r="131" spans="1:14" ht="14.4" x14ac:dyDescent="0.25">
      <c r="A131" s="75" t="str">
        <f>'BM06'!A127</f>
        <v>10.13</v>
      </c>
      <c r="B131" s="75"/>
      <c r="C131" s="121" t="str">
        <f>'BM06'!B127</f>
        <v>TUBO PVC SOLDAVEL AGUA FRIA DN 50MM, INCLUSIVE CONEXOES - FORNECIMENTO E INSTALACAO</v>
      </c>
      <c r="D131" s="75"/>
      <c r="E131" s="75" t="str">
        <f>'BM06'!C127</f>
        <v>M</v>
      </c>
      <c r="F131" s="122">
        <f>'BM06'!F127</f>
        <v>66</v>
      </c>
      <c r="G131" s="122"/>
      <c r="H131" s="75"/>
      <c r="I131" s="75"/>
      <c r="J131" s="122">
        <f>'BM06'!E127</f>
        <v>50.773030303030303</v>
      </c>
      <c r="K131" s="122">
        <f>'BM06'!I127</f>
        <v>3351.02</v>
      </c>
      <c r="L131" s="122"/>
      <c r="M131" s="75"/>
      <c r="N131" s="75"/>
    </row>
    <row r="132" spans="1:14" ht="14.4" x14ac:dyDescent="0.25">
      <c r="A132" s="75" t="str">
        <f>'BM06'!A128</f>
        <v>10.14</v>
      </c>
      <c r="B132" s="75"/>
      <c r="C132" s="121" t="str">
        <f>'BM06'!B128</f>
        <v>TUBO PVC SOLDAVEL AGUA FRIA DN 60MM, INCLUSIVE CONEXOES - FORNECIMENTO E INSTALACAO</v>
      </c>
      <c r="D132" s="75"/>
      <c r="E132" s="75" t="str">
        <f>'BM06'!C128</f>
        <v>M</v>
      </c>
      <c r="F132" s="122">
        <f>'BM06'!F128</f>
        <v>36</v>
      </c>
      <c r="G132" s="122"/>
      <c r="H132" s="75"/>
      <c r="I132" s="75"/>
      <c r="J132" s="122">
        <f>'BM06'!E128</f>
        <v>73.451944444444436</v>
      </c>
      <c r="K132" s="122">
        <f>'BM06'!I128</f>
        <v>2644.2699999999995</v>
      </c>
      <c r="L132" s="122"/>
      <c r="M132" s="75"/>
      <c r="N132" s="75"/>
    </row>
    <row r="133" spans="1:14" ht="14.4" x14ac:dyDescent="0.25">
      <c r="A133" s="75" t="str">
        <f>'BM06'!A129</f>
        <v>10.15</v>
      </c>
      <c r="B133" s="75"/>
      <c r="C133" s="121" t="str">
        <f>'BM06'!B129</f>
        <v>TUBO PVC SOLDAVEL AGUA FRIA DN 75MM, INCLUSIVE CONEXOES - FORNECIMENTO E INSTALACAO</v>
      </c>
      <c r="D133" s="75"/>
      <c r="E133" s="75" t="str">
        <f>'BM06'!C129</f>
        <v>M</v>
      </c>
      <c r="F133" s="122">
        <f>'BM06'!F129</f>
        <v>54</v>
      </c>
      <c r="G133" s="122"/>
      <c r="H133" s="75"/>
      <c r="I133" s="75"/>
      <c r="J133" s="122">
        <f>'BM06'!E129</f>
        <v>109.36018518518519</v>
      </c>
      <c r="K133" s="122">
        <f>'BM06'!I129</f>
        <v>5905.45</v>
      </c>
      <c r="L133" s="122"/>
      <c r="M133" s="75"/>
      <c r="N133" s="75"/>
    </row>
    <row r="134" spans="1:14" ht="28.8" x14ac:dyDescent="0.25">
      <c r="A134" s="75" t="str">
        <f>'BM06'!A130</f>
        <v>10.16</v>
      </c>
      <c r="B134" s="75"/>
      <c r="C134" s="121" t="str">
        <f>'BM06'!B130</f>
        <v>VALVULA DESCARGA 1.1/2" COM REGISTRO, ACABAMENTO EM METAL CROMADO - FORNECIMENTO E INSTALACAO</v>
      </c>
      <c r="D134" s="75"/>
      <c r="E134" s="75" t="str">
        <f>'BM06'!C130</f>
        <v>UN</v>
      </c>
      <c r="F134" s="122">
        <f>'BM06'!F130</f>
        <v>14</v>
      </c>
      <c r="G134" s="122"/>
      <c r="H134" s="75"/>
      <c r="I134" s="75"/>
      <c r="J134" s="122">
        <f>'BM06'!E130</f>
        <v>280.43285714285713</v>
      </c>
      <c r="K134" s="122">
        <f>'BM06'!I130</f>
        <v>3926.06</v>
      </c>
      <c r="L134" s="122"/>
      <c r="M134" s="75"/>
      <c r="N134" s="75"/>
    </row>
    <row r="135" spans="1:14" ht="14.4" x14ac:dyDescent="0.25">
      <c r="A135" s="75" t="str">
        <f>'BM06'!A131</f>
        <v>10.17</v>
      </c>
      <c r="B135" s="75"/>
      <c r="C135" s="121" t="str">
        <f>'BM06'!B131</f>
        <v>TORNEIRA DE BOIA REAL 1/2• COM BALAO METALICO - FORNECIMENTO E INSTALACAO</v>
      </c>
      <c r="D135" s="75"/>
      <c r="E135" s="75" t="str">
        <f>'BM06'!C131</f>
        <v>UN</v>
      </c>
      <c r="F135" s="122">
        <f>'BM06'!F131</f>
        <v>1</v>
      </c>
      <c r="G135" s="122"/>
      <c r="H135" s="75"/>
      <c r="I135" s="75"/>
      <c r="J135" s="122">
        <f>'BM06'!E131</f>
        <v>72.52</v>
      </c>
      <c r="K135" s="122">
        <f>'BM06'!I131</f>
        <v>72.52</v>
      </c>
      <c r="L135" s="122"/>
      <c r="M135" s="75"/>
      <c r="N135" s="75"/>
    </row>
    <row r="136" spans="1:14" ht="14.4" x14ac:dyDescent="0.25">
      <c r="A136" s="75" t="str">
        <f>'BM06'!A132</f>
        <v>10.18</v>
      </c>
      <c r="B136" s="75"/>
      <c r="C136" s="121" t="str">
        <f>'BM06'!B132</f>
        <v>TUBO DE DESCARGA PVC, PARA LIGACAO CAIXA DE DESCARGA - EMBUTIR, 40 MM X 150 CM</v>
      </c>
      <c r="D136" s="75"/>
      <c r="E136" s="75" t="str">
        <f>'BM06'!C132</f>
        <v>UN</v>
      </c>
      <c r="F136" s="122">
        <f>'BM06'!F132</f>
        <v>14</v>
      </c>
      <c r="G136" s="122"/>
      <c r="H136" s="75"/>
      <c r="I136" s="75"/>
      <c r="J136" s="122">
        <f>'BM06'!E132</f>
        <v>15.870714285714286</v>
      </c>
      <c r="K136" s="122">
        <f>'BM06'!I132</f>
        <v>222.19</v>
      </c>
      <c r="L136" s="122"/>
      <c r="M136" s="75"/>
      <c r="N136" s="75"/>
    </row>
    <row r="137" spans="1:14" ht="28.8" x14ac:dyDescent="0.25">
      <c r="A137" s="75" t="str">
        <f>'BM06'!A133</f>
        <v>10.19</v>
      </c>
      <c r="B137" s="75"/>
      <c r="C137" s="121" t="str">
        <f>'BM06'!B133</f>
        <v>CAIXA DE ALVENARIA 20x20x25 CM (REVESTIMENTO IMPERMEABILIZADO), FUNDO DE BRITA SEM TAMPA - PARA REGISTRO/TORNEIRA JARDIM</v>
      </c>
      <c r="D137" s="75"/>
      <c r="E137" s="75" t="str">
        <f>'BM06'!C133</f>
        <v>Un</v>
      </c>
      <c r="F137" s="122">
        <f>'BM06'!F133</f>
        <v>2</v>
      </c>
      <c r="G137" s="122"/>
      <c r="H137" s="75"/>
      <c r="I137" s="75"/>
      <c r="J137" s="122">
        <f>'BM06'!E133</f>
        <v>61.564999999999998</v>
      </c>
      <c r="K137" s="122">
        <f>'BM06'!I133</f>
        <v>123.13</v>
      </c>
      <c r="L137" s="122"/>
      <c r="M137" s="75"/>
      <c r="N137" s="75"/>
    </row>
    <row r="138" spans="1:14" ht="14.4" x14ac:dyDescent="0.25">
      <c r="A138" s="75" t="str">
        <f>'BM06'!A134</f>
        <v>10.20</v>
      </c>
      <c r="B138" s="75"/>
      <c r="C138" s="121" t="str">
        <f>'BM06'!B134</f>
        <v>CASA DE BOMBA - ANEXO H.S.-030 (A.F.)</v>
      </c>
      <c r="D138" s="75"/>
      <c r="E138" s="75" t="str">
        <f>'BM06'!C134</f>
        <v>UN</v>
      </c>
      <c r="F138" s="122">
        <f>'BM06'!F134</f>
        <v>1</v>
      </c>
      <c r="G138" s="122"/>
      <c r="H138" s="75"/>
      <c r="I138" s="75"/>
      <c r="J138" s="122">
        <f>'BM06'!E134</f>
        <v>1096.46</v>
      </c>
      <c r="K138" s="122">
        <f>'BM06'!I134</f>
        <v>1096.46</v>
      </c>
      <c r="L138" s="122"/>
      <c r="M138" s="75"/>
      <c r="N138" s="75"/>
    </row>
    <row r="139" spans="1:14" ht="14.4" x14ac:dyDescent="0.25">
      <c r="A139" s="75" t="str">
        <f>'BM06'!A135</f>
        <v>10.21</v>
      </c>
      <c r="B139" s="75"/>
      <c r="C139" s="121" t="str">
        <f>'BM06'!B135</f>
        <v>HIDROMETRO 5,00M3/H, D=3/4"  - FORNECIMENTO E INSTALACAO</v>
      </c>
      <c r="D139" s="75"/>
      <c r="E139" s="75" t="str">
        <f>'BM06'!C135</f>
        <v>UN</v>
      </c>
      <c r="F139" s="122">
        <f>'BM06'!F135</f>
        <v>1</v>
      </c>
      <c r="G139" s="122"/>
      <c r="H139" s="75"/>
      <c r="I139" s="75"/>
      <c r="J139" s="122">
        <f>'BM06'!E135</f>
        <v>167.56</v>
      </c>
      <c r="K139" s="122">
        <f>'BM06'!I135</f>
        <v>167.56</v>
      </c>
      <c r="L139" s="122"/>
      <c r="M139" s="75"/>
      <c r="N139" s="75"/>
    </row>
    <row r="140" spans="1:14" ht="14.4" x14ac:dyDescent="0.25">
      <c r="A140" s="75" t="str">
        <f>'BM06'!A136</f>
        <v>10.22</v>
      </c>
      <c r="B140" s="75"/>
      <c r="C140" s="121" t="str">
        <f>'BM06'!B136</f>
        <v>INSTALACAO DE CONJ.MOTO BOMBA VERTICAL POT &lt;= 100 CV</v>
      </c>
      <c r="D140" s="75"/>
      <c r="E140" s="75" t="str">
        <f>'BM06'!C136</f>
        <v>UN</v>
      </c>
      <c r="F140" s="122">
        <f>'BM06'!F136</f>
        <v>2</v>
      </c>
      <c r="G140" s="122"/>
      <c r="H140" s="75"/>
      <c r="I140" s="75"/>
      <c r="J140" s="122">
        <f>'BM06'!E136</f>
        <v>1270.1741</v>
      </c>
      <c r="K140" s="122">
        <f>'BM06'!I136</f>
        <v>2540.3481999999999</v>
      </c>
      <c r="L140" s="122"/>
      <c r="M140" s="75"/>
      <c r="N140" s="75"/>
    </row>
    <row r="141" spans="1:14" ht="28.8" x14ac:dyDescent="0.25">
      <c r="A141" s="75" t="str">
        <f>'BM06'!A137</f>
        <v>10.23</v>
      </c>
      <c r="B141" s="75"/>
      <c r="C141" s="121" t="str">
        <f>'BM06'!B137</f>
        <v>TUBO DE AÇO GALVANIZADO COM COSTURA 1.1/2" (40MM), INCLUSIVE CONEXOES - FORNECIMENTO E INSTALACAO</v>
      </c>
      <c r="D141" s="75"/>
      <c r="E141" s="75" t="str">
        <f>'BM06'!C137</f>
        <v>M</v>
      </c>
      <c r="F141" s="122">
        <f>'BM06'!F137</f>
        <v>12</v>
      </c>
      <c r="G141" s="122"/>
      <c r="H141" s="75"/>
      <c r="I141" s="75"/>
      <c r="J141" s="122">
        <f>'BM06'!E137</f>
        <v>158.77666666666664</v>
      </c>
      <c r="K141" s="122">
        <f>'BM06'!I137</f>
        <v>1905.3199999999997</v>
      </c>
      <c r="L141" s="122"/>
      <c r="M141" s="75"/>
      <c r="N141" s="75"/>
    </row>
    <row r="142" spans="1:14" ht="28.8" x14ac:dyDescent="0.25">
      <c r="A142" s="75" t="str">
        <f>'BM06'!A138</f>
        <v>10.24</v>
      </c>
      <c r="B142" s="75"/>
      <c r="C142" s="121" t="str">
        <f>'BM06'!B138</f>
        <v>TUBO DE AÇO GALVANIZADO COM COSTURA 1.1/4" (32MM), INCLUSIVE CONEXOES - FORNECIMENTO E INSTALACAO</v>
      </c>
      <c r="D142" s="75"/>
      <c r="E142" s="75" t="str">
        <f>'BM06'!C138</f>
        <v>M</v>
      </c>
      <c r="F142" s="122">
        <f>'BM06'!F138</f>
        <v>18</v>
      </c>
      <c r="G142" s="122"/>
      <c r="H142" s="75"/>
      <c r="I142" s="75"/>
      <c r="J142" s="122">
        <f>'BM06'!E138</f>
        <v>142.84555555555556</v>
      </c>
      <c r="K142" s="122">
        <f>'BM06'!I138</f>
        <v>2571.2200000000003</v>
      </c>
      <c r="L142" s="122"/>
      <c r="M142" s="75"/>
      <c r="N142" s="75"/>
    </row>
    <row r="143" spans="1:14" ht="14.4" x14ac:dyDescent="0.25">
      <c r="A143" s="75" t="str">
        <f>'BM06'!A139</f>
        <v>10.25</v>
      </c>
      <c r="B143" s="75"/>
      <c r="C143" s="121" t="str">
        <f>'BM06'!B139</f>
        <v>TUBO PVC SOLDAVEL AGUA FRIA DN 50MM, INCLUSIVE CONEXOES - FORNECIMENTO E INSTALACAO</v>
      </c>
      <c r="D143" s="75"/>
      <c r="E143" s="75" t="str">
        <f>'BM06'!C139</f>
        <v>M</v>
      </c>
      <c r="F143" s="122">
        <f>'BM06'!F139</f>
        <v>8.6999999999999993</v>
      </c>
      <c r="G143" s="122"/>
      <c r="H143" s="75"/>
      <c r="I143" s="75"/>
      <c r="J143" s="122">
        <f>'BM06'!E139</f>
        <v>50.773563218390805</v>
      </c>
      <c r="K143" s="122">
        <f>'BM06'!I139</f>
        <v>441.72999999999996</v>
      </c>
      <c r="L143" s="122"/>
      <c r="M143" s="75"/>
      <c r="N143" s="75"/>
    </row>
    <row r="144" spans="1:14" ht="14.4" x14ac:dyDescent="0.25">
      <c r="A144" s="75" t="str">
        <f>'BM06'!A140</f>
        <v>10.26</v>
      </c>
      <c r="B144" s="75"/>
      <c r="C144" s="121" t="str">
        <f>'BM06'!B140</f>
        <v>TUBO PVC SOLDAVEL AGUA FRIA DN 40MM, INCLUSIVE CONEXOES - FORNECIMENTO E INSTALACAO</v>
      </c>
      <c r="D144" s="75"/>
      <c r="E144" s="75" t="str">
        <f>'BM06'!C140</f>
        <v>M</v>
      </c>
      <c r="F144" s="122">
        <f>'BM06'!F140</f>
        <v>7</v>
      </c>
      <c r="G144" s="122"/>
      <c r="H144" s="75"/>
      <c r="I144" s="75"/>
      <c r="J144" s="122">
        <f>'BM06'!E140</f>
        <v>45.067142857142862</v>
      </c>
      <c r="K144" s="122">
        <f>'BM06'!I140</f>
        <v>315.47000000000003</v>
      </c>
      <c r="L144" s="122"/>
      <c r="M144" s="75"/>
      <c r="N144" s="75"/>
    </row>
    <row r="145" spans="1:14" ht="14.4" x14ac:dyDescent="0.25">
      <c r="A145" s="75" t="str">
        <f>'BM06'!A141</f>
        <v>10.27</v>
      </c>
      <c r="B145" s="75"/>
      <c r="C145" s="121" t="str">
        <f>'BM06'!B141</f>
        <v>TUBO PVC SOLDAVEL AGUA FRIA DN 60MM, INCLUSIVE CONEXOES - FORNECIMENTO E INSTALACAO</v>
      </c>
      <c r="D145" s="75"/>
      <c r="E145" s="75" t="str">
        <f>'BM06'!C141</f>
        <v>M</v>
      </c>
      <c r="F145" s="122">
        <f>'BM06'!F141</f>
        <v>4.3</v>
      </c>
      <c r="G145" s="122"/>
      <c r="H145" s="75"/>
      <c r="I145" s="75"/>
      <c r="J145" s="122">
        <f>'BM06'!E141</f>
        <v>73.45</v>
      </c>
      <c r="K145" s="122">
        <f>'BM06'!I141</f>
        <v>315.83499999999998</v>
      </c>
      <c r="L145" s="122"/>
      <c r="M145" s="75"/>
      <c r="N145" s="75"/>
    </row>
    <row r="146" spans="1:14" ht="14.4" x14ac:dyDescent="0.25">
      <c r="A146" s="75" t="str">
        <f>'BM06'!A142</f>
        <v>10.28</v>
      </c>
      <c r="B146" s="75"/>
      <c r="C146" s="121" t="str">
        <f>'BM06'!B142</f>
        <v>REGISTRO GAVETA 1.1/2" BRUTO LATAO - FORNECIMENTO E INSTALACAO</v>
      </c>
      <c r="D146" s="75"/>
      <c r="E146" s="75" t="str">
        <f>'BM06'!C142</f>
        <v>UN</v>
      </c>
      <c r="F146" s="122">
        <f>'BM06'!F142</f>
        <v>1</v>
      </c>
      <c r="G146" s="122"/>
      <c r="H146" s="75"/>
      <c r="I146" s="75"/>
      <c r="J146" s="122">
        <f>'BM06'!E142</f>
        <v>153.46</v>
      </c>
      <c r="K146" s="122">
        <f>'BM06'!I142</f>
        <v>153.46</v>
      </c>
      <c r="L146" s="122"/>
      <c r="M146" s="75"/>
      <c r="N146" s="75"/>
    </row>
    <row r="147" spans="1:14" ht="14.4" x14ac:dyDescent="0.25">
      <c r="A147" s="75" t="str">
        <f>'BM06'!A143</f>
        <v>10.29</v>
      </c>
      <c r="B147" s="75"/>
      <c r="C147" s="121" t="str">
        <f>'BM06'!B143</f>
        <v>REGISTRO GAVETA 2.1/2" BRUTO LATAO - FORNECIMENTO E INSTALACAO</v>
      </c>
      <c r="D147" s="75"/>
      <c r="E147" s="75" t="str">
        <f>'BM06'!C143</f>
        <v>UN</v>
      </c>
      <c r="F147" s="122">
        <f>'BM06'!F143</f>
        <v>1</v>
      </c>
      <c r="G147" s="122"/>
      <c r="H147" s="75"/>
      <c r="I147" s="75"/>
      <c r="J147" s="122">
        <f>'BM06'!E143</f>
        <v>391.6</v>
      </c>
      <c r="K147" s="122">
        <f>'BM06'!I143</f>
        <v>391.6</v>
      </c>
      <c r="L147" s="122"/>
      <c r="M147" s="75"/>
      <c r="N147" s="75"/>
    </row>
    <row r="148" spans="1:14" ht="28.8" x14ac:dyDescent="0.25">
      <c r="A148" s="75" t="str">
        <f>'BM06'!A144</f>
        <v>10.30</v>
      </c>
      <c r="B148" s="75"/>
      <c r="C148" s="121" t="str">
        <f>'BM06'!B144</f>
        <v>TUBO PVC SOLDAVEL AGUA FRIA DN 32MM, INCLUSIVE CONEXOES -
FORNECIMENTO E INSTALACAO</v>
      </c>
      <c r="D148" s="75"/>
      <c r="E148" s="75" t="str">
        <f>'BM06'!C144</f>
        <v>M</v>
      </c>
      <c r="F148" s="122">
        <f>'BM06'!F144</f>
        <v>9</v>
      </c>
      <c r="G148" s="122"/>
      <c r="H148" s="75"/>
      <c r="I148" s="75"/>
      <c r="J148" s="122">
        <f>'BM06'!E144</f>
        <v>35.121111111111105</v>
      </c>
      <c r="K148" s="122">
        <f>'BM06'!I144</f>
        <v>316.08999999999992</v>
      </c>
      <c r="L148" s="122"/>
      <c r="M148" s="75"/>
      <c r="N148" s="75"/>
    </row>
    <row r="149" spans="1:14" ht="14.4" x14ac:dyDescent="0.25">
      <c r="A149" s="119">
        <f>'BM06'!A145</f>
        <v>11</v>
      </c>
      <c r="B149" s="119"/>
      <c r="C149" s="120" t="str">
        <f>'BM06'!B145</f>
        <v>DRENAGEM DE ÁGUAS PLUVIAIS</v>
      </c>
      <c r="D149" s="119"/>
      <c r="E149" s="119"/>
      <c r="F149" s="125"/>
      <c r="G149" s="125"/>
      <c r="H149" s="119"/>
      <c r="I149" s="119"/>
      <c r="J149" s="125"/>
      <c r="K149" s="125"/>
      <c r="L149" s="125"/>
      <c r="M149" s="119"/>
      <c r="N149" s="119"/>
    </row>
    <row r="150" spans="1:14" ht="14.4" x14ac:dyDescent="0.25">
      <c r="A150" s="75" t="str">
        <f>'BM06'!A146</f>
        <v>11.1</v>
      </c>
      <c r="B150" s="75"/>
      <c r="C150" s="121" t="str">
        <f>'BM06'!B146</f>
        <v>EXECUCAO DE DRENO COM TUBOS DE PVC CORRUGADO FLEXIVEL PERFURADO - DN 100</v>
      </c>
      <c r="D150" s="75"/>
      <c r="E150" s="75" t="str">
        <f>'BM06'!C146</f>
        <v>M</v>
      </c>
      <c r="F150" s="122">
        <f>'BM06'!F146</f>
        <v>150</v>
      </c>
      <c r="G150" s="122"/>
      <c r="H150" s="75"/>
      <c r="I150" s="75"/>
      <c r="J150" s="122">
        <f>'BM06'!E146</f>
        <v>35.048066666666664</v>
      </c>
      <c r="K150" s="122">
        <f>'BM06'!I146</f>
        <v>5257.2099999999991</v>
      </c>
      <c r="L150" s="122"/>
      <c r="M150" s="75"/>
      <c r="N150" s="75"/>
    </row>
    <row r="151" spans="1:14" ht="14.4" x14ac:dyDescent="0.25">
      <c r="A151" s="75" t="str">
        <f>'BM06'!A147</f>
        <v>11.2</v>
      </c>
      <c r="B151" s="75"/>
      <c r="C151" s="121" t="str">
        <f>'BM06'!B147</f>
        <v>TUBO PVC ESGOTO SERIE R DN 100MM C/ ANEL DE BORRACHA - FORNECIMENTO E INSTALACAO</v>
      </c>
      <c r="D151" s="75"/>
      <c r="E151" s="75" t="str">
        <f>'BM06'!C147</f>
        <v>M</v>
      </c>
      <c r="F151" s="122">
        <f>'BM06'!F147</f>
        <v>186</v>
      </c>
      <c r="G151" s="122"/>
      <c r="H151" s="75"/>
      <c r="I151" s="75"/>
      <c r="J151" s="122">
        <f>'BM06'!E147</f>
        <v>78.007096774193542</v>
      </c>
      <c r="K151" s="122">
        <f>'BM06'!I147</f>
        <v>14509.32</v>
      </c>
      <c r="L151" s="122"/>
      <c r="M151" s="75"/>
      <c r="N151" s="75"/>
    </row>
    <row r="152" spans="1:14" ht="14.4" x14ac:dyDescent="0.25">
      <c r="A152" s="75" t="str">
        <f>'BM06'!A148</f>
        <v>11.3</v>
      </c>
      <c r="B152" s="75"/>
      <c r="C152" s="121" t="str">
        <f>'BM06'!B148</f>
        <v>TUBO PVC ESGOTO SERIE R DN 150MM C/ ANEL DE BORRACHA - FORNECIMENTO E INSTALACAO</v>
      </c>
      <c r="D152" s="75"/>
      <c r="E152" s="75" t="str">
        <f>'BM06'!C148</f>
        <v>M</v>
      </c>
      <c r="F152" s="122">
        <f>'BM06'!F148</f>
        <v>60</v>
      </c>
      <c r="G152" s="122"/>
      <c r="H152" s="75"/>
      <c r="I152" s="75"/>
      <c r="J152" s="122">
        <f>'BM06'!E148</f>
        <v>135.1405</v>
      </c>
      <c r="K152" s="122">
        <f>'BM06'!I148</f>
        <v>8108.43</v>
      </c>
      <c r="L152" s="122"/>
      <c r="M152" s="75"/>
      <c r="N152" s="75"/>
    </row>
    <row r="153" spans="1:14" ht="14.4" x14ac:dyDescent="0.25">
      <c r="A153" s="75" t="str">
        <f>'BM06'!A149</f>
        <v>11.4</v>
      </c>
      <c r="B153" s="75"/>
      <c r="C153" s="121" t="str">
        <f>'BM06'!B149</f>
        <v>TUBO PVC PARA ESGOTO, EB 644, D = 200 MM, COM JUNTA ELASTICA</v>
      </c>
      <c r="D153" s="75"/>
      <c r="E153" s="75" t="str">
        <f>'BM06'!C149</f>
        <v>M</v>
      </c>
      <c r="F153" s="122">
        <f>'BM06'!F149</f>
        <v>54</v>
      </c>
      <c r="G153" s="122"/>
      <c r="H153" s="75"/>
      <c r="I153" s="75"/>
      <c r="J153" s="122">
        <f>'BM06'!E149</f>
        <v>81.859629629629637</v>
      </c>
      <c r="K153" s="122">
        <f>'BM06'!I149</f>
        <v>4420.42</v>
      </c>
      <c r="L153" s="122"/>
      <c r="M153" s="75"/>
      <c r="N153" s="75"/>
    </row>
    <row r="154" spans="1:14" ht="14.4" x14ac:dyDescent="0.25">
      <c r="A154" s="75" t="str">
        <f>'BM06'!A150</f>
        <v>11.5</v>
      </c>
      <c r="B154" s="75"/>
      <c r="C154" s="121" t="str">
        <f>'BM06'!B150</f>
        <v>RALO SEMI-ESFERICO FOFO TP ABACAXI D = 100MM P/ LAJES, CALHAS  ETC</v>
      </c>
      <c r="D154" s="75"/>
      <c r="E154" s="75" t="str">
        <f>'BM06'!C150</f>
        <v>UN</v>
      </c>
      <c r="F154" s="122">
        <f>'BM06'!F150</f>
        <v>14</v>
      </c>
      <c r="G154" s="122"/>
      <c r="H154" s="75"/>
      <c r="I154" s="75"/>
      <c r="J154" s="122">
        <f>'BM06'!E150</f>
        <v>28.506428571428568</v>
      </c>
      <c r="K154" s="122">
        <f>'BM06'!I150</f>
        <v>399.09</v>
      </c>
      <c r="L154" s="122"/>
      <c r="M154" s="75"/>
      <c r="N154" s="75"/>
    </row>
    <row r="155" spans="1:14" ht="43.2" x14ac:dyDescent="0.25">
      <c r="A155" s="75" t="str">
        <f>'BM06'!A151</f>
        <v>11.6</v>
      </c>
      <c r="B155" s="75"/>
      <c r="C155" s="121" t="str">
        <f>'BM06'!B151</f>
        <v>CAIXA DE INSPEÇÃO EM ALVENARIA DE TIJOLO MACIÇO 60X60X60CM, REVESTIDA INTERNAMENTO COM BARRA LISA (CIMENTO E AREIA, TRAÇO 1:4) E=2,0CM, COM TAMPA PRÉ-MOLDADA DE CONCRETO E FUNDO DE CONCRETO 15MPA TIPO C - ESCAVAÇÃO E CONFECÇÃO</v>
      </c>
      <c r="D155" s="75"/>
      <c r="E155" s="75" t="str">
        <f>'BM06'!C151</f>
        <v>UN</v>
      </c>
      <c r="F155" s="122">
        <f>'BM06'!F151</f>
        <v>4</v>
      </c>
      <c r="G155" s="122"/>
      <c r="H155" s="75"/>
      <c r="I155" s="75"/>
      <c r="J155" s="122">
        <f>'BM06'!E151</f>
        <v>190.31</v>
      </c>
      <c r="K155" s="122">
        <f>'BM06'!I151</f>
        <v>761.24</v>
      </c>
      <c r="L155" s="122"/>
      <c r="M155" s="75"/>
      <c r="N155" s="75"/>
    </row>
    <row r="156" spans="1:14" ht="14.4" x14ac:dyDescent="0.25">
      <c r="A156" s="75" t="str">
        <f>'BM06'!A152</f>
        <v>11.7</v>
      </c>
      <c r="B156" s="75"/>
      <c r="C156" s="121" t="str">
        <f>'BM06'!B152</f>
        <v>TAMPA DE CONCRETO ARMADO 60X60X5CM PARA CAIXA</v>
      </c>
      <c r="D156" s="75"/>
      <c r="E156" s="75" t="str">
        <f>'BM06'!C152</f>
        <v>UN</v>
      </c>
      <c r="F156" s="122">
        <f>'BM06'!F152</f>
        <v>4</v>
      </c>
      <c r="G156" s="122"/>
      <c r="H156" s="75"/>
      <c r="I156" s="75"/>
      <c r="J156" s="122">
        <f>'BM06'!E152</f>
        <v>31.412500000000001</v>
      </c>
      <c r="K156" s="122">
        <f>'BM06'!I152</f>
        <v>125.65</v>
      </c>
      <c r="L156" s="122"/>
      <c r="M156" s="75"/>
      <c r="N156" s="75"/>
    </row>
    <row r="157" spans="1:14" ht="14.4" x14ac:dyDescent="0.25">
      <c r="A157" s="75" t="str">
        <f>'BM06'!A153</f>
        <v>11.8</v>
      </c>
      <c r="B157" s="75"/>
      <c r="C157" s="121" t="str">
        <f>'BM06'!B153</f>
        <v>CAIXA RALO E BOCA DE LOBO</v>
      </c>
      <c r="D157" s="75"/>
      <c r="E157" s="75" t="str">
        <f>'BM06'!C153</f>
        <v>UN</v>
      </c>
      <c r="F157" s="122">
        <f>'BM06'!F153</f>
        <v>1</v>
      </c>
      <c r="G157" s="122"/>
      <c r="H157" s="75"/>
      <c r="I157" s="75"/>
      <c r="J157" s="122">
        <f>'BM06'!E153</f>
        <v>1893.49</v>
      </c>
      <c r="K157" s="122">
        <f>'BM06'!I153</f>
        <v>1893.49</v>
      </c>
      <c r="L157" s="122"/>
      <c r="M157" s="75"/>
      <c r="N157" s="75"/>
    </row>
    <row r="158" spans="1:14" ht="14.4" x14ac:dyDescent="0.25">
      <c r="A158" s="75" t="str">
        <f>'BM06'!A154</f>
        <v>11.9</v>
      </c>
      <c r="B158" s="75"/>
      <c r="C158" s="121" t="str">
        <f>'BM06'!B154</f>
        <v>GRELHA DE FERRO FUNDIDO PARA CANALETA LARG = 40CM, FORNECIMENTO E ASSENTAMENTO</v>
      </c>
      <c r="D158" s="75"/>
      <c r="E158" s="75" t="str">
        <f>'BM06'!C154</f>
        <v>M</v>
      </c>
      <c r="F158" s="122">
        <f>'BM06'!F154</f>
        <v>1</v>
      </c>
      <c r="G158" s="122"/>
      <c r="H158" s="75"/>
      <c r="I158" s="75"/>
      <c r="J158" s="122">
        <f>'BM06'!E154</f>
        <v>232.31</v>
      </c>
      <c r="K158" s="122">
        <f>'BM06'!I154</f>
        <v>232.31</v>
      </c>
      <c r="L158" s="122"/>
      <c r="M158" s="75"/>
      <c r="N158" s="75"/>
    </row>
    <row r="159" spans="1:14" ht="14.4" x14ac:dyDescent="0.25">
      <c r="A159" s="75" t="str">
        <f>'BM06'!A155</f>
        <v>11.10</v>
      </c>
      <c r="B159" s="75"/>
      <c r="C159" s="121" t="str">
        <f>'BM06'!B155</f>
        <v>GRELHA DE FERRO FUNDIDO PARA CANALETA LARG = 15CM, FORNECIMENTO E ASSENTAMENTO</v>
      </c>
      <c r="D159" s="75"/>
      <c r="E159" s="75" t="str">
        <f>'BM06'!C155</f>
        <v>M</v>
      </c>
      <c r="F159" s="122">
        <f>'BM06'!F155</f>
        <v>5</v>
      </c>
      <c r="G159" s="122"/>
      <c r="H159" s="75"/>
      <c r="I159" s="75"/>
      <c r="J159" s="122">
        <f>'BM06'!E155</f>
        <v>251.72200000000001</v>
      </c>
      <c r="K159" s="122">
        <f>'BM06'!I155</f>
        <v>1258.6100000000001</v>
      </c>
      <c r="L159" s="122"/>
      <c r="M159" s="75"/>
      <c r="N159" s="75"/>
    </row>
    <row r="160" spans="1:14" ht="14.4" x14ac:dyDescent="0.25">
      <c r="A160" s="75" t="str">
        <f>'BM06'!A156</f>
        <v>11.11</v>
      </c>
      <c r="B160" s="75"/>
      <c r="C160" s="121" t="str">
        <f>'BM06'!B156</f>
        <v>CAIXA DE AREIA 40X40X40CM EM ALVENARIA - EXECUÇÃO</v>
      </c>
      <c r="D160" s="75"/>
      <c r="E160" s="75" t="str">
        <f>'BM06'!C156</f>
        <v>UN</v>
      </c>
      <c r="F160" s="122">
        <f>'BM06'!F156</f>
        <v>1</v>
      </c>
      <c r="G160" s="122"/>
      <c r="H160" s="75"/>
      <c r="I160" s="75"/>
      <c r="J160" s="122">
        <f>'BM06'!E156</f>
        <v>103.86</v>
      </c>
      <c r="K160" s="122">
        <f>'BM06'!I156</f>
        <v>103.86</v>
      </c>
      <c r="L160" s="122"/>
      <c r="M160" s="75"/>
      <c r="N160" s="75"/>
    </row>
    <row r="161" spans="1:14" ht="28.8" x14ac:dyDescent="0.25">
      <c r="A161" s="75" t="str">
        <f>'BM06'!A157</f>
        <v>11.12</v>
      </c>
      <c r="B161" s="75"/>
      <c r="C161" s="121" t="str">
        <f>'BM06'!B157</f>
        <v>POCO DE VISITA PARA REDE DE ESG. SANIT., EM ANEIS DE CONCRETO, DIÂMETRO = 60CM E 110CM, PROF = 120CM, INCLUINDO DEGRAU, EXCLUINDO TAMPAO FERRO FUNDIDO.</v>
      </c>
      <c r="D161" s="75"/>
      <c r="E161" s="75" t="str">
        <f>'BM06'!C157</f>
        <v>UN</v>
      </c>
      <c r="F161" s="122">
        <f>'BM06'!F157</f>
        <v>6</v>
      </c>
      <c r="G161" s="122"/>
      <c r="H161" s="75"/>
      <c r="I161" s="75"/>
      <c r="J161" s="122">
        <f>'BM06'!E157</f>
        <v>1601.0666666666666</v>
      </c>
      <c r="K161" s="122">
        <f>'BM06'!I157</f>
        <v>9606.4</v>
      </c>
      <c r="L161" s="122"/>
      <c r="M161" s="75"/>
      <c r="N161" s="75"/>
    </row>
    <row r="162" spans="1:14" ht="14.4" x14ac:dyDescent="0.25">
      <c r="A162" s="75" t="str">
        <f>'BM06'!A158</f>
        <v>11.13</v>
      </c>
      <c r="B162" s="75"/>
      <c r="C162" s="121" t="str">
        <f>'BM06'!B158</f>
        <v>TAMPA DE CONCRETO ARMADO 60X60X5CM PARA CAIXA</v>
      </c>
      <c r="D162" s="75"/>
      <c r="E162" s="75" t="str">
        <f>'BM06'!C158</f>
        <v>UN</v>
      </c>
      <c r="F162" s="122">
        <f>'BM06'!F158</f>
        <v>6</v>
      </c>
      <c r="G162" s="122"/>
      <c r="H162" s="75"/>
      <c r="I162" s="75"/>
      <c r="J162" s="122">
        <f>'BM06'!E158</f>
        <v>31.41333333333333</v>
      </c>
      <c r="K162" s="122">
        <f>'BM06'!I158</f>
        <v>188.48</v>
      </c>
      <c r="L162" s="122"/>
      <c r="M162" s="75"/>
      <c r="N162" s="75"/>
    </row>
    <row r="163" spans="1:14" ht="43.2" x14ac:dyDescent="0.25">
      <c r="A163" s="75" t="str">
        <f>'BM06'!A159</f>
        <v>11.14</v>
      </c>
      <c r="B163" s="75"/>
      <c r="C163" s="121" t="str">
        <f>'BM06'!B159</f>
        <v>CALHA DE CONCRETO, 30X15 CM, ESPESSURA 8 CM PREPARADA EM BETONEIRA COM CIMENTADO LISO EXECUTADO COM ARGAMASSA TRACO 1:4 (CIMENTO E AREIA MEDIA NAO PENEIRADA), PREPARO MANUAL</v>
      </c>
      <c r="D163" s="75"/>
      <c r="E163" s="75" t="str">
        <f>'BM06'!C159</f>
        <v>M</v>
      </c>
      <c r="F163" s="122">
        <f>'BM06'!F159</f>
        <v>127.02</v>
      </c>
      <c r="G163" s="122"/>
      <c r="H163" s="75"/>
      <c r="I163" s="75"/>
      <c r="J163" s="122">
        <f>'BM06'!E159</f>
        <v>188.20319634703196</v>
      </c>
      <c r="K163" s="122">
        <f>'BM06'!I159</f>
        <v>23905.57</v>
      </c>
      <c r="L163" s="122"/>
      <c r="M163" s="75"/>
      <c r="N163" s="75"/>
    </row>
    <row r="164" spans="1:14" ht="14.4" x14ac:dyDescent="0.25">
      <c r="A164" s="75" t="s">
        <v>758</v>
      </c>
      <c r="B164" s="75" t="str">
        <f>'ITENS NOVOS'!B11</f>
        <v>SINAPI</v>
      </c>
      <c r="C164" s="121" t="str">
        <f>'ITENS NOVOS'!D11</f>
        <v>ESCAVAÇÃO MANUAL DE VALA COM PROFUNDIDADE MENOR OU IGUAL A 1,30 M. AF_02/2021</v>
      </c>
      <c r="D164" s="75" t="str">
        <f>'ITENS NOVOS'!C11</f>
        <v>93358</v>
      </c>
      <c r="E164" s="75" t="s">
        <v>313</v>
      </c>
      <c r="F164" s="122"/>
      <c r="G164" s="122">
        <f>MEMORIAL!L28</f>
        <v>29.7</v>
      </c>
      <c r="H164" s="75"/>
      <c r="I164" s="123">
        <f>MEMORIAL!L28</f>
        <v>29.7</v>
      </c>
      <c r="J164" s="122">
        <f>'ITENS NOVOS'!I11</f>
        <v>72.179999999999993</v>
      </c>
      <c r="K164" s="122"/>
      <c r="L164" s="122">
        <f>ROUND(G164*J164,2)</f>
        <v>2143.75</v>
      </c>
      <c r="M164" s="75"/>
      <c r="N164" s="124">
        <f>ROUND(G164*J164,2)</f>
        <v>2143.75</v>
      </c>
    </row>
    <row r="165" spans="1:14" ht="14.4" x14ac:dyDescent="0.25">
      <c r="A165" s="119">
        <f>'BM06'!A160</f>
        <v>12</v>
      </c>
      <c r="B165" s="119"/>
      <c r="C165" s="120" t="str">
        <f>'BM06'!B160</f>
        <v>INSTALAÇÃO SANITÁRIA</v>
      </c>
      <c r="D165" s="119"/>
      <c r="E165" s="119"/>
      <c r="F165" s="125"/>
      <c r="G165" s="125"/>
      <c r="H165" s="119"/>
      <c r="I165" s="119"/>
      <c r="J165" s="125"/>
      <c r="K165" s="125"/>
      <c r="L165" s="125"/>
      <c r="M165" s="119"/>
      <c r="N165" s="119"/>
    </row>
    <row r="166" spans="1:14" ht="14.4" x14ac:dyDescent="0.25">
      <c r="A166" s="75" t="str">
        <f>'BM06'!A161</f>
        <v>12.1</v>
      </c>
      <c r="B166" s="75"/>
      <c r="C166" s="121" t="str">
        <f>'BM06'!B161</f>
        <v>RALO SIFONADO DE PVC 100X100MM SIMPLES - FORNECIMENTO E INSTALACAO</v>
      </c>
      <c r="D166" s="75"/>
      <c r="E166" s="75" t="str">
        <f>'BM06'!C161</f>
        <v>UN</v>
      </c>
      <c r="F166" s="122">
        <f>'BM06'!F161</f>
        <v>3</v>
      </c>
      <c r="G166" s="122"/>
      <c r="H166" s="75"/>
      <c r="I166" s="75"/>
      <c r="J166" s="122">
        <f>'BM06'!E161</f>
        <v>35.436666666666667</v>
      </c>
      <c r="K166" s="122">
        <f>'BM06'!I161</f>
        <v>106.31</v>
      </c>
      <c r="L166" s="122"/>
      <c r="M166" s="75"/>
      <c r="N166" s="75"/>
    </row>
    <row r="167" spans="1:14" ht="14.4" x14ac:dyDescent="0.25">
      <c r="A167" s="75" t="str">
        <f>'BM06'!A162</f>
        <v>12.2</v>
      </c>
      <c r="B167" s="75"/>
      <c r="C167" s="121" t="str">
        <f>'BM06'!B162</f>
        <v>CAIXA SIFONADA EM PVC 150X185X75MM SIMPLES - FORNECIMENTO E INSTALAÇÃO</v>
      </c>
      <c r="D167" s="75"/>
      <c r="E167" s="75" t="str">
        <f>'BM06'!C162</f>
        <v>UN</v>
      </c>
      <c r="F167" s="122">
        <f>'BM06'!F162</f>
        <v>18</v>
      </c>
      <c r="G167" s="122"/>
      <c r="H167" s="75"/>
      <c r="I167" s="75"/>
      <c r="J167" s="122">
        <f>'BM06'!E162</f>
        <v>89.419444444444451</v>
      </c>
      <c r="K167" s="122">
        <f>'BM06'!I162</f>
        <v>1609.5500000000002</v>
      </c>
      <c r="L167" s="122"/>
      <c r="M167" s="75"/>
      <c r="N167" s="75"/>
    </row>
    <row r="168" spans="1:14" ht="14.4" x14ac:dyDescent="0.25">
      <c r="A168" s="75" t="str">
        <f>'BM06'!A163</f>
        <v>12.3</v>
      </c>
      <c r="B168" s="75"/>
      <c r="C168" s="121" t="str">
        <f>'BM06'!B163</f>
        <v xml:space="preserve">RALO SECO DE PVC 100X100MM SIMPLES - FORNECIMENTO E INSTALACAO </v>
      </c>
      <c r="D168" s="75"/>
      <c r="E168" s="75" t="str">
        <f>'BM06'!C163</f>
        <v>UN</v>
      </c>
      <c r="F168" s="122">
        <f>'BM06'!F163</f>
        <v>9</v>
      </c>
      <c r="G168" s="122"/>
      <c r="H168" s="75"/>
      <c r="I168" s="75"/>
      <c r="J168" s="122">
        <f>'BM06'!E163</f>
        <v>28.821111111111112</v>
      </c>
      <c r="K168" s="122">
        <f>'BM06'!I163</f>
        <v>259.39</v>
      </c>
      <c r="L168" s="122"/>
      <c r="M168" s="75"/>
      <c r="N168" s="75"/>
    </row>
    <row r="169" spans="1:14" ht="14.4" x14ac:dyDescent="0.25">
      <c r="A169" s="75" t="str">
        <f>'BM06'!A164</f>
        <v>12.4</v>
      </c>
      <c r="B169" s="75"/>
      <c r="C169" s="121" t="str">
        <f>'BM06'!B164</f>
        <v>INSTALAÇÃO DE TUBO DE VENTILAÇÃO 50mm C/ L=4m, C/ REBOCO E PINTURA A CAL (C/ MATERIAL)</v>
      </c>
      <c r="D169" s="75"/>
      <c r="E169" s="75" t="str">
        <f>'BM06'!C164</f>
        <v>UN</v>
      </c>
      <c r="F169" s="122">
        <f>'BM06'!F164</f>
        <v>5</v>
      </c>
      <c r="G169" s="122"/>
      <c r="H169" s="75"/>
      <c r="I169" s="75"/>
      <c r="J169" s="122">
        <f>'BM06'!E164</f>
        <v>47.355999999999995</v>
      </c>
      <c r="K169" s="122">
        <f>'BM06'!I164</f>
        <v>236.77999999999997</v>
      </c>
      <c r="L169" s="122"/>
      <c r="M169" s="75"/>
      <c r="N169" s="75"/>
    </row>
    <row r="170" spans="1:14" ht="14.4" x14ac:dyDescent="0.25">
      <c r="A170" s="75" t="str">
        <f>'BM06'!A165</f>
        <v>12.5</v>
      </c>
      <c r="B170" s="75"/>
      <c r="C170" s="121" t="str">
        <f>'BM06'!B165</f>
        <v>INSTALAÇÃO DE TUBO DE VENTILAÇÃO 50mm C/ L=4m, C/ REBOCO E PINTURA A CAL (C/ MATERIAL)</v>
      </c>
      <c r="D170" s="75"/>
      <c r="E170" s="75" t="str">
        <f>'BM06'!C165</f>
        <v>UN</v>
      </c>
      <c r="F170" s="122">
        <f>'BM06'!F165</f>
        <v>7</v>
      </c>
      <c r="G170" s="122"/>
      <c r="H170" s="75"/>
      <c r="I170" s="75"/>
      <c r="J170" s="122">
        <f>'BM06'!E165</f>
        <v>47.357142857142861</v>
      </c>
      <c r="K170" s="122">
        <f>'BM06'!I165</f>
        <v>331.5</v>
      </c>
      <c r="L170" s="122"/>
      <c r="M170" s="75"/>
      <c r="N170" s="75"/>
    </row>
    <row r="171" spans="1:14" ht="14.4" x14ac:dyDescent="0.25">
      <c r="A171" s="75" t="str">
        <f>'BM06'!A166</f>
        <v>12.6</v>
      </c>
      <c r="B171" s="75"/>
      <c r="C171" s="121" t="str">
        <f>'BM06'!B166</f>
        <v>TUBO PVC ESGOTO PREDIAL DN 100MM, INCLUSIVE CONEXOES - FORNECIMENTO E INSTALACAO</v>
      </c>
      <c r="D171" s="75"/>
      <c r="E171" s="75" t="str">
        <f>'BM06'!C166</f>
        <v>M</v>
      </c>
      <c r="F171" s="122">
        <f>'BM06'!F166</f>
        <v>228</v>
      </c>
      <c r="G171" s="122"/>
      <c r="H171" s="75"/>
      <c r="I171" s="75"/>
      <c r="J171" s="122">
        <f>'BM06'!E166</f>
        <v>73.585219298245619</v>
      </c>
      <c r="K171" s="122">
        <f>'BM06'!I166</f>
        <v>16777.43</v>
      </c>
      <c r="L171" s="122"/>
      <c r="M171" s="75"/>
      <c r="N171" s="75"/>
    </row>
    <row r="172" spans="1:14" ht="14.4" x14ac:dyDescent="0.25">
      <c r="A172" s="75" t="str">
        <f>'BM06'!A167</f>
        <v>12.7</v>
      </c>
      <c r="B172" s="75"/>
      <c r="C172" s="121" t="str">
        <f>'BM06'!B167</f>
        <v>TUBO PVC ESGOTO JS PREDIAL DN 40MM, INCLUSIVE CONEXOES - FORNECIMENTO E INSTALACAO</v>
      </c>
      <c r="D172" s="75"/>
      <c r="E172" s="75" t="str">
        <f>'BM06'!C167</f>
        <v>M</v>
      </c>
      <c r="F172" s="122">
        <f>'BM06'!F167</f>
        <v>198</v>
      </c>
      <c r="G172" s="122"/>
      <c r="H172" s="75"/>
      <c r="I172" s="75"/>
      <c r="J172" s="122">
        <f>'BM06'!E167</f>
        <v>37.034898989898991</v>
      </c>
      <c r="K172" s="122">
        <f>'BM06'!I167</f>
        <v>7332.91</v>
      </c>
      <c r="L172" s="122"/>
      <c r="M172" s="75"/>
      <c r="N172" s="75"/>
    </row>
    <row r="173" spans="1:14" ht="14.4" x14ac:dyDescent="0.25">
      <c r="A173" s="75" t="str">
        <f>'BM06'!A168</f>
        <v>12.8</v>
      </c>
      <c r="B173" s="75"/>
      <c r="C173" s="121" t="str">
        <f>'BM06'!B168</f>
        <v>TUBO PVC ESGOTO PREDIAL DN 50MM, INCLUSIVE CONEXOES - FORNECIMENTO E INSTALACAO</v>
      </c>
      <c r="D173" s="75"/>
      <c r="E173" s="75" t="str">
        <f>'BM06'!C168</f>
        <v>M</v>
      </c>
      <c r="F173" s="122">
        <f>'BM06'!F168</f>
        <v>120</v>
      </c>
      <c r="G173" s="122"/>
      <c r="H173" s="75"/>
      <c r="I173" s="75"/>
      <c r="J173" s="122">
        <f>'BM06'!E168</f>
        <v>49.391999999999996</v>
      </c>
      <c r="K173" s="122">
        <f>'BM06'!I168</f>
        <v>5927.0399999999991</v>
      </c>
      <c r="L173" s="122"/>
      <c r="M173" s="75"/>
      <c r="N173" s="75"/>
    </row>
    <row r="174" spans="1:14" ht="14.4" x14ac:dyDescent="0.25">
      <c r="A174" s="75" t="str">
        <f>'BM06'!A169</f>
        <v>12.9</v>
      </c>
      <c r="B174" s="75"/>
      <c r="C174" s="121" t="str">
        <f>'BM06'!B169</f>
        <v>TUBO PVC ESGOTO PREDIAL DN 75MM, INCLUSIVE CONEXOES - FORNECIMENTO E INSTALACAO</v>
      </c>
      <c r="D174" s="75"/>
      <c r="E174" s="75" t="str">
        <f>'BM06'!C169</f>
        <v>M</v>
      </c>
      <c r="F174" s="122">
        <f>'BM06'!F169</f>
        <v>66</v>
      </c>
      <c r="G174" s="122"/>
      <c r="H174" s="75"/>
      <c r="I174" s="75"/>
      <c r="J174" s="122">
        <f>'BM06'!E169</f>
        <v>70.277878787878791</v>
      </c>
      <c r="K174" s="122">
        <f>'BM06'!I169</f>
        <v>4638.34</v>
      </c>
      <c r="L174" s="122"/>
      <c r="M174" s="75"/>
      <c r="N174" s="75"/>
    </row>
    <row r="175" spans="1:14" ht="14.4" x14ac:dyDescent="0.25">
      <c r="A175" s="75" t="str">
        <f>'BM06'!A170</f>
        <v>12.10</v>
      </c>
      <c r="B175" s="75"/>
      <c r="C175" s="121" t="str">
        <f>'BM06'!B170</f>
        <v>TUBO PVC ESGOTO SERIE R DN 150MM C/ ANEL DE BORRACHA - FORNECIMENTO E INSTALACAO</v>
      </c>
      <c r="D175" s="75"/>
      <c r="E175" s="75" t="str">
        <f>'BM06'!C170</f>
        <v>M</v>
      </c>
      <c r="F175" s="122">
        <f>'BM06'!F170</f>
        <v>48</v>
      </c>
      <c r="G175" s="122"/>
      <c r="H175" s="75"/>
      <c r="I175" s="75"/>
      <c r="J175" s="122">
        <f>'BM06'!E170</f>
        <v>146.891875</v>
      </c>
      <c r="K175" s="122">
        <f>'BM06'!I170</f>
        <v>7050.8099999999995</v>
      </c>
      <c r="L175" s="122"/>
      <c r="M175" s="75"/>
      <c r="N175" s="75"/>
    </row>
    <row r="176" spans="1:14" ht="14.4" x14ac:dyDescent="0.25">
      <c r="A176" s="75" t="str">
        <f>'BM06'!A171</f>
        <v>12.11</v>
      </c>
      <c r="B176" s="75"/>
      <c r="C176" s="121" t="str">
        <f>'BM06'!B171</f>
        <v>CAIXA SIFONADA EM PVC 150X185X75MM SIMPLES - FORNECIMENTO E INSTALAÇÃO</v>
      </c>
      <c r="D176" s="75"/>
      <c r="E176" s="75" t="str">
        <f>'BM06'!C171</f>
        <v>UN</v>
      </c>
      <c r="F176" s="122">
        <f>'BM06'!F171</f>
        <v>2</v>
      </c>
      <c r="G176" s="122"/>
      <c r="H176" s="75"/>
      <c r="I176" s="75"/>
      <c r="J176" s="122">
        <f>'BM06'!E171</f>
        <v>89.42</v>
      </c>
      <c r="K176" s="122">
        <f>'BM06'!I171</f>
        <v>178.84</v>
      </c>
      <c r="L176" s="122"/>
      <c r="M176" s="75"/>
      <c r="N176" s="75"/>
    </row>
    <row r="177" spans="1:14" ht="14.4" x14ac:dyDescent="0.25">
      <c r="A177" s="75" t="str">
        <f>'BM06'!A172</f>
        <v>12.12</v>
      </c>
      <c r="B177" s="75"/>
      <c r="C177" s="121" t="str">
        <f>'BM06'!B172</f>
        <v>CAIXA DE INSPEÇÃO 90X90X80CM EM ALVENARIA - EXECUÇÃO</v>
      </c>
      <c r="D177" s="75"/>
      <c r="E177" s="75" t="str">
        <f>'BM06'!C172</f>
        <v>UN</v>
      </c>
      <c r="F177" s="122">
        <f>'BM06'!F172</f>
        <v>10</v>
      </c>
      <c r="G177" s="122"/>
      <c r="H177" s="75"/>
      <c r="I177" s="75"/>
      <c r="J177" s="122">
        <f>'BM06'!E172</f>
        <v>525.86700000000008</v>
      </c>
      <c r="K177" s="122">
        <f>'BM06'!I172</f>
        <v>5258.670000000001</v>
      </c>
      <c r="L177" s="122"/>
      <c r="M177" s="75"/>
      <c r="N177" s="75"/>
    </row>
    <row r="178" spans="1:14" ht="28.8" x14ac:dyDescent="0.25">
      <c r="A178" s="75" t="str">
        <f>'BM06'!A173</f>
        <v>12.13</v>
      </c>
      <c r="B178" s="75"/>
      <c r="C178" s="121" t="str">
        <f>'BM06'!B173</f>
        <v>CAIXA DE GORDURA DUPLA EM CONCRETO PRE-MOLDADO DN 60MM COM TAMPA - FORNECIMENTO E INSTALACAO</v>
      </c>
      <c r="D178" s="75"/>
      <c r="E178" s="75" t="str">
        <f>'BM06'!C173</f>
        <v>UN</v>
      </c>
      <c r="F178" s="122">
        <f>'BM06'!F173</f>
        <v>1</v>
      </c>
      <c r="G178" s="122"/>
      <c r="H178" s="75"/>
      <c r="I178" s="75"/>
      <c r="J178" s="122">
        <f>'BM06'!E173</f>
        <v>246.72</v>
      </c>
      <c r="K178" s="122">
        <f>'BM06'!I173</f>
        <v>246.72</v>
      </c>
      <c r="L178" s="122"/>
      <c r="M178" s="75"/>
      <c r="N178" s="75"/>
    </row>
    <row r="179" spans="1:14" ht="28.8" x14ac:dyDescent="0.25">
      <c r="A179" s="75" t="str">
        <f>'BM06'!A174</f>
        <v>12.14</v>
      </c>
      <c r="B179" s="75"/>
      <c r="C179" s="121" t="str">
        <f>'BM06'!B174</f>
        <v>POCO DE VISITA PARA REDE DE ESG. SANIT., EM ANEIS DE CONCRETO, DIÂMETRO = 60CM E 110CM, PROF = 120CM, INCLUINDO DEGRAU, EXCLUINDO TAMPAO FERRO FUNDIDO.</v>
      </c>
      <c r="D179" s="75"/>
      <c r="E179" s="75" t="str">
        <f>'BM06'!C174</f>
        <v>UN</v>
      </c>
      <c r="F179" s="122">
        <f>'BM06'!F174</f>
        <v>4</v>
      </c>
      <c r="G179" s="122"/>
      <c r="H179" s="75"/>
      <c r="I179" s="75"/>
      <c r="J179" s="122">
        <f>'BM06'!E174</f>
        <v>1740.29</v>
      </c>
      <c r="K179" s="122">
        <f>'BM06'!I174</f>
        <v>6961.16</v>
      </c>
      <c r="L179" s="122"/>
      <c r="M179" s="75"/>
      <c r="N179" s="75"/>
    </row>
    <row r="180" spans="1:14" ht="28.8" x14ac:dyDescent="0.25">
      <c r="A180" s="75" t="str">
        <f>'BM06'!A175</f>
        <v>12.15</v>
      </c>
      <c r="B180" s="75"/>
      <c r="C180" s="121" t="str">
        <f>'BM06'!B175</f>
        <v>SUMIDOURO EM ALVENARIA DE TIJOLO CERAMICO MACIÇO DIAMETRO 1,40M E ALTURA 5,00M, COM TAMPA EM CONCRETO ARMADO DIAMETRO 1,60M E ESPESSURA 10CM</v>
      </c>
      <c r="D180" s="75"/>
      <c r="E180" s="75" t="str">
        <f>'BM06'!C175</f>
        <v>UN</v>
      </c>
      <c r="F180" s="122">
        <f>'BM06'!F175</f>
        <v>1</v>
      </c>
      <c r="G180" s="122"/>
      <c r="H180" s="75"/>
      <c r="I180" s="75"/>
      <c r="J180" s="122">
        <f>'BM06'!E175</f>
        <v>2292.3000000000002</v>
      </c>
      <c r="K180" s="122">
        <f>'BM06'!I175</f>
        <v>2292.3000000000002</v>
      </c>
      <c r="L180" s="122"/>
      <c r="M180" s="75"/>
      <c r="N180" s="75"/>
    </row>
    <row r="181" spans="1:14" ht="43.2" x14ac:dyDescent="0.25">
      <c r="A181" s="75" t="str">
        <f>'BM06'!A176</f>
        <v>12.16</v>
      </c>
      <c r="B181" s="75"/>
      <c r="C181" s="121" t="str">
        <f>'BM06'!B176</f>
        <v>FOSSA SEPTICA EM ALVENARIA DE TIJOLO CERAMICO MACICO DIMENSOES EXTERNAS 1,90X1,10X1,40M, 1.500 LITROS, REVESTIDA INTERNAMENTE COM BARRA LISA, COM TAMPA EM CONCRETO ARMADO COM ESPESSURA 8CM</v>
      </c>
      <c r="D181" s="75"/>
      <c r="E181" s="75" t="str">
        <f>'BM06'!C176</f>
        <v>UN</v>
      </c>
      <c r="F181" s="122">
        <f>'BM06'!F176</f>
        <v>1</v>
      </c>
      <c r="G181" s="122"/>
      <c r="H181" s="75"/>
      <c r="I181" s="75"/>
      <c r="J181" s="122">
        <f>'BM06'!E176</f>
        <v>2189.0100000000002</v>
      </c>
      <c r="K181" s="122">
        <f>'BM06'!I176</f>
        <v>2189.0100000000002</v>
      </c>
      <c r="L181" s="122"/>
      <c r="M181" s="75"/>
      <c r="N181" s="75"/>
    </row>
    <row r="182" spans="1:14" ht="14.4" x14ac:dyDescent="0.25">
      <c r="A182" s="119">
        <f>'BM06'!A177</f>
        <v>13</v>
      </c>
      <c r="B182" s="119"/>
      <c r="C182" s="120" t="str">
        <f>'BM06'!B177</f>
        <v>LOUÇAS E METAIS</v>
      </c>
      <c r="D182" s="119"/>
      <c r="E182" s="119"/>
      <c r="F182" s="125"/>
      <c r="G182" s="125"/>
      <c r="H182" s="119"/>
      <c r="I182" s="119"/>
      <c r="J182" s="125"/>
      <c r="K182" s="125"/>
      <c r="L182" s="125"/>
      <c r="M182" s="119"/>
      <c r="N182" s="119"/>
    </row>
    <row r="183" spans="1:14" ht="14.4" x14ac:dyDescent="0.25">
      <c r="A183" s="75" t="str">
        <f>'BM06'!A178</f>
        <v>13.1</v>
      </c>
      <c r="B183" s="75"/>
      <c r="C183" s="121" t="str">
        <f>'BM06'!B178</f>
        <v>BACIA SANITÁRIA PARA CADEIRANTES C/ ASSENTO (ABERTURA FRONTAL)</v>
      </c>
      <c r="D183" s="75"/>
      <c r="E183" s="75" t="str">
        <f>'BM06'!C178</f>
        <v>UN</v>
      </c>
      <c r="F183" s="122">
        <f>'BM06'!F178</f>
        <v>2</v>
      </c>
      <c r="G183" s="122"/>
      <c r="H183" s="75"/>
      <c r="I183" s="75"/>
      <c r="J183" s="122">
        <f>'BM06'!E178</f>
        <v>818.44</v>
      </c>
      <c r="K183" s="122">
        <f>'BM06'!I178</f>
        <v>1636.88</v>
      </c>
      <c r="L183" s="122"/>
      <c r="M183" s="75"/>
      <c r="N183" s="75"/>
    </row>
    <row r="184" spans="1:14" ht="28.8" x14ac:dyDescent="0.25">
      <c r="A184" s="75" t="str">
        <f>'BM06'!A179</f>
        <v>13.2</v>
      </c>
      <c r="B184" s="75"/>
      <c r="C184" s="121" t="str">
        <f>'BM06'!B179</f>
        <v>VASO SANITÁRIO SIFONADO COM CAIXA ACOPLADA LOUÇA BRANCA - PADRÃO MÉDIO - FORNECIMENTO E INSTALAÇÃO. AF_12/2013_P</v>
      </c>
      <c r="D184" s="75"/>
      <c r="E184" s="75" t="str">
        <f>'BM06'!C179</f>
        <v>UN</v>
      </c>
      <c r="F184" s="122">
        <f>'BM06'!F179</f>
        <v>7</v>
      </c>
      <c r="G184" s="122"/>
      <c r="H184" s="75"/>
      <c r="I184" s="75"/>
      <c r="J184" s="122">
        <f>'BM06'!E179</f>
        <v>468.82</v>
      </c>
      <c r="K184" s="122">
        <f>'BM06'!I179</f>
        <v>3281.74</v>
      </c>
      <c r="L184" s="122"/>
      <c r="M184" s="75"/>
      <c r="N184" s="75"/>
    </row>
    <row r="185" spans="1:14" ht="43.2" x14ac:dyDescent="0.25">
      <c r="A185" s="75" t="str">
        <f>'BM06'!A180</f>
        <v>13.3</v>
      </c>
      <c r="B185" s="75"/>
      <c r="C185" s="121" t="str">
        <f>'BM06'!B180</f>
        <v>Vaso sanitário convencional, linha infantil 08254, CELITE ou similar, inclusive assento sanitário infantil, conjunto de fixação DECA SP13 ou similar, anel de vedação, tubo de ligação com acabamento cromado e engate plástico</v>
      </c>
      <c r="D185" s="75"/>
      <c r="E185" s="75" t="str">
        <f>'BM06'!C180</f>
        <v>un</v>
      </c>
      <c r="F185" s="122">
        <f>'BM06'!F180</f>
        <v>12</v>
      </c>
      <c r="G185" s="122"/>
      <c r="H185" s="75"/>
      <c r="I185" s="75"/>
      <c r="J185" s="122">
        <f>'BM06'!E180</f>
        <v>688.15583333333336</v>
      </c>
      <c r="K185" s="122">
        <f>'BM06'!I180</f>
        <v>8257.8700000000008</v>
      </c>
      <c r="L185" s="122"/>
      <c r="M185" s="75"/>
      <c r="N185" s="75"/>
    </row>
    <row r="186" spans="1:14" ht="14.4" x14ac:dyDescent="0.25">
      <c r="A186" s="75" t="str">
        <f>'BM06'!A181</f>
        <v>13.4</v>
      </c>
      <c r="B186" s="75"/>
      <c r="C186" s="121" t="str">
        <f>'BM06'!B181</f>
        <v>ASSENTO / BANCO - ARTICULÁVEL PARA BANHO DE DEFICIENTE</v>
      </c>
      <c r="D186" s="75"/>
      <c r="E186" s="75" t="str">
        <f>'BM06'!C181</f>
        <v>UN</v>
      </c>
      <c r="F186" s="122">
        <f>'BM06'!F181</f>
        <v>2</v>
      </c>
      <c r="G186" s="122"/>
      <c r="H186" s="75"/>
      <c r="I186" s="75"/>
      <c r="J186" s="122">
        <f>'BM06'!E181</f>
        <v>613.72500000000002</v>
      </c>
      <c r="K186" s="122">
        <f>'BM06'!I181</f>
        <v>1227.45</v>
      </c>
      <c r="L186" s="122"/>
      <c r="M186" s="75"/>
      <c r="N186" s="75"/>
    </row>
    <row r="187" spans="1:14" ht="14.4" x14ac:dyDescent="0.25">
      <c r="A187" s="75" t="str">
        <f>'BM06'!A182</f>
        <v>13.5</v>
      </c>
      <c r="B187" s="75"/>
      <c r="C187" s="121" t="str">
        <f>'BM06'!B182</f>
        <v>ASSENTO SANITARIO DE PLASTICO, TIPO CONVENCIONAL</v>
      </c>
      <c r="D187" s="75"/>
      <c r="E187" s="75" t="str">
        <f>'BM06'!C182</f>
        <v>UN</v>
      </c>
      <c r="F187" s="122">
        <f>'BM06'!F182</f>
        <v>7</v>
      </c>
      <c r="G187" s="122"/>
      <c r="H187" s="75"/>
      <c r="I187" s="75"/>
      <c r="J187" s="122">
        <f>'BM06'!E182</f>
        <v>42.352857142857147</v>
      </c>
      <c r="K187" s="122">
        <f>'BM06'!I182</f>
        <v>296.47000000000003</v>
      </c>
      <c r="L187" s="122"/>
      <c r="M187" s="75"/>
      <c r="N187" s="75"/>
    </row>
    <row r="188" spans="1:14" ht="14.4" x14ac:dyDescent="0.25">
      <c r="A188" s="75" t="str">
        <f>'BM06'!A183</f>
        <v>13.6</v>
      </c>
      <c r="B188" s="75"/>
      <c r="C188" s="121" t="str">
        <f>'BM06'!B183</f>
        <v>Papeleira em aço inox, DECA 2020 C40 ou similar</v>
      </c>
      <c r="D188" s="75"/>
      <c r="E188" s="75" t="str">
        <f>'BM06'!C183</f>
        <v>un</v>
      </c>
      <c r="F188" s="122">
        <f>'BM06'!F183</f>
        <v>21</v>
      </c>
      <c r="G188" s="122"/>
      <c r="H188" s="75"/>
      <c r="I188" s="75"/>
      <c r="J188" s="122">
        <f>'BM06'!E183</f>
        <v>169.94619047619048</v>
      </c>
      <c r="K188" s="122">
        <f>'BM06'!I183</f>
        <v>3568.87</v>
      </c>
      <c r="L188" s="122"/>
      <c r="M188" s="75"/>
      <c r="N188" s="75"/>
    </row>
    <row r="189" spans="1:14" ht="14.4" x14ac:dyDescent="0.25">
      <c r="A189" s="75" t="str">
        <f>'BM06'!A184</f>
        <v>13.7</v>
      </c>
      <c r="B189" s="75"/>
      <c r="C189" s="121" t="str">
        <f>'BM06'!B184</f>
        <v>DUCHA HIGIENICA COM MANGUEIRA PLASTICA E REGISTRO 1/2  - LINHA POPULAR</v>
      </c>
      <c r="D189" s="75"/>
      <c r="E189" s="75" t="str">
        <f>'BM06'!C184</f>
        <v>UN</v>
      </c>
      <c r="F189" s="122">
        <f>'BM06'!F184</f>
        <v>4</v>
      </c>
      <c r="G189" s="122"/>
      <c r="H189" s="75"/>
      <c r="I189" s="75"/>
      <c r="J189" s="122">
        <f>'BM06'!E184</f>
        <v>125.97</v>
      </c>
      <c r="K189" s="122">
        <f>'BM06'!I184</f>
        <v>503.88</v>
      </c>
      <c r="L189" s="122"/>
      <c r="M189" s="75"/>
      <c r="N189" s="75"/>
    </row>
    <row r="190" spans="1:14" ht="43.2" x14ac:dyDescent="0.25">
      <c r="A190" s="75" t="str">
        <f>'BM06'!A185</f>
        <v>13.8</v>
      </c>
      <c r="B190" s="75"/>
      <c r="C190" s="121" t="str">
        <f>'BM06'!B185</f>
        <v>LAVATÓRIO LOUÇA BRANCA SUSPENSO, 29,5 X 39CM OU EQUIVALENTE, PADRÃO POPULAR, INCLUSO SIFÃO FLEXÍVEL EM PVC, VÁLVULA E ENGATE FLEXÍVEL 30CM EM PLÁSTICO E TORNEIRA CROMADA DE MESA, PADRÃO POPULAR - FORNECIMENTO E INSTALAÇÃO. AF_12/2013_P</v>
      </c>
      <c r="D190" s="75"/>
      <c r="E190" s="75" t="str">
        <f>'BM06'!C185</f>
        <v>UN</v>
      </c>
      <c r="F190" s="122">
        <f>'BM06'!F185</f>
        <v>8</v>
      </c>
      <c r="G190" s="122"/>
      <c r="H190" s="75"/>
      <c r="I190" s="75"/>
      <c r="J190" s="122">
        <f>'BM06'!E185</f>
        <v>245.02125000000001</v>
      </c>
      <c r="K190" s="122">
        <f>'BM06'!I185</f>
        <v>1960.17</v>
      </c>
      <c r="L190" s="122"/>
      <c r="M190" s="75"/>
      <c r="N190" s="75"/>
    </row>
    <row r="191" spans="1:14" ht="28.8" x14ac:dyDescent="0.25">
      <c r="A191" s="75" t="str">
        <f>'BM06'!A186</f>
        <v>13.9</v>
      </c>
      <c r="B191" s="75"/>
      <c r="C191" s="121" t="str">
        <f>'BM06'!B186</f>
        <v>CUBA DE EMBUTIR OVAL EM LOUÇA BRANCA, 35 X 50CM OU EQUIVALENTE - FORNECIMENTO E INSTALAÇÃO. AF_12/2013</v>
      </c>
      <c r="D191" s="75"/>
      <c r="E191" s="75" t="str">
        <f>'BM06'!C186</f>
        <v>UN</v>
      </c>
      <c r="F191" s="122">
        <f>'BM06'!F186</f>
        <v>21</v>
      </c>
      <c r="G191" s="122"/>
      <c r="H191" s="75"/>
      <c r="I191" s="75"/>
      <c r="J191" s="122">
        <f>'BM06'!E186</f>
        <v>139.21095238095236</v>
      </c>
      <c r="K191" s="122">
        <f>'BM06'!I186</f>
        <v>2923.43</v>
      </c>
      <c r="L191" s="122"/>
      <c r="M191" s="75"/>
      <c r="N191" s="75"/>
    </row>
    <row r="192" spans="1:14" ht="28.8" x14ac:dyDescent="0.25">
      <c r="A192" s="75" t="str">
        <f>'BM06'!A187</f>
        <v>13.10</v>
      </c>
      <c r="B192" s="75"/>
      <c r="C192" s="121" t="str">
        <f>'BM06'!B187</f>
        <v>TORNEIRA CROMADA DE MESA, 1/2" OU 3/4", PARA LAVATÓRIO, PADRÃO POPULAR - FORNECIMENTO E INSTALAÇÃO. AF_12/2013</v>
      </c>
      <c r="D192" s="75"/>
      <c r="E192" s="75" t="str">
        <f>'BM06'!C187</f>
        <v>UN</v>
      </c>
      <c r="F192" s="122">
        <f>'BM06'!F187</f>
        <v>29</v>
      </c>
      <c r="G192" s="122"/>
      <c r="H192" s="75"/>
      <c r="I192" s="75"/>
      <c r="J192" s="122">
        <f>'BM06'!E187</f>
        <v>72.834137931034476</v>
      </c>
      <c r="K192" s="122">
        <f>'BM06'!I187</f>
        <v>2112.1899999999996</v>
      </c>
      <c r="L192" s="122"/>
      <c r="M192" s="75"/>
      <c r="N192" s="75"/>
    </row>
    <row r="193" spans="1:14" ht="14.4" x14ac:dyDescent="0.25">
      <c r="A193" s="75" t="str">
        <f>'BM06'!A188</f>
        <v>13.11</v>
      </c>
      <c r="B193" s="75"/>
      <c r="C193" s="121" t="str">
        <f>'BM06'!B188</f>
        <v>SABONETEIRA DE PAREDE EM METAL CROMADO, INCLUSO FIXAÇÃO. AF_01/2020</v>
      </c>
      <c r="D193" s="75"/>
      <c r="E193" s="75" t="str">
        <f>'BM06'!C188</f>
        <v>UN</v>
      </c>
      <c r="F193" s="122">
        <f>'BM06'!F188</f>
        <v>30</v>
      </c>
      <c r="G193" s="122"/>
      <c r="H193" s="75"/>
      <c r="I193" s="75"/>
      <c r="J193" s="122">
        <f>'BM06'!E188</f>
        <v>29.063333333333333</v>
      </c>
      <c r="K193" s="122">
        <f>'BM06'!I188</f>
        <v>871.9</v>
      </c>
      <c r="L193" s="122"/>
      <c r="M193" s="75"/>
      <c r="N193" s="75"/>
    </row>
    <row r="194" spans="1:14" ht="14.4" x14ac:dyDescent="0.25">
      <c r="A194" s="75" t="str">
        <f>'BM06'!A189</f>
        <v>13.12</v>
      </c>
      <c r="B194" s="75"/>
      <c r="C194" s="121" t="str">
        <f>'BM06'!B189</f>
        <v>Dispenser para toalha interfolhada</v>
      </c>
      <c r="D194" s="75"/>
      <c r="E194" s="75" t="str">
        <f>'BM06'!C189</f>
        <v>un</v>
      </c>
      <c r="F194" s="122">
        <f>'BM06'!F189</f>
        <v>27</v>
      </c>
      <c r="G194" s="122"/>
      <c r="H194" s="75"/>
      <c r="I194" s="75"/>
      <c r="J194" s="122">
        <f>'BM06'!E189</f>
        <v>50.094814814814811</v>
      </c>
      <c r="K194" s="122">
        <f>'BM06'!I189</f>
        <v>1352.56</v>
      </c>
      <c r="L194" s="122"/>
      <c r="M194" s="75"/>
      <c r="N194" s="75"/>
    </row>
    <row r="195" spans="1:14" ht="14.4" x14ac:dyDescent="0.25">
      <c r="A195" s="75" t="str">
        <f>'BM06'!A190</f>
        <v>13.13</v>
      </c>
      <c r="B195" s="75"/>
      <c r="C195" s="121" t="str">
        <f>'BM06'!B190</f>
        <v>Porta toalha barra, cromado, linha clean, ref.: 2040 C.020.CLN, com 20 cm, da Deca ou similar</v>
      </c>
      <c r="D195" s="75"/>
      <c r="E195" s="75" t="str">
        <f>'BM06'!C190</f>
        <v>un</v>
      </c>
      <c r="F195" s="122">
        <f>'BM06'!F190</f>
        <v>8</v>
      </c>
      <c r="G195" s="122"/>
      <c r="H195" s="75"/>
      <c r="I195" s="75"/>
      <c r="J195" s="122">
        <f>'BM06'!E190</f>
        <v>534.96439999999996</v>
      </c>
      <c r="K195" s="122">
        <f>'BM06'!I190</f>
        <v>4279.7151999999996</v>
      </c>
      <c r="L195" s="122"/>
      <c r="M195" s="75"/>
      <c r="N195" s="75"/>
    </row>
    <row r="196" spans="1:14" ht="28.8" x14ac:dyDescent="0.25">
      <c r="A196" s="75" t="str">
        <f>'BM06'!A191</f>
        <v>13.14</v>
      </c>
      <c r="B196" s="75"/>
      <c r="C196" s="121" t="str">
        <f>'BM06'!B191</f>
        <v>Barra de apoio, para lavatório,fixa, constituida de duas barras laterais em "U", em aço inox,  d=1 1/4", Jackwal ou similar</v>
      </c>
      <c r="D196" s="75"/>
      <c r="E196" s="75" t="str">
        <f>'BM06'!C191</f>
        <v>cj</v>
      </c>
      <c r="F196" s="122">
        <f>'BM06'!F191</f>
        <v>2</v>
      </c>
      <c r="G196" s="122"/>
      <c r="H196" s="75"/>
      <c r="I196" s="75"/>
      <c r="J196" s="122">
        <f>'BM06'!E191</f>
        <v>406.85</v>
      </c>
      <c r="K196" s="122">
        <f>'BM06'!I191</f>
        <v>813.7</v>
      </c>
      <c r="L196" s="122"/>
      <c r="M196" s="75"/>
      <c r="N196" s="75"/>
    </row>
    <row r="197" spans="1:14" ht="14.4" x14ac:dyDescent="0.25">
      <c r="A197" s="75" t="str">
        <f>'BM06'!A192</f>
        <v>13.15</v>
      </c>
      <c r="B197" s="75"/>
      <c r="C197" s="121" t="str">
        <f>'BM06'!B192</f>
        <v>Assentamento de barra chata de alumínio de 1" x 1/4"</v>
      </c>
      <c r="D197" s="75"/>
      <c r="E197" s="75" t="str">
        <f>'BM06'!C192</f>
        <v>m</v>
      </c>
      <c r="F197" s="122">
        <f>'BM06'!F192</f>
        <v>26.35</v>
      </c>
      <c r="G197" s="122"/>
      <c r="H197" s="75"/>
      <c r="I197" s="75"/>
      <c r="J197" s="122">
        <f>'BM06'!E192</f>
        <v>3.8402277039848194</v>
      </c>
      <c r="K197" s="122">
        <f>'BM06'!I192</f>
        <v>101.19</v>
      </c>
      <c r="L197" s="122"/>
      <c r="M197" s="75"/>
      <c r="N197" s="75"/>
    </row>
    <row r="198" spans="1:14" ht="14.4" x14ac:dyDescent="0.25">
      <c r="A198" s="75" t="str">
        <f>'BM06'!A193</f>
        <v>13.16</v>
      </c>
      <c r="B198" s="75"/>
      <c r="C198" s="121" t="str">
        <f>'BM06'!B193</f>
        <v>Banheira Embutir em plástico tipo PVC, 77x45x20cm, Burigotto ou equivalente</v>
      </c>
      <c r="D198" s="75"/>
      <c r="E198" s="75" t="str">
        <f>'BM06'!C193</f>
        <v>un</v>
      </c>
      <c r="F198" s="122">
        <f>'BM06'!F193</f>
        <v>4</v>
      </c>
      <c r="G198" s="122"/>
      <c r="H198" s="75"/>
      <c r="I198" s="75"/>
      <c r="J198" s="122">
        <f>'BM06'!E193</f>
        <v>222.91249999999999</v>
      </c>
      <c r="K198" s="122">
        <f>'BM06'!I193</f>
        <v>891.65</v>
      </c>
      <c r="L198" s="122"/>
      <c r="M198" s="75"/>
      <c r="N198" s="75"/>
    </row>
    <row r="199" spans="1:14" ht="14.4" x14ac:dyDescent="0.25">
      <c r="A199" s="75" t="str">
        <f>'BM06'!A194</f>
        <v>13.17</v>
      </c>
      <c r="B199" s="75"/>
      <c r="C199" s="121" t="str">
        <f>'BM06'!B194</f>
        <v>Torneira elétrica</v>
      </c>
      <c r="D199" s="75"/>
      <c r="E199" s="75" t="str">
        <f>'BM06'!C194</f>
        <v>UN</v>
      </c>
      <c r="F199" s="122">
        <f>'BM06'!F194</f>
        <v>4</v>
      </c>
      <c r="G199" s="122"/>
      <c r="H199" s="75"/>
      <c r="I199" s="75"/>
      <c r="J199" s="122">
        <f>'BM06'!E194</f>
        <v>252.08439999999999</v>
      </c>
      <c r="K199" s="122">
        <f>'BM06'!I194</f>
        <v>1008.3376</v>
      </c>
      <c r="L199" s="122"/>
      <c r="M199" s="75"/>
      <c r="N199" s="75"/>
    </row>
    <row r="200" spans="1:14" ht="14.4" x14ac:dyDescent="0.25">
      <c r="A200" s="75" t="str">
        <f>'BM06'!A195</f>
        <v>13.18</v>
      </c>
      <c r="B200" s="75"/>
      <c r="C200" s="121" t="str">
        <f>'BM06'!B195</f>
        <v>CHUVEIRO ELETRICO COMUM CORPO PLASTICO TIPO DUCHA, FORNECIMENTO E INSTALACAO</v>
      </c>
      <c r="D200" s="75"/>
      <c r="E200" s="75" t="str">
        <f>'BM06'!C195</f>
        <v>UN</v>
      </c>
      <c r="F200" s="122">
        <f>'BM06'!F195</f>
        <v>14</v>
      </c>
      <c r="G200" s="122"/>
      <c r="H200" s="75"/>
      <c r="I200" s="75"/>
      <c r="J200" s="122">
        <f>'BM06'!E195</f>
        <v>108.41499999999999</v>
      </c>
      <c r="K200" s="122">
        <f>'BM06'!I195</f>
        <v>1517.81</v>
      </c>
      <c r="L200" s="122"/>
      <c r="M200" s="75"/>
      <c r="N200" s="75"/>
    </row>
    <row r="201" spans="1:14" ht="28.8" x14ac:dyDescent="0.25">
      <c r="A201" s="75" t="str">
        <f>'BM06'!A196</f>
        <v>13.19</v>
      </c>
      <c r="B201" s="75"/>
      <c r="C201" s="121" t="str">
        <f>'BM06'!B196</f>
        <v>REGISTRO GAVETA 3/4" COM CANOPLA ACABAMENTO CROMADO SIMPLES - FORNECIMENTO E INSTALACAO</v>
      </c>
      <c r="D201" s="75"/>
      <c r="E201" s="75" t="str">
        <f>'BM06'!C196</f>
        <v>UN</v>
      </c>
      <c r="F201" s="122">
        <f>'BM06'!F196</f>
        <v>14</v>
      </c>
      <c r="G201" s="122"/>
      <c r="H201" s="75"/>
      <c r="I201" s="75"/>
      <c r="J201" s="122">
        <f>'BM06'!E196</f>
        <v>131.61499999999998</v>
      </c>
      <c r="K201" s="122">
        <f>'BM06'!I196</f>
        <v>1842.6099999999997</v>
      </c>
      <c r="L201" s="122"/>
      <c r="M201" s="75"/>
      <c r="N201" s="75"/>
    </row>
    <row r="202" spans="1:14" ht="43.2" x14ac:dyDescent="0.25">
      <c r="A202" s="75" t="str">
        <f>'BM06'!A197</f>
        <v>13.20</v>
      </c>
      <c r="B202" s="75"/>
      <c r="C202" s="121" t="str">
        <f>'BM06'!B197</f>
        <v>TANQUE DE LOUÇA BRANCA COM COLUNA, 22L OU EQUIVALENTE, INCLUSO SIFÃO FLEXÍVEL EM PVC, VÁLVULA PLÁSTICA E TORNEIRA DE METAL CROMADO PADRÃO POPULAR - FORNECIMENTO E INSTALAÇÃO. AF_12/2013_P</v>
      </c>
      <c r="D202" s="75"/>
      <c r="E202" s="75" t="str">
        <f>'BM06'!C197</f>
        <v>UN</v>
      </c>
      <c r="F202" s="122">
        <f>'BM06'!F197</f>
        <v>2</v>
      </c>
      <c r="G202" s="122"/>
      <c r="H202" s="75"/>
      <c r="I202" s="75"/>
      <c r="J202" s="122">
        <f>'BM06'!E197</f>
        <v>768.92499999999995</v>
      </c>
      <c r="K202" s="122">
        <f>'BM06'!I197</f>
        <v>1537.85</v>
      </c>
      <c r="L202" s="122"/>
      <c r="M202" s="75"/>
      <c r="N202" s="75"/>
    </row>
    <row r="203" spans="1:14" ht="28.8" x14ac:dyDescent="0.25">
      <c r="A203" s="75" t="str">
        <f>'BM06'!A198</f>
        <v>13.21</v>
      </c>
      <c r="B203" s="75"/>
      <c r="C203" s="121" t="str">
        <f>'BM06'!B198</f>
        <v>TORNEIRA CROMADA 1/2" OU 3/4" PARA TANQUE, PADRÃO MÉDIO - FORNECIMENTO E INSTALAÇÃO. AF_12/2013</v>
      </c>
      <c r="D203" s="75"/>
      <c r="E203" s="75" t="str">
        <f>'BM06'!C198</f>
        <v>UN</v>
      </c>
      <c r="F203" s="122">
        <f>'BM06'!F198</f>
        <v>3</v>
      </c>
      <c r="G203" s="122"/>
      <c r="H203" s="75"/>
      <c r="I203" s="75"/>
      <c r="J203" s="122">
        <f>'BM06'!E198</f>
        <v>95.61</v>
      </c>
      <c r="K203" s="122">
        <f>'BM06'!I198</f>
        <v>286.83</v>
      </c>
      <c r="L203" s="122"/>
      <c r="M203" s="75"/>
      <c r="N203" s="75"/>
    </row>
    <row r="204" spans="1:14" ht="28.8" x14ac:dyDescent="0.25">
      <c r="A204" s="75" t="str">
        <f>'BM06'!A199</f>
        <v>13.22</v>
      </c>
      <c r="B204" s="75"/>
      <c r="C204" s="121" t="str">
        <f>'BM06'!B199</f>
        <v>TORNEIRA CROMADA 1/2" OU 3/4" PARA TANQUE, PADRÃO MÉDIO - FORNECIMENTO E INSTALAÇÃO. AF_12/2013</v>
      </c>
      <c r="D204" s="75"/>
      <c r="E204" s="75" t="str">
        <f>'BM06'!C199</f>
        <v>UN</v>
      </c>
      <c r="F204" s="122">
        <f>'BM06'!F199</f>
        <v>10</v>
      </c>
      <c r="G204" s="122"/>
      <c r="H204" s="75"/>
      <c r="I204" s="75"/>
      <c r="J204" s="122">
        <f>'BM06'!E199</f>
        <v>95.61</v>
      </c>
      <c r="K204" s="122">
        <f>'BM06'!I199</f>
        <v>956.1</v>
      </c>
      <c r="L204" s="122"/>
      <c r="M204" s="75"/>
      <c r="N204" s="75"/>
    </row>
    <row r="205" spans="1:14" ht="28.8" x14ac:dyDescent="0.25">
      <c r="A205" s="75" t="str">
        <f>'BM06'!A200</f>
        <v>13.23</v>
      </c>
      <c r="B205" s="75"/>
      <c r="C205" s="121" t="str">
        <f>'BM06'!B200</f>
        <v>CUBA DE ACO INOX N.304 INDUSTRIAL DE (60 X 50 X 40) CM, COM VALVULA AMERICANA E SIFAO TIPO GARRAFA EM METRAL CROMADO (ESTEVES OU SIMILAR) - FORNECIMENTO E INSTALACAO</v>
      </c>
      <c r="D205" s="75"/>
      <c r="E205" s="75" t="str">
        <f>'BM06'!C200</f>
        <v>CJ</v>
      </c>
      <c r="F205" s="122">
        <f>'BM06'!F200</f>
        <v>2</v>
      </c>
      <c r="G205" s="122"/>
      <c r="H205" s="75"/>
      <c r="I205" s="75"/>
      <c r="J205" s="122">
        <f>'BM06'!E200</f>
        <v>1367.395</v>
      </c>
      <c r="K205" s="122">
        <f>'BM06'!I200</f>
        <v>2734.79</v>
      </c>
      <c r="L205" s="122"/>
      <c r="M205" s="75"/>
      <c r="N205" s="75"/>
    </row>
    <row r="206" spans="1:14" ht="28.8" x14ac:dyDescent="0.25">
      <c r="A206" s="75" t="str">
        <f>'BM06'!A201</f>
        <v>13.24</v>
      </c>
      <c r="B206" s="75"/>
      <c r="C206" s="121" t="str">
        <f>'BM06'!B201</f>
        <v>CUBA DE EMBUTIR DE AÇO INOXIDÁVEL MÉDIA, INCLUSO VÁLVULA TIPO AMERICANA E SIFÃO TIPO GARRAFA EM METAL CROMADO - FORNECIMENTO E INSTALAÇÃO. AF_12/2013</v>
      </c>
      <c r="D206" s="75"/>
      <c r="E206" s="75" t="str">
        <f>'BM06'!C201</f>
        <v>UN</v>
      </c>
      <c r="F206" s="122">
        <f>'BM06'!F201</f>
        <v>13</v>
      </c>
      <c r="G206" s="122"/>
      <c r="H206" s="75"/>
      <c r="I206" s="75"/>
      <c r="J206" s="122">
        <f>'BM06'!E201</f>
        <v>449.48307692307696</v>
      </c>
      <c r="K206" s="122">
        <f>'BM06'!I201</f>
        <v>5843.2800000000007</v>
      </c>
      <c r="L206" s="122"/>
      <c r="M206" s="75"/>
      <c r="N206" s="75"/>
    </row>
    <row r="207" spans="1:14" ht="28.8" x14ac:dyDescent="0.25">
      <c r="A207" s="75" t="str">
        <f>'BM06'!A202</f>
        <v>13.25</v>
      </c>
      <c r="B207" s="75"/>
      <c r="C207" s="121" t="str">
        <f>'BM06'!B202</f>
        <v>TORNEIRA CROMADA TUBO MÓVEL, DE MESA, 1/2" OU 3/4", PARA PIA DE COZINHA, PADRÃO ALTO - FORNECIMENTO E INSTALAÇÃO. AF_12/2013</v>
      </c>
      <c r="D207" s="75"/>
      <c r="E207" s="75" t="str">
        <f>'BM06'!C202</f>
        <v>UN</v>
      </c>
      <c r="F207" s="122">
        <f>'BM06'!F202</f>
        <v>13</v>
      </c>
      <c r="G207" s="122"/>
      <c r="H207" s="75"/>
      <c r="I207" s="75"/>
      <c r="J207" s="122">
        <f>'BM06'!E202</f>
        <v>126.47846153846154</v>
      </c>
      <c r="K207" s="122">
        <f>'BM06'!I202</f>
        <v>1644.22</v>
      </c>
      <c r="L207" s="122"/>
      <c r="M207" s="75"/>
      <c r="N207" s="75"/>
    </row>
    <row r="208" spans="1:14" ht="28.8" x14ac:dyDescent="0.25">
      <c r="A208" s="75" t="str">
        <f>'BM06'!A203</f>
        <v>13.26</v>
      </c>
      <c r="B208" s="75"/>
      <c r="C208" s="121" t="str">
        <f>'BM06'!B203</f>
        <v>CUBA DE ACO INOX N.304 INDUSTRIAL DE (60 X 50 X 40) CM, COM VALVULA AMERICANA E SIFAO TIPO GARRAFA EM METRAL CROMADO (ESTEVES OU SIMILAR) - FORNECIMENTO E INSTALACAO</v>
      </c>
      <c r="D208" s="75"/>
      <c r="E208" s="75" t="str">
        <f>'BM06'!C203</f>
        <v>CJ</v>
      </c>
      <c r="F208" s="122">
        <f>'BM06'!F203</f>
        <v>2</v>
      </c>
      <c r="G208" s="122"/>
      <c r="H208" s="75"/>
      <c r="I208" s="75"/>
      <c r="J208" s="122">
        <f>'BM06'!E203</f>
        <v>1367.395</v>
      </c>
      <c r="K208" s="122">
        <f>'BM06'!I203</f>
        <v>2734.79</v>
      </c>
      <c r="L208" s="122"/>
      <c r="M208" s="75"/>
      <c r="N208" s="75"/>
    </row>
    <row r="209" spans="1:14" ht="14.4" x14ac:dyDescent="0.25">
      <c r="A209" s="119">
        <f>'BM06'!A204</f>
        <v>14</v>
      </c>
      <c r="B209" s="119"/>
      <c r="C209" s="120" t="str">
        <f>'BM06'!B204</f>
        <v>INSTALAÇÃO DE GÁS COMBUSTÍVEL</v>
      </c>
      <c r="D209" s="119"/>
      <c r="E209" s="119"/>
      <c r="F209" s="125"/>
      <c r="G209" s="125"/>
      <c r="H209" s="119"/>
      <c r="I209" s="119"/>
      <c r="J209" s="125"/>
      <c r="K209" s="125"/>
      <c r="L209" s="125"/>
      <c r="M209" s="119"/>
      <c r="N209" s="119"/>
    </row>
    <row r="210" spans="1:14" ht="14.4" x14ac:dyDescent="0.25">
      <c r="A210" s="75" t="str">
        <f>'BM06'!A205</f>
        <v>14.1</v>
      </c>
      <c r="B210" s="75"/>
      <c r="C210" s="121" t="str">
        <f>'BM06'!B205</f>
        <v>CENTRAL GAS GLP PARA 4 CILINDROS 45kg</v>
      </c>
      <c r="D210" s="75"/>
      <c r="E210" s="75" t="str">
        <f>'BM06'!C205</f>
        <v>CJ</v>
      </c>
      <c r="F210" s="122">
        <f>'BM06'!F205</f>
        <v>2</v>
      </c>
      <c r="G210" s="122"/>
      <c r="H210" s="75"/>
      <c r="I210" s="75"/>
      <c r="J210" s="122">
        <f>'BM06'!E205</f>
        <v>1931.885</v>
      </c>
      <c r="K210" s="122">
        <f>'BM06'!I205</f>
        <v>3863.77</v>
      </c>
      <c r="L210" s="122"/>
      <c r="M210" s="75"/>
      <c r="N210" s="75"/>
    </row>
    <row r="211" spans="1:14" ht="28.8" x14ac:dyDescent="0.25">
      <c r="A211" s="75" t="str">
        <f>'BM06'!A206</f>
        <v>14.2</v>
      </c>
      <c r="B211" s="75"/>
      <c r="C211" s="121" t="str">
        <f>'BM06'!B206</f>
        <v>TUBO DE AÇO GALVANIZADO COM COSTURA 3/4" (20MM), INCLUSIVE CONEXÕES - FORNECIMENTO E INSTALAÇÃO</v>
      </c>
      <c r="D211" s="75"/>
      <c r="E211" s="75" t="str">
        <f>'BM06'!C206</f>
        <v>M</v>
      </c>
      <c r="F211" s="122">
        <f>'BM06'!F206</f>
        <v>18</v>
      </c>
      <c r="G211" s="122"/>
      <c r="H211" s="75"/>
      <c r="I211" s="75"/>
      <c r="J211" s="122">
        <f>'BM06'!E206</f>
        <v>46.944899999999997</v>
      </c>
      <c r="K211" s="122">
        <f>'BM06'!I206</f>
        <v>845.00819999999999</v>
      </c>
      <c r="L211" s="122"/>
      <c r="M211" s="75"/>
      <c r="N211" s="75"/>
    </row>
    <row r="212" spans="1:14" ht="28.8" x14ac:dyDescent="0.25">
      <c r="A212" s="75" t="str">
        <f>'BM06'!A207</f>
        <v>14.3</v>
      </c>
      <c r="B212" s="75"/>
      <c r="C212" s="121" t="str">
        <f>'BM06'!B207</f>
        <v>FITA ADESIVA ANTICORROSIVA DE PVC FLEXIVEL, COR PRETA, PARA PROTECAO TUBULACAO, 50 MM X 30 M (L X C), E= *0,25* MM</v>
      </c>
      <c r="D212" s="75"/>
      <c r="E212" s="75" t="str">
        <f>'BM06'!C207</f>
        <v>M</v>
      </c>
      <c r="F212" s="122">
        <f>'BM06'!F207</f>
        <v>18</v>
      </c>
      <c r="G212" s="122"/>
      <c r="H212" s="75"/>
      <c r="I212" s="75"/>
      <c r="J212" s="122">
        <f>'BM06'!E207</f>
        <v>6.5055555555555555</v>
      </c>
      <c r="K212" s="122">
        <f>'BM06'!I207</f>
        <v>117.1</v>
      </c>
      <c r="L212" s="122"/>
      <c r="M212" s="75"/>
      <c r="N212" s="75"/>
    </row>
    <row r="213" spans="1:14" ht="14.4" x14ac:dyDescent="0.25">
      <c r="A213" s="75" t="str">
        <f>'BM06'!A208</f>
        <v>14.4</v>
      </c>
      <c r="B213" s="75"/>
      <c r="C213" s="121" t="str">
        <f>'BM06'!B208</f>
        <v>Válvula de esfera 3/4" NPT</v>
      </c>
      <c r="D213" s="75"/>
      <c r="E213" s="75" t="str">
        <f>'BM06'!C208</f>
        <v>un</v>
      </c>
      <c r="F213" s="122">
        <f>'BM06'!F208</f>
        <v>4</v>
      </c>
      <c r="G213" s="122"/>
      <c r="H213" s="75"/>
      <c r="I213" s="75"/>
      <c r="J213" s="122">
        <f>'BM06'!E208</f>
        <v>44.777500000000003</v>
      </c>
      <c r="K213" s="122">
        <f>'BM06'!I208</f>
        <v>179.11</v>
      </c>
      <c r="L213" s="122"/>
      <c r="M213" s="75"/>
      <c r="N213" s="75"/>
    </row>
    <row r="214" spans="1:14" ht="28.8" x14ac:dyDescent="0.25">
      <c r="A214" s="75" t="str">
        <f>'BM06'!A209</f>
        <v>14.5</v>
      </c>
      <c r="B214" s="75"/>
      <c r="C214" s="121" t="str">
        <f>'BM06'!B209</f>
        <v>REGULADOR DE PRESSÃO PRIMEIRO ESTÁGIO, 8 KG/H, REGULÁVEL COM MANÔMETRO, PRESSÃO DE ENTRADA 2 A 18 BAR E PRESSÃO DE SAÍDA 0,5 A 2 BAR, CONEXÕES DE ENTRADA E SAÍDA 1/4" NPT</v>
      </c>
      <c r="D214" s="75"/>
      <c r="E214" s="75" t="str">
        <f>'BM06'!C209</f>
        <v>Un</v>
      </c>
      <c r="F214" s="122">
        <f>'BM06'!F209</f>
        <v>1</v>
      </c>
      <c r="G214" s="122"/>
      <c r="H214" s="75"/>
      <c r="I214" s="75"/>
      <c r="J214" s="122">
        <f>'BM06'!E209</f>
        <v>409.06</v>
      </c>
      <c r="K214" s="122">
        <f>'BM06'!I209</f>
        <v>409.06</v>
      </c>
      <c r="L214" s="122"/>
      <c r="M214" s="75"/>
      <c r="N214" s="75"/>
    </row>
    <row r="215" spans="1:14" ht="28.8" x14ac:dyDescent="0.25">
      <c r="A215" s="75" t="str">
        <f>'BM06'!A210</f>
        <v>14.6</v>
      </c>
      <c r="B215" s="75"/>
      <c r="C215" s="121" t="str">
        <f>'BM06'!B210</f>
        <v>LIMITADOR DE PRESSÃO PRIMEIRO ESTÁGIO,COM MANÔMETRO,PRESSÃO DE ENTRADA 2 A 18 BAR E PRESSÃO DE SAÍDA 1,5 BAR, CONEXÕES DE ENTRADA E SAÍDA 1/2" NPT</v>
      </c>
      <c r="D215" s="75"/>
      <c r="E215" s="75" t="str">
        <f>'BM06'!C210</f>
        <v>un</v>
      </c>
      <c r="F215" s="122">
        <f>'BM06'!F210</f>
        <v>2</v>
      </c>
      <c r="G215" s="122"/>
      <c r="H215" s="75"/>
      <c r="I215" s="75"/>
      <c r="J215" s="122">
        <f>'BM06'!E210</f>
        <v>350.64</v>
      </c>
      <c r="K215" s="122">
        <f>'BM06'!I210</f>
        <v>701.28</v>
      </c>
      <c r="L215" s="122"/>
      <c r="M215" s="75"/>
      <c r="N215" s="75"/>
    </row>
    <row r="216" spans="1:14" ht="14.4" x14ac:dyDescent="0.25">
      <c r="A216" s="75" t="str">
        <f>'BM06'!A211</f>
        <v>14.7</v>
      </c>
      <c r="B216" s="75"/>
      <c r="C216" s="121" t="str">
        <f>'BM06'!B211</f>
        <v>Registro regulador de vazão para torneira, misturador e bidê, em ABS com canopla, DN= 1/2´</v>
      </c>
      <c r="D216" s="75"/>
      <c r="E216" s="75" t="str">
        <f>'BM06'!C211</f>
        <v>UN</v>
      </c>
      <c r="F216" s="122">
        <f>'BM06'!F211</f>
        <v>2</v>
      </c>
      <c r="G216" s="122"/>
      <c r="H216" s="75"/>
      <c r="I216" s="75"/>
      <c r="J216" s="122">
        <f>'BM06'!E211</f>
        <v>64.78</v>
      </c>
      <c r="K216" s="122">
        <f>'BM06'!I211</f>
        <v>129.56</v>
      </c>
      <c r="L216" s="122"/>
      <c r="M216" s="75"/>
      <c r="N216" s="75"/>
    </row>
    <row r="217" spans="1:14" ht="14.4" x14ac:dyDescent="0.25">
      <c r="A217" s="75" t="str">
        <f>'BM06'!A212</f>
        <v>14.8</v>
      </c>
      <c r="B217" s="75"/>
      <c r="C217" s="121" t="str">
        <f>'BM06'!B212</f>
        <v>MANOMETRO VERTICAL - ROSCA 1/4"" NPT 300 LIBRAS 17 BAR</v>
      </c>
      <c r="D217" s="75"/>
      <c r="E217" s="75" t="str">
        <f>'BM06'!C212</f>
        <v>UN</v>
      </c>
      <c r="F217" s="122">
        <f>'BM06'!F212</f>
        <v>1</v>
      </c>
      <c r="G217" s="122"/>
      <c r="H217" s="75"/>
      <c r="I217" s="75"/>
      <c r="J217" s="122">
        <f>'BM06'!E212</f>
        <v>154.88999999999999</v>
      </c>
      <c r="K217" s="122">
        <f>'BM06'!I212</f>
        <v>154.88999999999999</v>
      </c>
      <c r="L217" s="122"/>
      <c r="M217" s="75"/>
      <c r="N217" s="75"/>
    </row>
    <row r="218" spans="1:14" ht="14.4" x14ac:dyDescent="0.25">
      <c r="A218" s="119">
        <f>'BM06'!A213</f>
        <v>15</v>
      </c>
      <c r="B218" s="119"/>
      <c r="C218" s="120" t="str">
        <f>'BM06'!B213</f>
        <v>SISTEMA DE PROTEÇÃO CONTRA INCÊNDIO</v>
      </c>
      <c r="D218" s="119"/>
      <c r="E218" s="119"/>
      <c r="F218" s="125"/>
      <c r="G218" s="125"/>
      <c r="H218" s="119"/>
      <c r="I218" s="119"/>
      <c r="J218" s="125"/>
      <c r="K218" s="125"/>
      <c r="L218" s="125"/>
      <c r="M218" s="119"/>
      <c r="N218" s="119"/>
    </row>
    <row r="219" spans="1:14" ht="28.8" x14ac:dyDescent="0.25">
      <c r="A219" s="75" t="str">
        <f>'BM06'!A214</f>
        <v>15.1</v>
      </c>
      <c r="B219" s="75"/>
      <c r="C219" s="121" t="str">
        <f>'BM06'!B214</f>
        <v>EXTINTOR DE PÓ QUÍMICO ABC, CAPACIDADE 6 KG, ALCANCE MÉDIO DO JATO 5M , TEMPO DE DESCARGA 12S, NBR9443, 9444, 10721</v>
      </c>
      <c r="D219" s="75"/>
      <c r="E219" s="75" t="str">
        <f>'BM06'!C214</f>
        <v>UN</v>
      </c>
      <c r="F219" s="122">
        <f>'BM06'!F214</f>
        <v>8</v>
      </c>
      <c r="G219" s="122"/>
      <c r="H219" s="75"/>
      <c r="I219" s="75"/>
      <c r="J219" s="122">
        <f>'BM06'!E214</f>
        <v>999.17875000000004</v>
      </c>
      <c r="K219" s="122">
        <f>'BM06'!I214</f>
        <v>7993.43</v>
      </c>
      <c r="L219" s="122"/>
      <c r="M219" s="75"/>
      <c r="N219" s="75"/>
    </row>
    <row r="220" spans="1:14" ht="14.4" x14ac:dyDescent="0.25">
      <c r="A220" s="75" t="str">
        <f>'BM06'!A215</f>
        <v>15.2</v>
      </c>
      <c r="B220" s="75"/>
      <c r="C220" s="121" t="str">
        <f>'BM06'!B215</f>
        <v>SUPORTE TIPO L PARA EXTINTOR</v>
      </c>
      <c r="D220" s="75"/>
      <c r="E220" s="75" t="str">
        <f>'BM06'!C215</f>
        <v>UN</v>
      </c>
      <c r="F220" s="122">
        <f>'BM06'!F215</f>
        <v>8</v>
      </c>
      <c r="G220" s="122"/>
      <c r="H220" s="75"/>
      <c r="I220" s="75"/>
      <c r="J220" s="122">
        <f>'BM06'!E215</f>
        <v>26.737500000000001</v>
      </c>
      <c r="K220" s="122">
        <f>'BM06'!I215</f>
        <v>213.9</v>
      </c>
      <c r="L220" s="122"/>
      <c r="M220" s="75"/>
      <c r="N220" s="75"/>
    </row>
    <row r="221" spans="1:14" ht="14.4" x14ac:dyDescent="0.25">
      <c r="A221" s="75" t="str">
        <f>'BM06'!A216</f>
        <v>15.3</v>
      </c>
      <c r="B221" s="75"/>
      <c r="C221" s="121" t="str">
        <f>'BM06'!B216</f>
        <v>SUPORTE TIPO BANDEJA PARA BLOCO AUTÔNOMO DE EMERGÊNCIA (2X55W)</v>
      </c>
      <c r="D221" s="75"/>
      <c r="E221" s="75" t="str">
        <f>'BM06'!C216</f>
        <v>UN</v>
      </c>
      <c r="F221" s="122">
        <f>'BM06'!F216</f>
        <v>2</v>
      </c>
      <c r="G221" s="122"/>
      <c r="H221" s="75"/>
      <c r="I221" s="75"/>
      <c r="J221" s="122">
        <f>'BM06'!E216</f>
        <v>116.36499999999999</v>
      </c>
      <c r="K221" s="122">
        <f>'BM06'!I216</f>
        <v>232.73</v>
      </c>
      <c r="L221" s="122"/>
      <c r="M221" s="75"/>
      <c r="N221" s="75"/>
    </row>
    <row r="222" spans="1:14" ht="14.4" x14ac:dyDescent="0.25">
      <c r="A222" s="75" t="str">
        <f>'BM06'!A217</f>
        <v>15.4</v>
      </c>
      <c r="B222" s="75"/>
      <c r="C222" s="121" t="str">
        <f>'BM06'!B217</f>
        <v>BLOCO AUTÔNOMO 2X7W PARA ILUMINAÇÃO DE EMERGÊNCIA NOS AMBIENTES</v>
      </c>
      <c r="D222" s="75"/>
      <c r="E222" s="75" t="str">
        <f>'BM06'!C217</f>
        <v>UN</v>
      </c>
      <c r="F222" s="122">
        <f>'BM06'!F217</f>
        <v>5</v>
      </c>
      <c r="G222" s="122"/>
      <c r="H222" s="75"/>
      <c r="I222" s="75"/>
      <c r="J222" s="122">
        <f>'BM06'!E217</f>
        <v>167.208</v>
      </c>
      <c r="K222" s="122">
        <f>'BM06'!I217</f>
        <v>836.04</v>
      </c>
      <c r="L222" s="122"/>
      <c r="M222" s="75"/>
      <c r="N222" s="75"/>
    </row>
    <row r="223" spans="1:14" ht="14.4" x14ac:dyDescent="0.25">
      <c r="A223" s="75" t="str">
        <f>'BM06'!A218</f>
        <v>15.5</v>
      </c>
      <c r="B223" s="75"/>
      <c r="C223" s="121" t="str">
        <f>'BM06'!B218</f>
        <v>BLOCO AUTÔNOMO 2X7W PARA SAÍDA DE EMERGÊNCIA, COM INDICAÇÃO "SAÍDA" OU SIMILAR</v>
      </c>
      <c r="D223" s="75"/>
      <c r="E223" s="75" t="str">
        <f>'BM06'!C218</f>
        <v>UN</v>
      </c>
      <c r="F223" s="122">
        <f>'BM06'!F218</f>
        <v>38</v>
      </c>
      <c r="G223" s="122"/>
      <c r="H223" s="75"/>
      <c r="I223" s="75"/>
      <c r="J223" s="122">
        <f>'BM06'!E218</f>
        <v>167.20815789473684</v>
      </c>
      <c r="K223" s="122">
        <f>'BM06'!I218</f>
        <v>6353.91</v>
      </c>
      <c r="L223" s="122"/>
      <c r="M223" s="75"/>
      <c r="N223" s="75"/>
    </row>
    <row r="224" spans="1:14" ht="14.4" x14ac:dyDescent="0.25">
      <c r="A224" s="75" t="str">
        <f>'BM06'!A219</f>
        <v>15.6</v>
      </c>
      <c r="B224" s="75"/>
      <c r="C224" s="121" t="str">
        <f>'BM06'!B219</f>
        <v>BLOCO AUTÔNOMO 2X55W PARA ILUMINAÇÃO DE EMERGÊNCIA NO PÁTIO</v>
      </c>
      <c r="D224" s="75"/>
      <c r="E224" s="75" t="str">
        <f>'BM06'!C219</f>
        <v>UN</v>
      </c>
      <c r="F224" s="122">
        <f>'BM06'!F219</f>
        <v>2</v>
      </c>
      <c r="G224" s="122"/>
      <c r="H224" s="75"/>
      <c r="I224" s="75"/>
      <c r="J224" s="122">
        <f>'BM06'!E219</f>
        <v>272.58499999999998</v>
      </c>
      <c r="K224" s="122">
        <f>'BM06'!I219</f>
        <v>545.16999999999996</v>
      </c>
      <c r="L224" s="122"/>
      <c r="M224" s="75"/>
      <c r="N224" s="75"/>
    </row>
    <row r="225" spans="1:14" ht="14.4" x14ac:dyDescent="0.25">
      <c r="A225" s="75" t="str">
        <f>'BM06'!A220</f>
        <v>15.7</v>
      </c>
      <c r="B225" s="75"/>
      <c r="C225" s="121" t="str">
        <f>'BM06'!B220</f>
        <v>SINALIZADOR FOTOLUMINESCENTE DE SAÍDA PARA DIREITA</v>
      </c>
      <c r="D225" s="75"/>
      <c r="E225" s="75" t="str">
        <f>'BM06'!C220</f>
        <v>UN</v>
      </c>
      <c r="F225" s="122">
        <f>'BM06'!F220</f>
        <v>9</v>
      </c>
      <c r="G225" s="122"/>
      <c r="H225" s="75"/>
      <c r="I225" s="75"/>
      <c r="J225" s="122">
        <f>'BM06'!E220</f>
        <v>110.62</v>
      </c>
      <c r="K225" s="122">
        <f>'BM06'!I220</f>
        <v>995.58</v>
      </c>
      <c r="L225" s="122"/>
      <c r="M225" s="75"/>
      <c r="N225" s="75"/>
    </row>
    <row r="226" spans="1:14" ht="14.4" x14ac:dyDescent="0.25">
      <c r="A226" s="75" t="str">
        <f>'BM06'!A221</f>
        <v>15.8</v>
      </c>
      <c r="B226" s="75"/>
      <c r="C226" s="121" t="str">
        <f>'BM06'!B221</f>
        <v>SINALIZADOR FOTOLUMINESCENTE DE SAÍDA PARA ESQUERDA</v>
      </c>
      <c r="D226" s="75"/>
      <c r="E226" s="75" t="str">
        <f>'BM06'!C221</f>
        <v>UN</v>
      </c>
      <c r="F226" s="122">
        <f>'BM06'!F221</f>
        <v>8</v>
      </c>
      <c r="G226" s="122"/>
      <c r="H226" s="75"/>
      <c r="I226" s="75"/>
      <c r="J226" s="122">
        <f>'BM06'!E221</f>
        <v>110.62</v>
      </c>
      <c r="K226" s="122">
        <f>'BM06'!I221</f>
        <v>884.96</v>
      </c>
      <c r="L226" s="122"/>
      <c r="M226" s="75"/>
      <c r="N226" s="75"/>
    </row>
    <row r="227" spans="1:14" ht="14.4" x14ac:dyDescent="0.25">
      <c r="A227" s="75" t="str">
        <f>'BM06'!A222</f>
        <v>15.9</v>
      </c>
      <c r="B227" s="75"/>
      <c r="C227" s="121" t="str">
        <f>'BM06'!B222</f>
        <v>SINALIZADOR FOTOLUMINESCENTE PARA EXTINTOR</v>
      </c>
      <c r="D227" s="75"/>
      <c r="E227" s="75" t="str">
        <f>'BM06'!C222</f>
        <v>UN</v>
      </c>
      <c r="F227" s="122">
        <f>'BM06'!F222</f>
        <v>8</v>
      </c>
      <c r="G227" s="122"/>
      <c r="H227" s="75"/>
      <c r="I227" s="75"/>
      <c r="J227" s="122">
        <f>'BM06'!E222</f>
        <v>110.62</v>
      </c>
      <c r="K227" s="122">
        <f>'BM06'!I222</f>
        <v>884.96</v>
      </c>
      <c r="L227" s="122"/>
      <c r="M227" s="75"/>
      <c r="N227" s="75"/>
    </row>
    <row r="228" spans="1:14" ht="14.4" x14ac:dyDescent="0.25">
      <c r="A228" s="75" t="str">
        <f>'BM06'!A223</f>
        <v>15.10</v>
      </c>
      <c r="B228" s="75"/>
      <c r="C228" s="121" t="str">
        <f>'BM06'!B223</f>
        <v>SINALIZADOR FOTOLUMINESCENTE “PROIBIDO FUMAR”</v>
      </c>
      <c r="D228" s="75"/>
      <c r="E228" s="75" t="str">
        <f>'BM06'!C223</f>
        <v>UN</v>
      </c>
      <c r="F228" s="122">
        <f>'BM06'!F223</f>
        <v>1</v>
      </c>
      <c r="G228" s="122"/>
      <c r="H228" s="75"/>
      <c r="I228" s="75"/>
      <c r="J228" s="122">
        <f>'BM06'!E223</f>
        <v>110.62</v>
      </c>
      <c r="K228" s="122">
        <f>'BM06'!I223</f>
        <v>110.62</v>
      </c>
      <c r="L228" s="122"/>
      <c r="M228" s="75"/>
      <c r="N228" s="75"/>
    </row>
    <row r="229" spans="1:14" ht="14.4" x14ac:dyDescent="0.25">
      <c r="A229" s="75" t="str">
        <f>'BM06'!A224</f>
        <v>15.11</v>
      </c>
      <c r="B229" s="75"/>
      <c r="C229" s="121" t="str">
        <f>'BM06'!B224</f>
        <v>SINALIZADOR FOTOLUMINESCENTE “PROIBIDO PRODUZIR CHAMAS”</v>
      </c>
      <c r="D229" s="75"/>
      <c r="E229" s="75" t="str">
        <f>'BM06'!C224</f>
        <v>UN</v>
      </c>
      <c r="F229" s="122">
        <f>'BM06'!F224</f>
        <v>1</v>
      </c>
      <c r="G229" s="122"/>
      <c r="H229" s="75"/>
      <c r="I229" s="75"/>
      <c r="J229" s="122">
        <f>'BM06'!E224</f>
        <v>110.62</v>
      </c>
      <c r="K229" s="122">
        <f>'BM06'!I224</f>
        <v>110.62</v>
      </c>
      <c r="L229" s="122"/>
      <c r="M229" s="75"/>
      <c r="N229" s="75"/>
    </row>
    <row r="230" spans="1:14" ht="14.4" x14ac:dyDescent="0.25">
      <c r="A230" s="75" t="str">
        <f>'BM06'!A225</f>
        <v>15.12</v>
      </c>
      <c r="B230" s="75"/>
      <c r="C230" s="121" t="str">
        <f>'BM06'!B225</f>
        <v>SINALIZADOR FOTOLUMINESCENTE “CUIDADO, RISCO DE INCÊNDIO”</v>
      </c>
      <c r="D230" s="75"/>
      <c r="E230" s="75" t="str">
        <f>'BM06'!C225</f>
        <v>UN</v>
      </c>
      <c r="F230" s="122">
        <f>'BM06'!F225</f>
        <v>1</v>
      </c>
      <c r="G230" s="122"/>
      <c r="H230" s="75"/>
      <c r="I230" s="75"/>
      <c r="J230" s="122">
        <f>'BM06'!E225</f>
        <v>110.62</v>
      </c>
      <c r="K230" s="122">
        <f>'BM06'!I225</f>
        <v>110.62</v>
      </c>
      <c r="L230" s="122"/>
      <c r="M230" s="75"/>
      <c r="N230" s="75"/>
    </row>
    <row r="231" spans="1:14" ht="14.4" x14ac:dyDescent="0.25">
      <c r="A231" s="75" t="str">
        <f>'BM06'!A226</f>
        <v>15.13</v>
      </c>
      <c r="B231" s="75"/>
      <c r="C231" s="121" t="str">
        <f>'BM06'!B226</f>
        <v>SINALIZADOR FOTOLUMINESCENTE “CUIDADO, RISCO DE CHOQUE ELÉTRICO”</v>
      </c>
      <c r="D231" s="75"/>
      <c r="E231" s="75" t="str">
        <f>'BM06'!C226</f>
        <v>UN</v>
      </c>
      <c r="F231" s="122">
        <f>'BM06'!F226</f>
        <v>8</v>
      </c>
      <c r="G231" s="122"/>
      <c r="H231" s="75"/>
      <c r="I231" s="75"/>
      <c r="J231" s="122">
        <f>'BM06'!E226</f>
        <v>110.62</v>
      </c>
      <c r="K231" s="122">
        <f>'BM06'!I226</f>
        <v>884.96</v>
      </c>
      <c r="L231" s="122"/>
      <c r="M231" s="75"/>
      <c r="N231" s="75"/>
    </row>
    <row r="232" spans="1:14" ht="14.4" x14ac:dyDescent="0.25">
      <c r="A232" s="75" t="str">
        <f>'BM06'!A227</f>
        <v>15.14</v>
      </c>
      <c r="B232" s="75"/>
      <c r="C232" s="121" t="str">
        <f>'BM06'!B227</f>
        <v>LUMINÁRIA DE EMERGÊNCIA</v>
      </c>
      <c r="D232" s="75"/>
      <c r="E232" s="75" t="str">
        <f>'BM06'!C227</f>
        <v>UN</v>
      </c>
      <c r="F232" s="122">
        <f>'BM06'!F227</f>
        <v>24</v>
      </c>
      <c r="G232" s="122"/>
      <c r="H232" s="75"/>
      <c r="I232" s="75"/>
      <c r="J232" s="122">
        <f>'BM06'!E227</f>
        <v>295.01916666666665</v>
      </c>
      <c r="K232" s="122">
        <f>'BM06'!I227</f>
        <v>7080.4599999999991</v>
      </c>
      <c r="L232" s="122"/>
      <c r="M232" s="75"/>
      <c r="N232" s="75"/>
    </row>
    <row r="233" spans="1:14" ht="28.8" x14ac:dyDescent="0.25">
      <c r="A233" s="75" t="str">
        <f>'BM06'!A228</f>
        <v>15.15</v>
      </c>
      <c r="B233" s="75"/>
      <c r="C233" s="121" t="str">
        <f>'BM06'!B228</f>
        <v>SINALIZACAO HORIZONTAL COM TINTA RETRORREFLETIVA A BASE DE RESINA ACRILICA COM MICROESFERAS DE VIDRO</v>
      </c>
      <c r="D233" s="75"/>
      <c r="E233" s="75" t="str">
        <f>'BM06'!C228</f>
        <v>M2</v>
      </c>
      <c r="F233" s="122">
        <f>'BM06'!F228</f>
        <v>7</v>
      </c>
      <c r="G233" s="122"/>
      <c r="H233" s="75"/>
      <c r="I233" s="75"/>
      <c r="J233" s="122">
        <f>'BM06'!E228</f>
        <v>20.728571428571428</v>
      </c>
      <c r="K233" s="122">
        <f>'BM06'!I228</f>
        <v>145.1</v>
      </c>
      <c r="L233" s="122"/>
      <c r="M233" s="75"/>
      <c r="N233" s="75"/>
    </row>
    <row r="234" spans="1:14" ht="14.4" x14ac:dyDescent="0.25">
      <c r="A234" s="119">
        <f>'BM06'!A229</f>
        <v>16</v>
      </c>
      <c r="B234" s="119"/>
      <c r="C234" s="120" t="str">
        <f>'BM06'!B229</f>
        <v>INSTALAÇÕES ELÉTRICAS - 127V</v>
      </c>
      <c r="D234" s="119"/>
      <c r="E234" s="119"/>
      <c r="F234" s="125"/>
      <c r="G234" s="125"/>
      <c r="H234" s="119"/>
      <c r="I234" s="119"/>
      <c r="J234" s="125"/>
      <c r="K234" s="125"/>
      <c r="L234" s="125"/>
      <c r="M234" s="119"/>
      <c r="N234" s="119"/>
    </row>
    <row r="235" spans="1:14" ht="28.8" x14ac:dyDescent="0.25">
      <c r="A235" s="75" t="str">
        <f>'BM06'!A230</f>
        <v>16.1</v>
      </c>
      <c r="B235" s="75"/>
      <c r="C235" s="121" t="str">
        <f>'BM06'!B230</f>
        <v>DISJUNTOR TERMOMAGNETICO TRIPOLAR EM CAIXA MOLDADA 175 A 225A 240V, FORNECIMENTO E INSTALACAO</v>
      </c>
      <c r="D235" s="75"/>
      <c r="E235" s="75" t="str">
        <f>'BM06'!C230</f>
        <v>UN</v>
      </c>
      <c r="F235" s="122">
        <f>'BM06'!F230</f>
        <v>1</v>
      </c>
      <c r="G235" s="122"/>
      <c r="H235" s="75"/>
      <c r="I235" s="75"/>
      <c r="J235" s="122">
        <f>'BM06'!E230</f>
        <v>541.08000000000004</v>
      </c>
      <c r="K235" s="122">
        <f>'BM06'!I230</f>
        <v>541.08000000000004</v>
      </c>
      <c r="L235" s="122"/>
      <c r="M235" s="75"/>
      <c r="N235" s="75"/>
    </row>
    <row r="236" spans="1:14" ht="43.2" x14ac:dyDescent="0.25">
      <c r="A236" s="75" t="str">
        <f>'BM06'!A231</f>
        <v>16.2</v>
      </c>
      <c r="B236" s="75"/>
      <c r="C236" s="121" t="str">
        <f>'BM06'!B231</f>
        <v>QUADRO DE DISTRIBUICAO DE ENERGIA DE EMBUTIR, EM CHAPA METALICA, PARA 18 DISJUNTORES TERMOMAGNETICOS MONOPOLARES, COM BARRAMENTO TRIFASICO E NEUTRO, FORNECIMENTO E INSTALACAO</v>
      </c>
      <c r="D236" s="75"/>
      <c r="E236" s="75" t="str">
        <f>'BM06'!C231</f>
        <v>UN</v>
      </c>
      <c r="F236" s="122">
        <f>'BM06'!F231</f>
        <v>1</v>
      </c>
      <c r="G236" s="122"/>
      <c r="H236" s="75"/>
      <c r="I236" s="75"/>
      <c r="J236" s="122">
        <f>'BM06'!E231</f>
        <v>647.01</v>
      </c>
      <c r="K236" s="122">
        <f>'BM06'!I231</f>
        <v>647.01</v>
      </c>
      <c r="L236" s="122"/>
      <c r="M236" s="75"/>
      <c r="N236" s="75"/>
    </row>
    <row r="237" spans="1:14" ht="43.2" x14ac:dyDescent="0.25">
      <c r="A237" s="75" t="str">
        <f>'BM06'!A232</f>
        <v>16.3</v>
      </c>
      <c r="B237" s="75"/>
      <c r="C237" s="121" t="str">
        <f>'BM06'!B232</f>
        <v>QUADRO DE DISTRIBUICAO DE ENERGIA DE EMBUTIR, EM CHAPA METALICA, PARA 18 DISJUNTORES TERMOMAGNETICOS MONOPOLARES, COM BARRAMENTO TRIFASICO E NEUTRO, FORNECIMENTO E INSTALACAO</v>
      </c>
      <c r="D237" s="75"/>
      <c r="E237" s="75" t="str">
        <f>'BM06'!C232</f>
        <v>UN</v>
      </c>
      <c r="F237" s="122">
        <f>'BM06'!F232</f>
        <v>1</v>
      </c>
      <c r="G237" s="122"/>
      <c r="H237" s="75"/>
      <c r="I237" s="75"/>
      <c r="J237" s="122">
        <f>'BM06'!E232</f>
        <v>647.01</v>
      </c>
      <c r="K237" s="122">
        <f>'BM06'!I232</f>
        <v>647.01</v>
      </c>
      <c r="L237" s="122"/>
      <c r="M237" s="75"/>
      <c r="N237" s="75"/>
    </row>
    <row r="238" spans="1:14" ht="43.2" x14ac:dyDescent="0.25">
      <c r="A238" s="75" t="str">
        <f>'BM06'!A233</f>
        <v>16.4</v>
      </c>
      <c r="B238" s="75"/>
      <c r="C238" s="121" t="str">
        <f>'BM06'!B233</f>
        <v>QUADRO DE DISTRIBUICAO DE ENERGIA DE EMBUTIR, EM CHAPA METALICA, PARA 18 DISJUNTORES TERMOMAGNETICOS MONOPOLARES, COM BARRAMENTO TRIFASICO E NEUTRO, FORNECIMENTO E INSTALACAO</v>
      </c>
      <c r="D238" s="75"/>
      <c r="E238" s="75" t="str">
        <f>'BM06'!C233</f>
        <v>UN</v>
      </c>
      <c r="F238" s="122">
        <f>'BM06'!F233</f>
        <v>1</v>
      </c>
      <c r="G238" s="122"/>
      <c r="H238" s="75"/>
      <c r="I238" s="75"/>
      <c r="J238" s="122">
        <f>'BM06'!E233</f>
        <v>647.01</v>
      </c>
      <c r="K238" s="122">
        <f>'BM06'!I233</f>
        <v>647.01</v>
      </c>
      <c r="L238" s="122"/>
      <c r="M238" s="75"/>
      <c r="N238" s="75"/>
    </row>
    <row r="239" spans="1:14" ht="43.2" x14ac:dyDescent="0.25">
      <c r="A239" s="75" t="str">
        <f>'BM06'!A234</f>
        <v>16.5</v>
      </c>
      <c r="B239" s="75"/>
      <c r="C239" s="121" t="str">
        <f>'BM06'!B234</f>
        <v>QUADRO DE DISTRIBUICAO DE ENERGIA DE EMBUTIR, EM CHAPA METALICA, PARA 18 DISJUNTORES TERMOMAGNETICOS MONOPOLARES, COM BARRAMENTO TRIFASICO E NEUTRO, FORNECIMENTO E INSTALACAO</v>
      </c>
      <c r="D239" s="75"/>
      <c r="E239" s="75" t="str">
        <f>'BM06'!C234</f>
        <v>UN</v>
      </c>
      <c r="F239" s="122">
        <f>'BM06'!F234</f>
        <v>1</v>
      </c>
      <c r="G239" s="122"/>
      <c r="H239" s="75"/>
      <c r="I239" s="75"/>
      <c r="J239" s="122">
        <f>'BM06'!E234</f>
        <v>647.01</v>
      </c>
      <c r="K239" s="122">
        <f>'BM06'!I234</f>
        <v>647.01</v>
      </c>
      <c r="L239" s="122"/>
      <c r="M239" s="75"/>
      <c r="N239" s="75"/>
    </row>
    <row r="240" spans="1:14" ht="43.2" x14ac:dyDescent="0.25">
      <c r="A240" s="75" t="str">
        <f>'BM06'!A235</f>
        <v>16.6</v>
      </c>
      <c r="B240" s="75"/>
      <c r="C240" s="121" t="str">
        <f>'BM06'!B235</f>
        <v>QUADRO DE DISTRIBUICAO DE ENERGIA DE EMBUTIR, EM CHAPA METALICA, PARA 18 DISJUNTORES TERMOMAGNETICOS MONOPOLARES, COM BARRAMENTO TRIFASICO E NEUTRO, FORNECIMENTO E INSTALACAO</v>
      </c>
      <c r="D240" s="75"/>
      <c r="E240" s="75" t="str">
        <f>'BM06'!C235</f>
        <v>UN</v>
      </c>
      <c r="F240" s="122">
        <f>'BM06'!F235</f>
        <v>1</v>
      </c>
      <c r="G240" s="122"/>
      <c r="H240" s="75"/>
      <c r="I240" s="75"/>
      <c r="J240" s="122">
        <f>'BM06'!E235</f>
        <v>647.01</v>
      </c>
      <c r="K240" s="122">
        <f>'BM06'!I235</f>
        <v>647.01</v>
      </c>
      <c r="L240" s="122"/>
      <c r="M240" s="75"/>
      <c r="N240" s="75"/>
    </row>
    <row r="241" spans="1:14" ht="43.2" x14ac:dyDescent="0.25">
      <c r="A241" s="75" t="str">
        <f>'BM06'!A236</f>
        <v>16.7</v>
      </c>
      <c r="B241" s="75"/>
      <c r="C241" s="121" t="str">
        <f>'BM06'!B236</f>
        <v>QUADRO DE DISTRIBUICAO DE ENERGIA DE EMBUTIR, EM CHAPA METALICA, PARA 18 DISJUNTORES TERMOMAGNETICOS MONOPOLARES, COM BARRAMENTO TRIFASICO E NEUTRO, FORNECIMENTO E INSTALACAO</v>
      </c>
      <c r="D241" s="75"/>
      <c r="E241" s="75" t="str">
        <f>'BM06'!C236</f>
        <v>UN</v>
      </c>
      <c r="F241" s="122">
        <f>'BM06'!F236</f>
        <v>1</v>
      </c>
      <c r="G241" s="122"/>
      <c r="H241" s="75"/>
      <c r="I241" s="75"/>
      <c r="J241" s="122">
        <f>'BM06'!E236</f>
        <v>647.01</v>
      </c>
      <c r="K241" s="122">
        <f>'BM06'!I236</f>
        <v>647.01</v>
      </c>
      <c r="L241" s="122"/>
      <c r="M241" s="75"/>
      <c r="N241" s="75"/>
    </row>
    <row r="242" spans="1:14" ht="43.2" x14ac:dyDescent="0.25">
      <c r="A242" s="75" t="str">
        <f>'BM06'!A237</f>
        <v>16.8</v>
      </c>
      <c r="B242" s="75"/>
      <c r="C242" s="121" t="str">
        <f>'BM06'!B237</f>
        <v>QUADRO DE DISTRIBUICAO DE ENERGIA DE EMBUTIR, EM CHAPA METALICA, PARA 24 DISJUNTORES TERMOMAGNETICOS MONOPOLARES, COM BARRAMENTO TRIFASICO E NEUTRO, FORNECIMENTO E INSTALACAO</v>
      </c>
      <c r="D242" s="75"/>
      <c r="E242" s="75" t="str">
        <f>'BM06'!C237</f>
        <v>UN</v>
      </c>
      <c r="F242" s="122">
        <f>'BM06'!F237</f>
        <v>1</v>
      </c>
      <c r="G242" s="122"/>
      <c r="H242" s="75"/>
      <c r="I242" s="75"/>
      <c r="J242" s="122">
        <f>'BM06'!E237</f>
        <v>741.21</v>
      </c>
      <c r="K242" s="122">
        <f>'BM06'!I237</f>
        <v>741.21</v>
      </c>
      <c r="L242" s="122"/>
      <c r="M242" s="75"/>
      <c r="N242" s="75"/>
    </row>
    <row r="243" spans="1:14" ht="43.2" x14ac:dyDescent="0.25">
      <c r="A243" s="75" t="str">
        <f>'BM06'!A238</f>
        <v>16.9</v>
      </c>
      <c r="B243" s="75"/>
      <c r="C243" s="121" t="str">
        <f>'BM06'!B238</f>
        <v>Quadro de comando para 3 bombas de incendio, sendo de 2 de até 25 cv e 01 bomba Jóquei 2cv, trifásica, 220 volts com chave seletora, acionamento manual / automático, quadro 1,50x1,00x0,30m, barramento de cobre, (ver desc complementar) - Fornecimento</v>
      </c>
      <c r="D243" s="75"/>
      <c r="E243" s="75" t="str">
        <f>'BM06'!C238</f>
        <v>un</v>
      </c>
      <c r="F243" s="122">
        <f>'BM06'!F238</f>
        <v>1</v>
      </c>
      <c r="G243" s="122"/>
      <c r="H243" s="75"/>
      <c r="I243" s="75"/>
      <c r="J243" s="122">
        <f>'BM06'!E238</f>
        <v>40400.089999999997</v>
      </c>
      <c r="K243" s="122">
        <f>'BM06'!I238</f>
        <v>40400.089999999997</v>
      </c>
      <c r="L243" s="122"/>
      <c r="M243" s="75"/>
      <c r="N243" s="75"/>
    </row>
    <row r="244" spans="1:14" ht="14.4" x14ac:dyDescent="0.25">
      <c r="A244" s="75" t="str">
        <f>'BM06'!A239</f>
        <v>16.10</v>
      </c>
      <c r="B244" s="75"/>
      <c r="C244" s="121" t="str">
        <f>'BM06'!B239</f>
        <v>CAIXA DE MEDICAO EM ALTA TENSAO - FORNECIMENTO E INSTALACAO</v>
      </c>
      <c r="D244" s="75"/>
      <c r="E244" s="75" t="str">
        <f>'BM06'!C239</f>
        <v>UN</v>
      </c>
      <c r="F244" s="122">
        <f>'BM06'!F239</f>
        <v>2</v>
      </c>
      <c r="G244" s="122"/>
      <c r="H244" s="75"/>
      <c r="I244" s="75"/>
      <c r="J244" s="122">
        <f>'BM06'!E239</f>
        <v>523.84400000000005</v>
      </c>
      <c r="K244" s="122">
        <f>'BM06'!I239</f>
        <v>1047.6880000000001</v>
      </c>
      <c r="L244" s="122"/>
      <c r="M244" s="75"/>
      <c r="N244" s="75"/>
    </row>
    <row r="245" spans="1:14" ht="28.8" x14ac:dyDescent="0.25">
      <c r="A245" s="75" t="str">
        <f>'BM06'!A240</f>
        <v>16.11</v>
      </c>
      <c r="B245" s="75"/>
      <c r="C245" s="121" t="str">
        <f>'BM06'!B240</f>
        <v>DISJUNTOR TERMOMAGNETICO MONOPOLAR PADRAO NEMA (AMERICANO) 10 A 30A 240V, FORNECIMENTO E INSTALACAO</v>
      </c>
      <c r="D245" s="75"/>
      <c r="E245" s="75" t="str">
        <f>'BM06'!C240</f>
        <v>UN</v>
      </c>
      <c r="F245" s="122">
        <f>'BM06'!F240</f>
        <v>14</v>
      </c>
      <c r="G245" s="122"/>
      <c r="H245" s="75"/>
      <c r="I245" s="75"/>
      <c r="J245" s="122">
        <f>'BM06'!E240</f>
        <v>14.004899999999999</v>
      </c>
      <c r="K245" s="122">
        <f>'BM06'!I240</f>
        <v>196.0686</v>
      </c>
      <c r="L245" s="122"/>
      <c r="M245" s="75"/>
      <c r="N245" s="75"/>
    </row>
    <row r="246" spans="1:14" ht="28.8" x14ac:dyDescent="0.25">
      <c r="A246" s="75" t="str">
        <f>'BM06'!A241</f>
        <v>16.12</v>
      </c>
      <c r="B246" s="75"/>
      <c r="C246" s="121" t="str">
        <f>'BM06'!B241</f>
        <v>DISJUNTOR TERMOMAGNETICO MONOPOLAR PADRAO NEMA (AMERICANO) 10 A 30A 240V, FORNECIMENTO E INSTALACAO</v>
      </c>
      <c r="D246" s="75"/>
      <c r="E246" s="75" t="str">
        <f>'BM06'!C241</f>
        <v>UN</v>
      </c>
      <c r="F246" s="122">
        <f>'BM06'!F241</f>
        <v>21</v>
      </c>
      <c r="G246" s="122"/>
      <c r="H246" s="75"/>
      <c r="I246" s="75"/>
      <c r="J246" s="122">
        <f>'BM06'!E241</f>
        <v>14.004899999999999</v>
      </c>
      <c r="K246" s="122">
        <f>'BM06'!I241</f>
        <v>294.10289999999998</v>
      </c>
      <c r="L246" s="122"/>
      <c r="M246" s="75"/>
      <c r="N246" s="75"/>
    </row>
    <row r="247" spans="1:14" ht="28.8" x14ac:dyDescent="0.25">
      <c r="A247" s="75" t="str">
        <f>'BM06'!A242</f>
        <v>16.13</v>
      </c>
      <c r="B247" s="75"/>
      <c r="C247" s="121" t="str">
        <f>'BM06'!B242</f>
        <v>DISJUNTOR TERMOMAGNETICO BIPOLAR PADRAO NEMA (AMERICANO) 10 A 50A 240V, FORNECIMENTO E INSTALACAO</v>
      </c>
      <c r="D247" s="75"/>
      <c r="E247" s="75" t="str">
        <f>'BM06'!C242</f>
        <v>UN</v>
      </c>
      <c r="F247" s="122">
        <f>'BM06'!F242</f>
        <v>14</v>
      </c>
      <c r="G247" s="122"/>
      <c r="H247" s="75"/>
      <c r="I247" s="75"/>
      <c r="J247" s="122">
        <f>'BM06'!E242</f>
        <v>63.432857142857138</v>
      </c>
      <c r="K247" s="122">
        <f>'BM06'!I242</f>
        <v>888.06</v>
      </c>
      <c r="L247" s="122"/>
      <c r="M247" s="75"/>
      <c r="N247" s="75"/>
    </row>
    <row r="248" spans="1:14" ht="28.8" x14ac:dyDescent="0.25">
      <c r="A248" s="75" t="str">
        <f>'BM06'!A243</f>
        <v>16.14</v>
      </c>
      <c r="B248" s="75"/>
      <c r="C248" s="121" t="str">
        <f>'BM06'!B243</f>
        <v>DISJUNTOR TERMOMAGNETICO BIPOLAR PADRAO NEMA (AMERICANO) 10 A 50A 240V, FORNECIMENTO E INSTALACAO</v>
      </c>
      <c r="D248" s="75"/>
      <c r="E248" s="75" t="str">
        <f>'BM06'!C243</f>
        <v>UN</v>
      </c>
      <c r="F248" s="122">
        <f>'BM06'!F243</f>
        <v>2</v>
      </c>
      <c r="G248" s="122"/>
      <c r="H248" s="75"/>
      <c r="I248" s="75"/>
      <c r="J248" s="122">
        <f>'BM06'!E243</f>
        <v>63.432857142857138</v>
      </c>
      <c r="K248" s="122">
        <f>'BM06'!I243</f>
        <v>126.86571428571428</v>
      </c>
      <c r="L248" s="122"/>
      <c r="M248" s="75"/>
      <c r="N248" s="75"/>
    </row>
    <row r="249" spans="1:14" ht="28.8" x14ac:dyDescent="0.25">
      <c r="A249" s="75" t="str">
        <f>'BM06'!A244</f>
        <v>16.15</v>
      </c>
      <c r="B249" s="75"/>
      <c r="C249" s="121" t="str">
        <f>'BM06'!B244</f>
        <v>DISJUNTOR TERMOMAGNETICO BIPOLAR PADRAO NEMA (AMERICANO) 10 A 50A 240V, FORNECIMENTO E INSTALACAO</v>
      </c>
      <c r="D249" s="75"/>
      <c r="E249" s="75" t="str">
        <f>'BM06'!C244</f>
        <v>UN</v>
      </c>
      <c r="F249" s="122">
        <f>'BM06'!F244</f>
        <v>1</v>
      </c>
      <c r="G249" s="122"/>
      <c r="H249" s="75"/>
      <c r="I249" s="75"/>
      <c r="J249" s="122">
        <f>'BM06'!E244</f>
        <v>63.43</v>
      </c>
      <c r="K249" s="122">
        <f>'BM06'!I244</f>
        <v>63.43</v>
      </c>
      <c r="L249" s="122"/>
      <c r="M249" s="75"/>
      <c r="N249" s="75"/>
    </row>
    <row r="250" spans="1:14" ht="28.8" x14ac:dyDescent="0.25">
      <c r="A250" s="75" t="str">
        <f>'BM06'!A245</f>
        <v>16.16</v>
      </c>
      <c r="B250" s="75"/>
      <c r="C250" s="121" t="str">
        <f>'BM06'!B245</f>
        <v>DISJUNTOR TERMOMAGNETICO BIPOLAR PADRAO NEMA (AMERICANO) 10 A 50A 240V, FORNECIMENTO E INSTALACAO</v>
      </c>
      <c r="D250" s="75"/>
      <c r="E250" s="75" t="str">
        <f>'BM06'!C245</f>
        <v>UN</v>
      </c>
      <c r="F250" s="122">
        <f>'BM06'!F245</f>
        <v>20</v>
      </c>
      <c r="G250" s="122"/>
      <c r="H250" s="75"/>
      <c r="I250" s="75"/>
      <c r="J250" s="122">
        <f>'BM06'!E245</f>
        <v>63.432857142857138</v>
      </c>
      <c r="K250" s="122">
        <f>'BM06'!I245</f>
        <v>1268.6571428571428</v>
      </c>
      <c r="L250" s="122"/>
      <c r="M250" s="75"/>
      <c r="N250" s="75"/>
    </row>
    <row r="251" spans="1:14" ht="28.8" x14ac:dyDescent="0.25">
      <c r="A251" s="75" t="str">
        <f>'BM06'!A246</f>
        <v>16.17</v>
      </c>
      <c r="B251" s="75"/>
      <c r="C251" s="121" t="str">
        <f>'BM06'!B246</f>
        <v>DISJUNTOR TERMOMAGNETICO TRIPOLAR PADRAO NEMA (AMERICANO) 10 A 50A 240V, FORNECIMENTO E INSTALACAO</v>
      </c>
      <c r="D251" s="75"/>
      <c r="E251" s="75" t="str">
        <f>'BM06'!C246</f>
        <v>UN</v>
      </c>
      <c r="F251" s="122">
        <f>'BM06'!F246</f>
        <v>3</v>
      </c>
      <c r="G251" s="122"/>
      <c r="H251" s="75"/>
      <c r="I251" s="75"/>
      <c r="J251" s="122">
        <f>'BM06'!E246</f>
        <v>91.043333333333337</v>
      </c>
      <c r="K251" s="122">
        <f>'BM06'!I246</f>
        <v>273.13</v>
      </c>
      <c r="L251" s="122"/>
      <c r="M251" s="75"/>
      <c r="N251" s="75"/>
    </row>
    <row r="252" spans="1:14" ht="28.8" x14ac:dyDescent="0.25">
      <c r="A252" s="75" t="str">
        <f>'BM06'!A247</f>
        <v>16.18</v>
      </c>
      <c r="B252" s="75"/>
      <c r="C252" s="121" t="str">
        <f>'BM06'!B247</f>
        <v>DISJUNTOR TERMOMAGNETICO TRIPOLAR PADRAO NEMA (AMERICANO) 60 A 100A 240V, FORNECIMENTO E INSTALACAO</v>
      </c>
      <c r="D252" s="75"/>
      <c r="E252" s="75" t="str">
        <f>'BM06'!C247</f>
        <v>UN</v>
      </c>
      <c r="F252" s="122">
        <f>'BM06'!F247</f>
        <v>1</v>
      </c>
      <c r="G252" s="122"/>
      <c r="H252" s="75"/>
      <c r="I252" s="75"/>
      <c r="J252" s="122">
        <f>'BM06'!E247</f>
        <v>121.64</v>
      </c>
      <c r="K252" s="122">
        <f>'BM06'!I247</f>
        <v>121.64</v>
      </c>
      <c r="L252" s="122"/>
      <c r="M252" s="75"/>
      <c r="N252" s="75"/>
    </row>
    <row r="253" spans="1:14" ht="28.8" x14ac:dyDescent="0.25">
      <c r="A253" s="75" t="str">
        <f>'BM06'!A248</f>
        <v>16.19</v>
      </c>
      <c r="B253" s="75"/>
      <c r="C253" s="121" t="str">
        <f>'BM06'!B248</f>
        <v>DISJUNTOR TERMOMAGNETICO TRIPOLAR PADRAO NEMA (AMERICANO) 60 A 100A 240V, FORNECIMENTO E INSTALACAO</v>
      </c>
      <c r="D253" s="75"/>
      <c r="E253" s="75" t="str">
        <f>'BM06'!C248</f>
        <v>UN</v>
      </c>
      <c r="F253" s="122">
        <f>'BM06'!F248</f>
        <v>1</v>
      </c>
      <c r="G253" s="122"/>
      <c r="H253" s="75"/>
      <c r="I253" s="75"/>
      <c r="J253" s="122">
        <f>'BM06'!E248</f>
        <v>121.64</v>
      </c>
      <c r="K253" s="122">
        <f>'BM06'!I248</f>
        <v>121.64</v>
      </c>
      <c r="L253" s="122"/>
      <c r="M253" s="75"/>
      <c r="N253" s="75"/>
    </row>
    <row r="254" spans="1:14" ht="28.8" x14ac:dyDescent="0.25">
      <c r="A254" s="75" t="str">
        <f>'BM06'!A249</f>
        <v>16.20</v>
      </c>
      <c r="B254" s="75"/>
      <c r="C254" s="121" t="str">
        <f>'BM06'!B249</f>
        <v>DISJUNTOR TERMOMAGNETICO TRIPOLAR PADRAO NEMA (AMERICANO) 60 A 100A 240V, FORNECIMENTO E INSTALACAO</v>
      </c>
      <c r="D254" s="75"/>
      <c r="E254" s="75" t="str">
        <f>'BM06'!C249</f>
        <v>UN</v>
      </c>
      <c r="F254" s="122">
        <f>'BM06'!F249</f>
        <v>3</v>
      </c>
      <c r="G254" s="122"/>
      <c r="H254" s="75"/>
      <c r="I254" s="75"/>
      <c r="J254" s="122">
        <f>'BM06'!E249</f>
        <v>121.64333333333333</v>
      </c>
      <c r="K254" s="122">
        <f>'BM06'!I249</f>
        <v>364.93</v>
      </c>
      <c r="L254" s="122"/>
      <c r="M254" s="75"/>
      <c r="N254" s="75"/>
    </row>
    <row r="255" spans="1:14" ht="28.8" x14ac:dyDescent="0.25">
      <c r="A255" s="75" t="str">
        <f>'BM06'!A250</f>
        <v>16.21</v>
      </c>
      <c r="B255" s="75"/>
      <c r="C255" s="121" t="str">
        <f>'BM06'!B250</f>
        <v>DISJUNTOR TERMOMAGNETICO TRIPOLAR PADRAO NEMA (AMERICANO) 125 A 150A 240V, FORNECIMENTO E INSTALACAO</v>
      </c>
      <c r="D255" s="75"/>
      <c r="E255" s="75" t="str">
        <f>'BM06'!C250</f>
        <v>UN</v>
      </c>
      <c r="F255" s="122">
        <f>'BM06'!F250</f>
        <v>1</v>
      </c>
      <c r="G255" s="122"/>
      <c r="H255" s="75"/>
      <c r="I255" s="75"/>
      <c r="J255" s="122">
        <f>'BM06'!E250</f>
        <v>345.88</v>
      </c>
      <c r="K255" s="122">
        <f>'BM06'!I250</f>
        <v>345.88</v>
      </c>
      <c r="L255" s="122"/>
      <c r="M255" s="75"/>
      <c r="N255" s="75"/>
    </row>
    <row r="256" spans="1:14" ht="14.4" x14ac:dyDescent="0.25">
      <c r="A256" s="75" t="str">
        <f>'BM06'!A251</f>
        <v>16.22</v>
      </c>
      <c r="B256" s="75"/>
      <c r="C256" s="121" t="str">
        <f>'BM06'!B251</f>
        <v>Disjuntor monopolar DR 25 A  - Dispositivo residual diferencial, tipo AC, ref.5SU1 Siemens ou similar</v>
      </c>
      <c r="D256" s="75"/>
      <c r="E256" s="75" t="str">
        <f>'BM06'!C251</f>
        <v>un</v>
      </c>
      <c r="F256" s="122">
        <f>'BM06'!F251</f>
        <v>33</v>
      </c>
      <c r="G256" s="122"/>
      <c r="H256" s="75"/>
      <c r="I256" s="75"/>
      <c r="J256" s="122">
        <f>'BM06'!E251</f>
        <v>85.772727272727266</v>
      </c>
      <c r="K256" s="122">
        <f>'BM06'!I251</f>
        <v>2830.5</v>
      </c>
      <c r="L256" s="122"/>
      <c r="M256" s="75"/>
      <c r="N256" s="75"/>
    </row>
    <row r="257" spans="1:14" ht="14.4" x14ac:dyDescent="0.25">
      <c r="A257" s="75" t="str">
        <f>'BM06'!A252</f>
        <v>16.23</v>
      </c>
      <c r="B257" s="75"/>
      <c r="C257" s="121" t="str">
        <f>'BM06'!B252</f>
        <v>Dispositivo de proteção contra surto de tensão DPS 40kA - 440v</v>
      </c>
      <c r="D257" s="75"/>
      <c r="E257" s="75" t="str">
        <f>'BM06'!C252</f>
        <v>un</v>
      </c>
      <c r="F257" s="122">
        <f>'BM06'!F252</f>
        <v>1</v>
      </c>
      <c r="G257" s="122"/>
      <c r="H257" s="75"/>
      <c r="I257" s="75"/>
      <c r="J257" s="122">
        <f>'BM06'!E252</f>
        <v>92.84</v>
      </c>
      <c r="K257" s="122">
        <f>'BM06'!I252</f>
        <v>92.84</v>
      </c>
      <c r="L257" s="122"/>
      <c r="M257" s="75"/>
      <c r="N257" s="75"/>
    </row>
    <row r="258" spans="1:14" ht="14.4" x14ac:dyDescent="0.25">
      <c r="A258" s="75" t="str">
        <f>'BM06'!A253</f>
        <v>16.24</v>
      </c>
      <c r="B258" s="75"/>
      <c r="C258" s="121" t="str">
        <f>'BM06'!B253</f>
        <v>ELETRODUTO DE PVC FLEXIVEL CORRUGADO DN 25MM (1") FORNECIMENTO E INSTALACAO</v>
      </c>
      <c r="D258" s="75"/>
      <c r="E258" s="75" t="str">
        <f>'BM06'!C253</f>
        <v>M</v>
      </c>
      <c r="F258" s="122">
        <f>'BM06'!F253</f>
        <v>516</v>
      </c>
      <c r="G258" s="122"/>
      <c r="H258" s="75"/>
      <c r="I258" s="75"/>
      <c r="J258" s="122">
        <f>'BM06'!E253</f>
        <v>8.0563372093023258</v>
      </c>
      <c r="K258" s="122">
        <f>'BM06'!I253</f>
        <v>4157.07</v>
      </c>
      <c r="L258" s="122"/>
      <c r="M258" s="75"/>
      <c r="N258" s="75"/>
    </row>
    <row r="259" spans="1:14" ht="14.4" x14ac:dyDescent="0.25">
      <c r="A259" s="75" t="str">
        <f>'BM06'!A254</f>
        <v>16.25</v>
      </c>
      <c r="B259" s="75"/>
      <c r="C259" s="121" t="str">
        <f>'BM06'!B254</f>
        <v>ELETRODUTO DE PVC FLEXIVEL CORRUGADO DN32 MM (1 1/4") FORNECIMENTO E INSTALACAO</v>
      </c>
      <c r="D259" s="75"/>
      <c r="E259" s="75" t="str">
        <f>'BM06'!C254</f>
        <v>M</v>
      </c>
      <c r="F259" s="122">
        <f>'BM06'!F254</f>
        <v>1056</v>
      </c>
      <c r="G259" s="122"/>
      <c r="H259" s="75"/>
      <c r="I259" s="75"/>
      <c r="J259" s="122">
        <f>'BM06'!E254</f>
        <v>11.509043560606059</v>
      </c>
      <c r="K259" s="122">
        <f>'BM06'!I254</f>
        <v>12153.55</v>
      </c>
      <c r="L259" s="122"/>
      <c r="M259" s="75"/>
      <c r="N259" s="75"/>
    </row>
    <row r="260" spans="1:14" ht="14.4" x14ac:dyDescent="0.25">
      <c r="A260" s="75" t="str">
        <f>'BM06'!A255</f>
        <v>16.26</v>
      </c>
      <c r="B260" s="75"/>
      <c r="C260" s="121" t="str">
        <f>'BM06'!B255</f>
        <v>ELETRODUTO DE PVC FLEXIVEL CORRUGADO DN32 MM (1 1/4") FORNECIMENTO E INSTALACAO</v>
      </c>
      <c r="D260" s="75"/>
      <c r="E260" s="75" t="str">
        <f>'BM06'!C255</f>
        <v>M</v>
      </c>
      <c r="F260" s="122">
        <f>'BM06'!F255</f>
        <v>84</v>
      </c>
      <c r="G260" s="122"/>
      <c r="H260" s="75"/>
      <c r="I260" s="75"/>
      <c r="J260" s="122">
        <f>'BM06'!E255</f>
        <v>11.509043560606059</v>
      </c>
      <c r="K260" s="122">
        <f>'BM06'!I255</f>
        <v>966.75965909090905</v>
      </c>
      <c r="L260" s="122"/>
      <c r="M260" s="75"/>
      <c r="N260" s="75"/>
    </row>
    <row r="261" spans="1:14" ht="28.8" x14ac:dyDescent="0.25">
      <c r="A261" s="75" t="str">
        <f>'BM06'!A256</f>
        <v>16.27</v>
      </c>
      <c r="B261" s="75"/>
      <c r="C261" s="121" t="str">
        <f>'BM06'!B256</f>
        <v>ELETRODUTO DE PVC RIGIDO ROSCAVEL DN 40MM (1 1/2") INCL CONEXOES, FORNECIMENTO E INSTALACAO</v>
      </c>
      <c r="D261" s="75"/>
      <c r="E261" s="75" t="str">
        <f>'BM06'!C256</f>
        <v>M</v>
      </c>
      <c r="F261" s="122">
        <f>'BM06'!F256</f>
        <v>54</v>
      </c>
      <c r="G261" s="122"/>
      <c r="H261" s="75"/>
      <c r="I261" s="75"/>
      <c r="J261" s="122">
        <f>'BM06'!E256</f>
        <v>27.779259259259256</v>
      </c>
      <c r="K261" s="122">
        <f>'BM06'!I256</f>
        <v>1500.0799999999997</v>
      </c>
      <c r="L261" s="122"/>
      <c r="M261" s="75"/>
      <c r="N261" s="75"/>
    </row>
    <row r="262" spans="1:14" ht="28.8" x14ac:dyDescent="0.25">
      <c r="A262" s="75" t="str">
        <f>'BM06'!A257</f>
        <v>16.28</v>
      </c>
      <c r="B262" s="75"/>
      <c r="C262" s="121" t="str">
        <f>'BM06'!B257</f>
        <v>ELETRODUTO DE PVC RIGIDO ROSCAVEL DN 50MM (2"), INCL CONEXOES, FORNECIMENTO E INSTALACAO</v>
      </c>
      <c r="D262" s="75"/>
      <c r="E262" s="75" t="str">
        <f>'BM06'!C257</f>
        <v>M</v>
      </c>
      <c r="F262" s="122">
        <f>'BM06'!F257</f>
        <v>12</v>
      </c>
      <c r="G262" s="122"/>
      <c r="H262" s="75"/>
      <c r="I262" s="75"/>
      <c r="J262" s="122">
        <f>'BM06'!E257</f>
        <v>33.824166666666663</v>
      </c>
      <c r="K262" s="122">
        <f>'BM06'!I257</f>
        <v>405.89</v>
      </c>
      <c r="L262" s="122"/>
      <c r="M262" s="75"/>
      <c r="N262" s="75"/>
    </row>
    <row r="263" spans="1:14" ht="28.8" x14ac:dyDescent="0.25">
      <c r="A263" s="75" t="str">
        <f>'BM06'!A258</f>
        <v>16.29</v>
      </c>
      <c r="B263" s="75"/>
      <c r="C263" s="121" t="str">
        <f>'BM06'!B258</f>
        <v>ELETRODUTO DE PVC RIGIDO ROSCAVEL DN 75MM (3"), INCL CONEXOES, FORNECIMENTO E INSTALACAO</v>
      </c>
      <c r="D263" s="75"/>
      <c r="E263" s="75" t="str">
        <f>'BM06'!C258</f>
        <v>M</v>
      </c>
      <c r="F263" s="122">
        <f>'BM06'!F258</f>
        <v>30</v>
      </c>
      <c r="G263" s="122"/>
      <c r="H263" s="75"/>
      <c r="I263" s="75"/>
      <c r="J263" s="122">
        <f>'BM06'!E258</f>
        <v>52.82033333333333</v>
      </c>
      <c r="K263" s="122">
        <f>'BM06'!I258</f>
        <v>1584.61</v>
      </c>
      <c r="L263" s="122"/>
      <c r="M263" s="75"/>
      <c r="N263" s="75"/>
    </row>
    <row r="264" spans="1:14" ht="28.8" x14ac:dyDescent="0.25">
      <c r="A264" s="75" t="str">
        <f>'BM06'!A259</f>
        <v>16.30</v>
      </c>
      <c r="B264" s="75"/>
      <c r="C264" s="121" t="str">
        <f>'BM06'!B259</f>
        <v>ELETRODUTO DE ACO GALVANIZADO ELETROLITICO DN 50MM (2•), TIPO SEMI- PESADO, INCLUSIVE CONEXOES - FORNECIMENTO E INSTALACAO</v>
      </c>
      <c r="D264" s="75"/>
      <c r="E264" s="75" t="str">
        <f>'BM06'!C259</f>
        <v>M</v>
      </c>
      <c r="F264" s="122">
        <f>'BM06'!F259</f>
        <v>6</v>
      </c>
      <c r="G264" s="122"/>
      <c r="H264" s="75"/>
      <c r="I264" s="75"/>
      <c r="J264" s="122">
        <f>'BM06'!E259</f>
        <v>47.32</v>
      </c>
      <c r="K264" s="122">
        <f>'BM06'!I259</f>
        <v>283.92</v>
      </c>
      <c r="L264" s="122"/>
      <c r="M264" s="75"/>
      <c r="N264" s="75"/>
    </row>
    <row r="265" spans="1:14" ht="14.4" x14ac:dyDescent="0.25">
      <c r="A265" s="75" t="str">
        <f>'BM06'!A260</f>
        <v>16.31</v>
      </c>
      <c r="B265" s="75"/>
      <c r="C265" s="121" t="str">
        <f>'BM06'!B260</f>
        <v>CAIXA DE PASSAGEM E INSPECAO EM CONCRETO 40x40x40cm S/ TAMPA</v>
      </c>
      <c r="D265" s="75"/>
      <c r="E265" s="75" t="str">
        <f>'BM06'!C260</f>
        <v>UN</v>
      </c>
      <c r="F265" s="122">
        <f>'BM06'!F260</f>
        <v>1</v>
      </c>
      <c r="G265" s="122"/>
      <c r="H265" s="75"/>
      <c r="I265" s="75"/>
      <c r="J265" s="122">
        <f>'BM06'!E260</f>
        <v>179.8</v>
      </c>
      <c r="K265" s="122">
        <f>'BM06'!I260</f>
        <v>179.8</v>
      </c>
      <c r="L265" s="122"/>
      <c r="M265" s="75"/>
      <c r="N265" s="75"/>
    </row>
    <row r="266" spans="1:14" ht="14.4" x14ac:dyDescent="0.25">
      <c r="A266" s="75" t="str">
        <f>'BM06'!A261</f>
        <v>16.32</v>
      </c>
      <c r="B266" s="75"/>
      <c r="C266" s="121" t="str">
        <f>'BM06'!B261</f>
        <v>CAIXA PASSAGEM EM CONCRETO COM TAMPA 35 x 35 x 25cm</v>
      </c>
      <c r="D266" s="75"/>
      <c r="E266" s="75" t="str">
        <f>'BM06'!C261</f>
        <v>UN</v>
      </c>
      <c r="F266" s="122">
        <f>'BM06'!F261</f>
        <v>1</v>
      </c>
      <c r="G266" s="122"/>
      <c r="H266" s="75"/>
      <c r="I266" s="75"/>
      <c r="J266" s="122">
        <f>'BM06'!E261</f>
        <v>146.61000000000001</v>
      </c>
      <c r="K266" s="122">
        <f>'BM06'!I261</f>
        <v>146.61000000000001</v>
      </c>
      <c r="L266" s="122"/>
      <c r="M266" s="75"/>
      <c r="N266" s="75"/>
    </row>
    <row r="267" spans="1:14" ht="14.4" x14ac:dyDescent="0.25">
      <c r="A267" s="75" t="str">
        <f>'BM06'!A262</f>
        <v>16.33</v>
      </c>
      <c r="B267" s="75"/>
      <c r="C267" s="121" t="str">
        <f>'BM06'!B262</f>
        <v>CAIXA DE PASSAGEM 30X30X40 COM TAMPA E DRENO BRITA</v>
      </c>
      <c r="D267" s="75"/>
      <c r="E267" s="75" t="str">
        <f>'BM06'!C262</f>
        <v>UN</v>
      </c>
      <c r="F267" s="122">
        <f>'BM06'!F262</f>
        <v>5</v>
      </c>
      <c r="G267" s="122"/>
      <c r="H267" s="75"/>
      <c r="I267" s="75"/>
      <c r="J267" s="122">
        <f>'BM06'!E262</f>
        <v>191.41400000000002</v>
      </c>
      <c r="K267" s="122">
        <f>'BM06'!I262</f>
        <v>957.07</v>
      </c>
      <c r="L267" s="122"/>
      <c r="M267" s="75"/>
      <c r="N267" s="75"/>
    </row>
    <row r="268" spans="1:14" ht="28.8" x14ac:dyDescent="0.25">
      <c r="A268" s="75" t="str">
        <f>'BM06'!A263</f>
        <v>16.34</v>
      </c>
      <c r="B268" s="75"/>
      <c r="C268" s="121" t="str">
        <f>'BM06'!B263</f>
        <v>CABO DE COBRE ISOLADO PVC 450/750V 2,5MM2 RESISTENTE A CHAMA - FORNECIMENTO E INSTALACAO</v>
      </c>
      <c r="D268" s="75"/>
      <c r="E268" s="75" t="str">
        <f>'BM06'!C263</f>
        <v>M</v>
      </c>
      <c r="F268" s="122">
        <f>'BM06'!F263</f>
        <v>4800</v>
      </c>
      <c r="G268" s="122"/>
      <c r="H268" s="75"/>
      <c r="I268" s="75"/>
      <c r="J268" s="122">
        <f>'BM06'!E263</f>
        <v>5.9847041666666669</v>
      </c>
      <c r="K268" s="122">
        <f>'BM06'!I263</f>
        <v>28726.58</v>
      </c>
      <c r="L268" s="122"/>
      <c r="M268" s="75"/>
      <c r="N268" s="75"/>
    </row>
    <row r="269" spans="1:14" ht="14.4" x14ac:dyDescent="0.25">
      <c r="A269" s="75" t="str">
        <f>'BM06'!A264</f>
        <v>16.35</v>
      </c>
      <c r="B269" s="75"/>
      <c r="C269" s="121" t="str">
        <f>'BM06'!B264</f>
        <v>CABO DE COBRE ISOLADO PVC 450/750V 4MM2 RESISTENTE A CHAMA - FORNECIMENTO E INSTALACAO</v>
      </c>
      <c r="D269" s="75"/>
      <c r="E269" s="75" t="str">
        <f>'BM06'!C264</f>
        <v>M</v>
      </c>
      <c r="F269" s="122">
        <f>'BM06'!F264</f>
        <v>600</v>
      </c>
      <c r="G269" s="122"/>
      <c r="H269" s="75"/>
      <c r="I269" s="75"/>
      <c r="J269" s="122">
        <f>'BM06'!E264</f>
        <v>6.9902333333333342</v>
      </c>
      <c r="K269" s="122">
        <f>'BM06'!I264</f>
        <v>4194.1400000000003</v>
      </c>
      <c r="L269" s="122"/>
      <c r="M269" s="75"/>
      <c r="N269" s="75"/>
    </row>
    <row r="270" spans="1:14" ht="14.4" x14ac:dyDescent="0.25">
      <c r="A270" s="75" t="str">
        <f>'BM06'!A265</f>
        <v>16.36</v>
      </c>
      <c r="B270" s="75"/>
      <c r="C270" s="121" t="str">
        <f>'BM06'!B265</f>
        <v>CABO DE COBRE ISOLADO PVC 450/750V 6MM2 RESISTENTE A CHAMA - FORNECIMENTO E INSTALACAO</v>
      </c>
      <c r="D270" s="75"/>
      <c r="E270" s="75" t="str">
        <f>'BM06'!C265</f>
        <v>M</v>
      </c>
      <c r="F270" s="122">
        <f>'BM06'!F265</f>
        <v>16</v>
      </c>
      <c r="G270" s="122"/>
      <c r="H270" s="75"/>
      <c r="I270" s="75"/>
      <c r="J270" s="122">
        <f>'BM06'!E265</f>
        <v>9.1343750000000004</v>
      </c>
      <c r="K270" s="122">
        <f>'BM06'!I265</f>
        <v>146.15</v>
      </c>
      <c r="L270" s="122"/>
      <c r="M270" s="75"/>
      <c r="N270" s="75"/>
    </row>
    <row r="271" spans="1:14" ht="28.8" x14ac:dyDescent="0.25">
      <c r="A271" s="75" t="str">
        <f>'BM06'!A266</f>
        <v>16.37</v>
      </c>
      <c r="B271" s="75"/>
      <c r="C271" s="121" t="str">
        <f>'BM06'!B266</f>
        <v>CABO DE COBRE ISOLADO PVC 450/750V 10MM2 RESISTENTE A CHAMA - FORNECIMENTO E INSTALACAO</v>
      </c>
      <c r="D271" s="75"/>
      <c r="E271" s="75" t="str">
        <f>'BM06'!C266</f>
        <v>M</v>
      </c>
      <c r="F271" s="122">
        <f>'BM06'!F266</f>
        <v>500</v>
      </c>
      <c r="G271" s="122"/>
      <c r="H271" s="75"/>
      <c r="I271" s="75"/>
      <c r="J271" s="122">
        <f>'BM06'!E266</f>
        <v>13.94412</v>
      </c>
      <c r="K271" s="122">
        <f>'BM06'!I266</f>
        <v>6972.0599999999995</v>
      </c>
      <c r="L271" s="122"/>
      <c r="M271" s="75"/>
      <c r="N271" s="75"/>
    </row>
    <row r="272" spans="1:14" ht="28.8" x14ac:dyDescent="0.25">
      <c r="A272" s="75" t="str">
        <f>'BM06'!A267</f>
        <v>16.38</v>
      </c>
      <c r="B272" s="75"/>
      <c r="C272" s="121" t="str">
        <f>'BM06'!B267</f>
        <v>CABO DE COBRE ISOLADO PVC 450/750V 25MM2 RESISTENTE A CHAMA - FORNECIMENTO E INSTALACAO</v>
      </c>
      <c r="D272" s="75"/>
      <c r="E272" s="75" t="str">
        <f>'BM06'!C267</f>
        <v>M</v>
      </c>
      <c r="F272" s="122">
        <f>'BM06'!F267</f>
        <v>180</v>
      </c>
      <c r="G272" s="122"/>
      <c r="H272" s="75"/>
      <c r="I272" s="75"/>
      <c r="J272" s="122">
        <f>'BM06'!E267</f>
        <v>31.135000000000002</v>
      </c>
      <c r="K272" s="122">
        <f>'BM06'!I267</f>
        <v>5604.3</v>
      </c>
      <c r="L272" s="122"/>
      <c r="M272" s="75"/>
      <c r="N272" s="75"/>
    </row>
    <row r="273" spans="1:14" ht="28.8" x14ac:dyDescent="0.25">
      <c r="A273" s="75" t="str">
        <f>'BM06'!A268</f>
        <v>16.39</v>
      </c>
      <c r="B273" s="75"/>
      <c r="C273" s="121" t="str">
        <f>'BM06'!B268</f>
        <v>CABO DE COBRE ISOLADO PVC 450/750V 35MM2 RESISTENTE A CHAMA - FORNECIMENTO E INSTALACAO</v>
      </c>
      <c r="D273" s="75"/>
      <c r="E273" s="75" t="str">
        <f>'BM06'!C268</f>
        <v>M</v>
      </c>
      <c r="F273" s="122">
        <f>'BM06'!F268</f>
        <v>120</v>
      </c>
      <c r="G273" s="122"/>
      <c r="H273" s="75"/>
      <c r="I273" s="75"/>
      <c r="J273" s="122">
        <f>'BM06'!E268</f>
        <v>42.886333333333333</v>
      </c>
      <c r="K273" s="122">
        <f>'BM06'!I268</f>
        <v>5146.3599999999997</v>
      </c>
      <c r="L273" s="122"/>
      <c r="M273" s="75"/>
      <c r="N273" s="75"/>
    </row>
    <row r="274" spans="1:14" ht="14.4" x14ac:dyDescent="0.25">
      <c r="A274" s="75" t="str">
        <f>'BM06'!A269</f>
        <v>16.40</v>
      </c>
      <c r="B274" s="75"/>
      <c r="C274" s="121" t="str">
        <f>'BM06'!B269</f>
        <v>TOMADA 3P+T 30A/440V SEM PLACA - FORNECIMENTO E INSTALACAO</v>
      </c>
      <c r="D274" s="75"/>
      <c r="E274" s="75" t="str">
        <f>'BM06'!C269</f>
        <v>UN</v>
      </c>
      <c r="F274" s="122">
        <f>'BM06'!F269</f>
        <v>173</v>
      </c>
      <c r="G274" s="122"/>
      <c r="H274" s="75"/>
      <c r="I274" s="75"/>
      <c r="J274" s="122">
        <f>'BM06'!E269</f>
        <v>67.382427745664742</v>
      </c>
      <c r="K274" s="122">
        <f>'BM06'!I269</f>
        <v>11657.16</v>
      </c>
      <c r="L274" s="122"/>
      <c r="M274" s="75"/>
      <c r="N274" s="75"/>
    </row>
    <row r="275" spans="1:14" ht="14.4" x14ac:dyDescent="0.25">
      <c r="A275" s="75" t="str">
        <f>'BM06'!A270</f>
        <v>16.41</v>
      </c>
      <c r="B275" s="75"/>
      <c r="C275" s="121" t="str">
        <f>'BM06'!B270</f>
        <v>TOMADA 3P+T 30A/440V SEM PLACA - FORNECIMENTO E INSTALACAO</v>
      </c>
      <c r="D275" s="75"/>
      <c r="E275" s="75" t="str">
        <f>'BM06'!C270</f>
        <v>UN</v>
      </c>
      <c r="F275" s="122">
        <f>'BM06'!F270</f>
        <v>17</v>
      </c>
      <c r="G275" s="122"/>
      <c r="H275" s="75"/>
      <c r="I275" s="75"/>
      <c r="J275" s="122">
        <f>'BM06'!E270</f>
        <v>67.382352941176464</v>
      </c>
      <c r="K275" s="122">
        <f>'BM06'!I270</f>
        <v>1145.5</v>
      </c>
      <c r="L275" s="122"/>
      <c r="M275" s="75"/>
      <c r="N275" s="75"/>
    </row>
    <row r="276" spans="1:14" ht="14.4" x14ac:dyDescent="0.25">
      <c r="A276" s="75" t="str">
        <f>'BM06'!A271</f>
        <v>16.42</v>
      </c>
      <c r="B276" s="75"/>
      <c r="C276" s="121" t="str">
        <f>'BM06'!B271</f>
        <v>INTERRUPTOR SIMPLES DE EMBUTIR 10A/250V 1 TECLA, SEM PLACA - FORNECIMENTO E INSTALACAO</v>
      </c>
      <c r="D276" s="75"/>
      <c r="E276" s="75" t="str">
        <f>'BM06'!C271</f>
        <v>UN</v>
      </c>
      <c r="F276" s="122">
        <f>'BM06'!F271</f>
        <v>68</v>
      </c>
      <c r="G276" s="122"/>
      <c r="H276" s="75"/>
      <c r="I276" s="75"/>
      <c r="J276" s="122">
        <f>'BM06'!E271</f>
        <v>12.575147058823529</v>
      </c>
      <c r="K276" s="122">
        <f>'BM06'!I271</f>
        <v>855.1099999999999</v>
      </c>
      <c r="L276" s="122"/>
      <c r="M276" s="75"/>
      <c r="N276" s="75"/>
    </row>
    <row r="277" spans="1:14" ht="14.4" x14ac:dyDescent="0.25">
      <c r="A277" s="75" t="str">
        <f>'BM06'!A272</f>
        <v>16.43</v>
      </c>
      <c r="B277" s="75"/>
      <c r="C277" s="121" t="str">
        <f>'BM06'!B272</f>
        <v>INTERRUPTOR SIMPLES DE EMBUTIR 10A/250V 2 TECLAS, COM PLACA - FORNECIMENTO E INSTALACAO</v>
      </c>
      <c r="D277" s="75"/>
      <c r="E277" s="75" t="str">
        <f>'BM06'!C272</f>
        <v>UN</v>
      </c>
      <c r="F277" s="122">
        <f>'BM06'!F272</f>
        <v>3</v>
      </c>
      <c r="G277" s="122"/>
      <c r="H277" s="75"/>
      <c r="I277" s="75"/>
      <c r="J277" s="122">
        <f>'BM06'!E272</f>
        <v>22.993333333333332</v>
      </c>
      <c r="K277" s="122">
        <f>'BM06'!I272</f>
        <v>68.97999999999999</v>
      </c>
      <c r="L277" s="122"/>
      <c r="M277" s="75"/>
      <c r="N277" s="75"/>
    </row>
    <row r="278" spans="1:14" ht="14.4" x14ac:dyDescent="0.25">
      <c r="A278" s="75" t="str">
        <f>'BM06'!A273</f>
        <v>16.44</v>
      </c>
      <c r="B278" s="75"/>
      <c r="C278" s="121" t="str">
        <f>'BM06'!B273</f>
        <v>INTERRUPTOR BIPOLAR DE EMBUTIR 20A/250V, TECLA DUPLA C/ PLACA- FORNECIMENTO E INSTALACAO</v>
      </c>
      <c r="D278" s="75"/>
      <c r="E278" s="75" t="str">
        <f>'BM06'!C273</f>
        <v>UN</v>
      </c>
      <c r="F278" s="122">
        <f>'BM06'!F273</f>
        <v>2</v>
      </c>
      <c r="G278" s="122"/>
      <c r="H278" s="75"/>
      <c r="I278" s="75"/>
      <c r="J278" s="122">
        <f>'BM06'!E273</f>
        <v>35.884399999999999</v>
      </c>
      <c r="K278" s="122">
        <f>'BM06'!I273</f>
        <v>71.768799999999999</v>
      </c>
      <c r="L278" s="122"/>
      <c r="M278" s="75"/>
      <c r="N278" s="75"/>
    </row>
    <row r="279" spans="1:14" ht="14.4" x14ac:dyDescent="0.25">
      <c r="A279" s="75" t="str">
        <f>'BM06'!A274</f>
        <v>16.45</v>
      </c>
      <c r="B279" s="75"/>
      <c r="C279" s="121" t="str">
        <f>'BM06'!B274</f>
        <v>INTERRUPTOR BIPOLAR DE EMBUTIR 20A/250V, TECLA DUPLA C/ PLACA- FORNECIMENTO E INSTALACAO</v>
      </c>
      <c r="D279" s="75"/>
      <c r="E279" s="75" t="str">
        <f>'BM06'!C274</f>
        <v>UN</v>
      </c>
      <c r="F279" s="122">
        <f>'BM06'!F274</f>
        <v>28</v>
      </c>
      <c r="G279" s="122"/>
      <c r="H279" s="75"/>
      <c r="I279" s="75"/>
      <c r="J279" s="122">
        <f>'BM06'!E274</f>
        <v>35.880000000000003</v>
      </c>
      <c r="K279" s="122">
        <f>'BM06'!I274</f>
        <v>1004.6400000000001</v>
      </c>
      <c r="L279" s="122"/>
      <c r="M279" s="75"/>
      <c r="N279" s="75"/>
    </row>
    <row r="280" spans="1:14" ht="14.4" x14ac:dyDescent="0.25">
      <c r="A280" s="75" t="str">
        <f>'BM06'!A275</f>
        <v>16.46</v>
      </c>
      <c r="B280" s="75"/>
      <c r="C280" s="121" t="str">
        <f>'BM06'!B275</f>
        <v>INTERRUPTOR BIPOLAR DE EMBUTIR 20A/250V, TECLA DUPLA C/ PLACA- FORNECIMENTO E INSTALACAO</v>
      </c>
      <c r="D280" s="75"/>
      <c r="E280" s="75" t="str">
        <f>'BM06'!C275</f>
        <v>UN</v>
      </c>
      <c r="F280" s="122">
        <f>'BM06'!F275</f>
        <v>1</v>
      </c>
      <c r="G280" s="122"/>
      <c r="H280" s="75"/>
      <c r="I280" s="75"/>
      <c r="J280" s="122">
        <f>'BM06'!E275</f>
        <v>35.880000000000003</v>
      </c>
      <c r="K280" s="122">
        <f>'BM06'!I275</f>
        <v>35.880000000000003</v>
      </c>
      <c r="L280" s="122"/>
      <c r="M280" s="75"/>
      <c r="N280" s="75"/>
    </row>
    <row r="281" spans="1:14" ht="28.8" x14ac:dyDescent="0.25">
      <c r="A281" s="75" t="str">
        <f>'BM06'!A276</f>
        <v>16.47</v>
      </c>
      <c r="B281" s="75"/>
      <c r="C281" s="121" t="str">
        <f>'BM06'!B276</f>
        <v>LUMINARIA TIPO CALHA, DE SOBREPOR, COM REATOR DE PARTIDA RAPIDA E LAMPADA FLUORESCENTE 2X40W, COMPLETA, FORNECIMENTO E INSTALACAO</v>
      </c>
      <c r="D281" s="75"/>
      <c r="E281" s="75" t="str">
        <f>'BM06'!C276</f>
        <v>UN</v>
      </c>
      <c r="F281" s="122">
        <f>'BM06'!F276</f>
        <v>108</v>
      </c>
      <c r="G281" s="122"/>
      <c r="H281" s="75"/>
      <c r="I281" s="75"/>
      <c r="J281" s="122">
        <f>'BM06'!E276</f>
        <v>250.15824074074075</v>
      </c>
      <c r="K281" s="122">
        <f>'BM06'!I276</f>
        <v>27017.09</v>
      </c>
      <c r="L281" s="122"/>
      <c r="M281" s="75"/>
      <c r="N281" s="75"/>
    </row>
    <row r="282" spans="1:14" ht="28.8" x14ac:dyDescent="0.25">
      <c r="A282" s="75" t="str">
        <f>'BM06'!A277</f>
        <v>16.48</v>
      </c>
      <c r="B282" s="75"/>
      <c r="C282" s="121" t="str">
        <f>'BM06'!B277</f>
        <v>LUMINARIA TIPO CALHA, DE SOBREPOR, COM REATOR DE PARTIDA RAPIDA E LAMPADA FLUORESCENTE 2X20W, COMPLETA, FORNECIMENTO E INSTALACAO</v>
      </c>
      <c r="D282" s="75"/>
      <c r="E282" s="75" t="str">
        <f>'BM06'!C277</f>
        <v>UN</v>
      </c>
      <c r="F282" s="122">
        <f>'BM06'!F277</f>
        <v>21</v>
      </c>
      <c r="G282" s="122"/>
      <c r="H282" s="75"/>
      <c r="I282" s="75"/>
      <c r="J282" s="122">
        <f>'BM06'!E277</f>
        <v>182.75142857142859</v>
      </c>
      <c r="K282" s="122">
        <f>'BM06'!I277</f>
        <v>3837.78</v>
      </c>
      <c r="L282" s="122"/>
      <c r="M282" s="75"/>
      <c r="N282" s="75"/>
    </row>
    <row r="283" spans="1:14" ht="14.4" x14ac:dyDescent="0.25">
      <c r="A283" s="75" t="str">
        <f>'BM06'!A278</f>
        <v>16.49</v>
      </c>
      <c r="B283" s="75"/>
      <c r="C283" s="121" t="str">
        <f>'BM06'!B278</f>
        <v>LUMINARIA GLOBO VIDRO LEITOSO/PLAFONIER/BOCAL/LAMPADA 100W</v>
      </c>
      <c r="D283" s="75"/>
      <c r="E283" s="75" t="str">
        <f>'BM06'!C278</f>
        <v>UN</v>
      </c>
      <c r="F283" s="122">
        <f>'BM06'!F278</f>
        <v>6</v>
      </c>
      <c r="G283" s="122"/>
      <c r="H283" s="75"/>
      <c r="I283" s="75"/>
      <c r="J283" s="122">
        <f>'BM06'!E278</f>
        <v>128.24666666666667</v>
      </c>
      <c r="K283" s="122">
        <f>'BM06'!I278</f>
        <v>769.48</v>
      </c>
      <c r="L283" s="122"/>
      <c r="M283" s="75"/>
      <c r="N283" s="75"/>
    </row>
    <row r="284" spans="1:14" ht="14.4" x14ac:dyDescent="0.25">
      <c r="A284" s="75" t="str">
        <f>'BM06'!A279</f>
        <v>16.50</v>
      </c>
      <c r="B284" s="75"/>
      <c r="C284" s="121" t="str">
        <f>'BM06'!B279</f>
        <v>LUMINARIA EMBUTIDA DE SOLO PEQUENA REFLETOR LAMPADA GU10</v>
      </c>
      <c r="D284" s="75"/>
      <c r="E284" s="75" t="str">
        <f>'BM06'!C279</f>
        <v>UN</v>
      </c>
      <c r="F284" s="122">
        <f>'BM06'!F279</f>
        <v>5</v>
      </c>
      <c r="G284" s="122"/>
      <c r="H284" s="75"/>
      <c r="I284" s="75"/>
      <c r="J284" s="122">
        <f>'BM06'!E279</f>
        <v>86.451999999999998</v>
      </c>
      <c r="K284" s="122">
        <f>'BM06'!I279</f>
        <v>432.26</v>
      </c>
      <c r="L284" s="122"/>
      <c r="M284" s="75"/>
      <c r="N284" s="75"/>
    </row>
    <row r="285" spans="1:14" ht="14.4" x14ac:dyDescent="0.25">
      <c r="A285" s="75" t="str">
        <f>'BM06'!A280</f>
        <v>16.51</v>
      </c>
      <c r="B285" s="75"/>
      <c r="C285" s="121" t="str">
        <f>'BM06'!B280</f>
        <v>PROJETOR DE ALUMÍNIO, C/ LÂMPADA DE VAPOR METÁLICO E FOTOCÉLULA ATÉ 400W</v>
      </c>
      <c r="D285" s="75"/>
      <c r="E285" s="75" t="str">
        <f>'BM06'!C280</f>
        <v>UN</v>
      </c>
      <c r="F285" s="122">
        <f>'BM06'!F280</f>
        <v>6</v>
      </c>
      <c r="G285" s="122"/>
      <c r="H285" s="75"/>
      <c r="I285" s="75"/>
      <c r="J285" s="122">
        <f>'BM06'!E280</f>
        <v>515.96833333333336</v>
      </c>
      <c r="K285" s="122">
        <f>'BM06'!I280</f>
        <v>3095.8100000000004</v>
      </c>
      <c r="L285" s="122"/>
      <c r="M285" s="75"/>
      <c r="N285" s="75"/>
    </row>
    <row r="286" spans="1:14" ht="14.4" x14ac:dyDescent="0.25">
      <c r="A286" s="75" t="str">
        <f>'BM06'!A281</f>
        <v>16.52</v>
      </c>
      <c r="B286" s="75"/>
      <c r="C286" s="121" t="str">
        <f>'BM06'!B281</f>
        <v>PROJETOR DE ALUMÍNIO, C/ LÂMPADA DE VAPOR METÁLICO E FOTOCÉLULA ATÉ 400W</v>
      </c>
      <c r="D286" s="75"/>
      <c r="E286" s="75" t="str">
        <f>'BM06'!C281</f>
        <v>UN</v>
      </c>
      <c r="F286" s="122">
        <f>'BM06'!F281</f>
        <v>2</v>
      </c>
      <c r="G286" s="122"/>
      <c r="H286" s="75"/>
      <c r="I286" s="75"/>
      <c r="J286" s="122">
        <f>'BM06'!E281</f>
        <v>515.97</v>
      </c>
      <c r="K286" s="122">
        <f>'BM06'!I281</f>
        <v>1031.94</v>
      </c>
      <c r="L286" s="122"/>
      <c r="M286" s="75"/>
      <c r="N286" s="75"/>
    </row>
    <row r="287" spans="1:14" ht="14.4" x14ac:dyDescent="0.25">
      <c r="A287" s="75" t="str">
        <f>'BM06'!A282</f>
        <v>16.53</v>
      </c>
      <c r="B287" s="75"/>
      <c r="C287" s="121" t="str">
        <f>'BM06'!B282</f>
        <v>LUMINARIA GLOBO VIDRO LEITOSO/PLAFONIER/BOCAL/LAMPADA 60W</v>
      </c>
      <c r="D287" s="75"/>
      <c r="E287" s="75" t="str">
        <f>'BM06'!C282</f>
        <v>UN</v>
      </c>
      <c r="F287" s="122">
        <f>'BM06'!F282</f>
        <v>26</v>
      </c>
      <c r="G287" s="122"/>
      <c r="H287" s="75"/>
      <c r="I287" s="75"/>
      <c r="J287" s="122">
        <f>'BM06'!E282</f>
        <v>127.99269230769231</v>
      </c>
      <c r="K287" s="122">
        <f>'BM06'!I282</f>
        <v>3327.81</v>
      </c>
      <c r="L287" s="122"/>
      <c r="M287" s="75"/>
      <c r="N287" s="75"/>
    </row>
    <row r="288" spans="1:14" ht="14.4" x14ac:dyDescent="0.25">
      <c r="A288" s="75" t="str">
        <f>'BM06'!A283</f>
        <v>16.54</v>
      </c>
      <c r="B288" s="75"/>
      <c r="C288" s="121" t="str">
        <f>'BM06'!B283</f>
        <v>CAIXA DE PASSAGEM PVC 4X2" - FORNECIMENTO E INSTALACAO</v>
      </c>
      <c r="D288" s="75"/>
      <c r="E288" s="75" t="str">
        <f>'BM06'!C283</f>
        <v>UN</v>
      </c>
      <c r="F288" s="122">
        <f>'BM06'!F283</f>
        <v>292</v>
      </c>
      <c r="G288" s="122"/>
      <c r="H288" s="75"/>
      <c r="I288" s="75"/>
      <c r="J288" s="122">
        <f>'BM06'!E283</f>
        <v>7.9715410958904114</v>
      </c>
      <c r="K288" s="122">
        <f>'BM06'!I283</f>
        <v>2327.69</v>
      </c>
      <c r="L288" s="122"/>
      <c r="M288" s="75"/>
      <c r="N288" s="75"/>
    </row>
    <row r="289" spans="1:14" ht="14.4" x14ac:dyDescent="0.25">
      <c r="A289" s="75" t="str">
        <f>'BM06'!A284</f>
        <v>16.55</v>
      </c>
      <c r="B289" s="75"/>
      <c r="C289" s="121" t="str">
        <f>'BM06'!B284</f>
        <v>CAIXA METALICA OCTOGONAL 4X4" FUNDO MOVEL</v>
      </c>
      <c r="D289" s="75"/>
      <c r="E289" s="75" t="str">
        <f>'BM06'!C284</f>
        <v>UN</v>
      </c>
      <c r="F289" s="122">
        <f>'BM06'!F284</f>
        <v>165</v>
      </c>
      <c r="G289" s="122"/>
      <c r="H289" s="75"/>
      <c r="I289" s="75"/>
      <c r="J289" s="122">
        <f>'BM06'!E284</f>
        <v>9.9947272727272729</v>
      </c>
      <c r="K289" s="122">
        <f>'BM06'!I284</f>
        <v>1649.13</v>
      </c>
      <c r="L289" s="122"/>
      <c r="M289" s="75"/>
      <c r="N289" s="75"/>
    </row>
    <row r="290" spans="1:14" ht="14.4" x14ac:dyDescent="0.25">
      <c r="A290" s="119">
        <f>'BM06'!A285</f>
        <v>17</v>
      </c>
      <c r="B290" s="119"/>
      <c r="C290" s="120" t="str">
        <f>'BM06'!B285</f>
        <v>INSTALAÇÕES DE CLIMATIZAÇÃO</v>
      </c>
      <c r="D290" s="119"/>
      <c r="E290" s="119"/>
      <c r="F290" s="125"/>
      <c r="G290" s="125"/>
      <c r="H290" s="119"/>
      <c r="I290" s="119"/>
      <c r="J290" s="125"/>
      <c r="K290" s="125"/>
      <c r="L290" s="125"/>
      <c r="M290" s="119"/>
      <c r="N290" s="119"/>
    </row>
    <row r="291" spans="1:14" ht="28.8" x14ac:dyDescent="0.25">
      <c r="A291" s="75" t="str">
        <f>'BM06'!A286</f>
        <v>17.1</v>
      </c>
      <c r="B291" s="75"/>
      <c r="C291" s="121" t="str">
        <f>'BM06'!B286</f>
        <v>TUBO, PVC, SOLDÁVEL, DN 25MM, INSTALADO EM DRENO DE AR-CONDICIONADO - FORNECIMENTO E INSTALAÇÃO. AF_12/2014</v>
      </c>
      <c r="D291" s="75"/>
      <c r="E291" s="75" t="str">
        <f>'BM06'!C286</f>
        <v>M</v>
      </c>
      <c r="F291" s="122">
        <f>'BM06'!F286</f>
        <v>95</v>
      </c>
      <c r="G291" s="122"/>
      <c r="H291" s="75"/>
      <c r="I291" s="75"/>
      <c r="J291" s="122">
        <f>'BM06'!E286</f>
        <v>12.97494736842105</v>
      </c>
      <c r="K291" s="122">
        <f>'BM06'!I286</f>
        <v>1232.6199999999999</v>
      </c>
      <c r="L291" s="122"/>
      <c r="M291" s="75"/>
      <c r="N291" s="75"/>
    </row>
    <row r="292" spans="1:14" ht="14.4" x14ac:dyDescent="0.25">
      <c r="A292" s="119">
        <f>'BM06'!A287</f>
        <v>18</v>
      </c>
      <c r="B292" s="119"/>
      <c r="C292" s="120" t="str">
        <f>'BM06'!B287</f>
        <v>INSTALAÇÕES DE REDE ESTRUTURADA</v>
      </c>
      <c r="D292" s="119"/>
      <c r="E292" s="119"/>
      <c r="F292" s="125"/>
      <c r="G292" s="125"/>
      <c r="H292" s="119"/>
      <c r="I292" s="119"/>
      <c r="J292" s="125"/>
      <c r="K292" s="125"/>
      <c r="L292" s="125"/>
      <c r="M292" s="119"/>
      <c r="N292" s="119"/>
    </row>
    <row r="293" spans="1:14" ht="14.4" x14ac:dyDescent="0.25">
      <c r="A293" s="75" t="str">
        <f>'BM06'!A288</f>
        <v>18.1</v>
      </c>
      <c r="B293" s="75"/>
      <c r="C293" s="121" t="str">
        <f>'BM06'!B288</f>
        <v>PATCH PANEL 24 PORTAS, CATEGORIA 6 - FORNECIMENTO E INSTALAÇÃO. AF_11/2019</v>
      </c>
      <c r="D293" s="75"/>
      <c r="E293" s="75" t="str">
        <f>'BM06'!C288</f>
        <v>UN</v>
      </c>
      <c r="F293" s="122">
        <f>'BM06'!F288</f>
        <v>1</v>
      </c>
      <c r="G293" s="122"/>
      <c r="H293" s="75"/>
      <c r="I293" s="75"/>
      <c r="J293" s="122">
        <f>'BM06'!E288</f>
        <v>957.67</v>
      </c>
      <c r="K293" s="122">
        <f>'BM06'!I288</f>
        <v>957.67</v>
      </c>
      <c r="L293" s="122"/>
      <c r="M293" s="75"/>
      <c r="N293" s="75"/>
    </row>
    <row r="294" spans="1:14" ht="14.4" x14ac:dyDescent="0.25">
      <c r="A294" s="75" t="str">
        <f>'BM06'!A289</f>
        <v>18.2</v>
      </c>
      <c r="B294" s="75"/>
      <c r="C294" s="121" t="str">
        <f>'BM06'!B289</f>
        <v>Switch 24 portas 10/100 Mbps - fornecimento</v>
      </c>
      <c r="D294" s="75"/>
      <c r="E294" s="75" t="str">
        <f>'BM06'!C289</f>
        <v>un</v>
      </c>
      <c r="F294" s="122">
        <f>'BM06'!F289</f>
        <v>2</v>
      </c>
      <c r="G294" s="122"/>
      <c r="H294" s="75"/>
      <c r="I294" s="75"/>
      <c r="J294" s="122">
        <f>'BM06'!E289</f>
        <v>579.57000000000005</v>
      </c>
      <c r="K294" s="122">
        <f>'BM06'!I289</f>
        <v>1159.1400000000001</v>
      </c>
      <c r="L294" s="122"/>
      <c r="M294" s="75"/>
      <c r="N294" s="75"/>
    </row>
    <row r="295" spans="1:14" ht="14.4" x14ac:dyDescent="0.25">
      <c r="A295" s="75" t="str">
        <f>'BM06'!A290</f>
        <v>18.3</v>
      </c>
      <c r="B295" s="75"/>
      <c r="C295" s="121" t="str">
        <f>'BM06'!B290</f>
        <v>Bloco de conexão "idc", 110 - 100 pares</v>
      </c>
      <c r="D295" s="75"/>
      <c r="E295" s="75" t="str">
        <f>'BM06'!C290</f>
        <v>un</v>
      </c>
      <c r="F295" s="122">
        <f>'BM06'!F290</f>
        <v>1</v>
      </c>
      <c r="G295" s="122"/>
      <c r="H295" s="75"/>
      <c r="I295" s="75"/>
      <c r="J295" s="122">
        <f>'BM06'!E290</f>
        <v>117.86</v>
      </c>
      <c r="K295" s="122">
        <f>'BM06'!I290</f>
        <v>117.86</v>
      </c>
      <c r="L295" s="122"/>
      <c r="M295" s="75"/>
      <c r="N295" s="75"/>
    </row>
    <row r="296" spans="1:14" ht="14.4" x14ac:dyDescent="0.25">
      <c r="A296" s="75" t="str">
        <f>'BM06'!A291</f>
        <v>18.4</v>
      </c>
      <c r="B296" s="75"/>
      <c r="C296" s="121" t="str">
        <f>'BM06'!B291</f>
        <v>Guia de cabos fechado 19" 1U Guia de cabos fechado 19"1U</v>
      </c>
      <c r="D296" s="75"/>
      <c r="E296" s="75" t="str">
        <f>'BM06'!C291</f>
        <v>un</v>
      </c>
      <c r="F296" s="122">
        <f>'BM06'!F291</f>
        <v>4</v>
      </c>
      <c r="G296" s="122"/>
      <c r="H296" s="75"/>
      <c r="I296" s="75"/>
      <c r="J296" s="122">
        <f>'BM06'!E291</f>
        <v>20.727499999999999</v>
      </c>
      <c r="K296" s="122">
        <f>'BM06'!I291</f>
        <v>82.91</v>
      </c>
      <c r="L296" s="122"/>
      <c r="M296" s="75"/>
      <c r="N296" s="75"/>
    </row>
    <row r="297" spans="1:14" ht="14.4" x14ac:dyDescent="0.25">
      <c r="A297" s="75" t="str">
        <f>'BM06'!A292</f>
        <v>18.5</v>
      </c>
      <c r="B297" s="75"/>
      <c r="C297" s="121" t="str">
        <f>'BM06'!B292</f>
        <v>GUIA DE CABOS PADRAO 19"</v>
      </c>
      <c r="D297" s="75"/>
      <c r="E297" s="75" t="str">
        <f>'BM06'!C292</f>
        <v>UN</v>
      </c>
      <c r="F297" s="122">
        <f>'BM06'!F292</f>
        <v>4</v>
      </c>
      <c r="G297" s="122"/>
      <c r="H297" s="75"/>
      <c r="I297" s="75"/>
      <c r="J297" s="122">
        <f>'BM06'!E292</f>
        <v>30.637499999999999</v>
      </c>
      <c r="K297" s="122">
        <f>'BM06'!I292</f>
        <v>122.55</v>
      </c>
      <c r="L297" s="122"/>
      <c r="M297" s="75"/>
      <c r="N297" s="75"/>
    </row>
    <row r="298" spans="1:14" ht="14.4" x14ac:dyDescent="0.25">
      <c r="A298" s="75" t="str">
        <f>'BM06'!A293</f>
        <v>18.6</v>
      </c>
      <c r="B298" s="75"/>
      <c r="C298" s="121" t="str">
        <f>'BM06'!B293</f>
        <v>ORGANIZADOR DE CABOS DE 1U PARA RACK 19"</v>
      </c>
      <c r="D298" s="75"/>
      <c r="E298" s="75" t="str">
        <f>'BM06'!C293</f>
        <v>CJ</v>
      </c>
      <c r="F298" s="122">
        <f>'BM06'!F293</f>
        <v>4</v>
      </c>
      <c r="G298" s="122"/>
      <c r="H298" s="75"/>
      <c r="I298" s="75"/>
      <c r="J298" s="122">
        <f>'BM06'!E293</f>
        <v>140.69999999999999</v>
      </c>
      <c r="K298" s="122">
        <f>'BM06'!I293</f>
        <v>562.79999999999995</v>
      </c>
      <c r="L298" s="122"/>
      <c r="M298" s="75"/>
      <c r="N298" s="75"/>
    </row>
    <row r="299" spans="1:14" ht="14.4" x14ac:dyDescent="0.25">
      <c r="A299" s="75" t="str">
        <f>'BM06'!A294</f>
        <v>18.7</v>
      </c>
      <c r="B299" s="75"/>
      <c r="C299" s="121" t="str">
        <f>'BM06'!B294</f>
        <v>GUIA DE CABOS PADRAO 19""</v>
      </c>
      <c r="D299" s="75"/>
      <c r="E299" s="75" t="str">
        <f>'BM06'!C294</f>
        <v>UN</v>
      </c>
      <c r="F299" s="122">
        <f>'BM06'!F294</f>
        <v>2</v>
      </c>
      <c r="G299" s="122"/>
      <c r="H299" s="75"/>
      <c r="I299" s="75"/>
      <c r="J299" s="122">
        <f>'BM06'!E294</f>
        <v>34.26</v>
      </c>
      <c r="K299" s="122">
        <f>'BM06'!I294</f>
        <v>68.52</v>
      </c>
      <c r="L299" s="122"/>
      <c r="M299" s="75"/>
      <c r="N299" s="75"/>
    </row>
    <row r="300" spans="1:14" ht="14.4" x14ac:dyDescent="0.25">
      <c r="A300" s="75" t="str">
        <f>'BM06'!A295</f>
        <v>18.8</v>
      </c>
      <c r="B300" s="75"/>
      <c r="C300" s="121" t="str">
        <f>'BM06'!B295</f>
        <v>Guia organizadora de cabos para rack, 19´ 2 U</v>
      </c>
      <c r="D300" s="75"/>
      <c r="E300" s="75" t="str">
        <f>'BM06'!C295</f>
        <v>UN</v>
      </c>
      <c r="F300" s="122">
        <f>'BM06'!F295</f>
        <v>1</v>
      </c>
      <c r="G300" s="122"/>
      <c r="H300" s="75"/>
      <c r="I300" s="75"/>
      <c r="J300" s="122">
        <f>'BM06'!E295</f>
        <v>48.19</v>
      </c>
      <c r="K300" s="122">
        <f>'BM06'!I295</f>
        <v>48.19</v>
      </c>
      <c r="L300" s="122"/>
      <c r="M300" s="75"/>
      <c r="N300" s="75"/>
    </row>
    <row r="301" spans="1:14" ht="14.4" x14ac:dyDescent="0.25">
      <c r="A301" s="75" t="str">
        <f>'BM06'!A296</f>
        <v>18.9</v>
      </c>
      <c r="B301" s="75"/>
      <c r="C301" s="121" t="str">
        <f>'BM06'!B296</f>
        <v>CABO UTP CATEGORIA 5E</v>
      </c>
      <c r="D301" s="75"/>
      <c r="E301" s="75" t="str">
        <f>'BM06'!C296</f>
        <v>M</v>
      </c>
      <c r="F301" s="122">
        <f>'BM06'!F296</f>
        <v>1000</v>
      </c>
      <c r="G301" s="122"/>
      <c r="H301" s="75"/>
      <c r="I301" s="75"/>
      <c r="J301" s="122">
        <f>'BM06'!E296</f>
        <v>14.07738</v>
      </c>
      <c r="K301" s="122">
        <f>'BM06'!I296</f>
        <v>14077.38</v>
      </c>
      <c r="L301" s="122"/>
      <c r="M301" s="75"/>
      <c r="N301" s="75"/>
    </row>
    <row r="302" spans="1:14" ht="14.4" x14ac:dyDescent="0.25">
      <c r="A302" s="75" t="str">
        <f>'BM06'!A297</f>
        <v>18.10</v>
      </c>
      <c r="B302" s="75"/>
      <c r="C302" s="121" t="str">
        <f>'BM06'!B297</f>
        <v>CABO TELEFONICO CCI-50 5 PARES (USO INTERNO) - FORNECIMENTO E INSTALACAO</v>
      </c>
      <c r="D302" s="75"/>
      <c r="E302" s="75" t="str">
        <f>'BM06'!C297</f>
        <v>M</v>
      </c>
      <c r="F302" s="122">
        <f>'BM06'!F297</f>
        <v>30</v>
      </c>
      <c r="G302" s="122"/>
      <c r="H302" s="75"/>
      <c r="I302" s="75"/>
      <c r="J302" s="122">
        <f>'BM06'!E297</f>
        <v>4.9306666666666663</v>
      </c>
      <c r="K302" s="122">
        <f>'BM06'!I297</f>
        <v>147.91999999999999</v>
      </c>
      <c r="L302" s="122"/>
      <c r="M302" s="75"/>
      <c r="N302" s="75"/>
    </row>
    <row r="303" spans="1:14" ht="14.4" x14ac:dyDescent="0.25">
      <c r="A303" s="75" t="str">
        <f>'BM06'!A298</f>
        <v>18.11</v>
      </c>
      <c r="B303" s="75"/>
      <c r="C303" s="121" t="str">
        <f>'BM06'!B298</f>
        <v>CABO LÓGICO/VÍDEO COAXIAL 5O (OHMS)</v>
      </c>
      <c r="D303" s="75"/>
      <c r="E303" s="75" t="str">
        <f>'BM06'!C298</f>
        <v>M</v>
      </c>
      <c r="F303" s="122">
        <f>'BM06'!F298</f>
        <v>110</v>
      </c>
      <c r="G303" s="122"/>
      <c r="H303" s="75"/>
      <c r="I303" s="75"/>
      <c r="J303" s="122">
        <f>'BM06'!E298</f>
        <v>8.431909090909091</v>
      </c>
      <c r="K303" s="122">
        <f>'BM06'!I298</f>
        <v>927.51</v>
      </c>
      <c r="L303" s="122"/>
      <c r="M303" s="75"/>
      <c r="N303" s="75"/>
    </row>
    <row r="304" spans="1:14" ht="14.4" x14ac:dyDescent="0.25">
      <c r="A304" s="75" t="str">
        <f>'BM06'!A299</f>
        <v>18.12</v>
      </c>
      <c r="B304" s="75"/>
      <c r="C304" s="121" t="str">
        <f>'BM06'!B299</f>
        <v>CABO DE REDE RJ-45 COM 5 METROS</v>
      </c>
      <c r="D304" s="75"/>
      <c r="E304" s="75" t="str">
        <f>'BM06'!C299</f>
        <v>UN</v>
      </c>
      <c r="F304" s="122">
        <f>'BM06'!F299</f>
        <v>24</v>
      </c>
      <c r="G304" s="122"/>
      <c r="H304" s="75"/>
      <c r="I304" s="75"/>
      <c r="J304" s="122">
        <f>'BM06'!E299</f>
        <v>19.141249999999999</v>
      </c>
      <c r="K304" s="122">
        <f>'BM06'!I299</f>
        <v>459.39</v>
      </c>
      <c r="L304" s="122"/>
      <c r="M304" s="75"/>
      <c r="N304" s="75"/>
    </row>
    <row r="305" spans="1:14" ht="14.4" x14ac:dyDescent="0.25">
      <c r="A305" s="75" t="str">
        <f>'BM06'!A300</f>
        <v>18.13</v>
      </c>
      <c r="B305" s="75"/>
      <c r="C305" s="121" t="str">
        <f>'BM06'!B300</f>
        <v>CABO DE REDE RJ-45 COM 5 METROS</v>
      </c>
      <c r="D305" s="75"/>
      <c r="E305" s="75" t="str">
        <f>'BM06'!C300</f>
        <v>UN</v>
      </c>
      <c r="F305" s="122">
        <f>'BM06'!F300</f>
        <v>15</v>
      </c>
      <c r="G305" s="122"/>
      <c r="H305" s="75"/>
      <c r="I305" s="75"/>
      <c r="J305" s="122">
        <f>'BM06'!E300</f>
        <v>19.141249999999999</v>
      </c>
      <c r="K305" s="122">
        <f>'BM06'!I300</f>
        <v>287.11874999999998</v>
      </c>
      <c r="L305" s="122"/>
      <c r="M305" s="75"/>
      <c r="N305" s="75"/>
    </row>
    <row r="306" spans="1:14" ht="14.4" x14ac:dyDescent="0.25">
      <c r="A306" s="75" t="str">
        <f>'BM06'!A301</f>
        <v>18.14</v>
      </c>
      <c r="B306" s="75"/>
      <c r="C306" s="121" t="str">
        <f>'BM06'!B301</f>
        <v>CABO DE REDE RJ-45 COM 5 METROS</v>
      </c>
      <c r="D306" s="75"/>
      <c r="E306" s="75" t="str">
        <f>'BM06'!C301</f>
        <v>UN</v>
      </c>
      <c r="F306" s="122">
        <f>'BM06'!F301</f>
        <v>24</v>
      </c>
      <c r="G306" s="122"/>
      <c r="H306" s="75"/>
      <c r="I306" s="75"/>
      <c r="J306" s="122">
        <f>'BM06'!E301</f>
        <v>19.141249999999999</v>
      </c>
      <c r="K306" s="122">
        <f>'BM06'!I301</f>
        <v>459.39</v>
      </c>
      <c r="L306" s="122"/>
      <c r="M306" s="75"/>
      <c r="N306" s="75"/>
    </row>
    <row r="307" spans="1:14" ht="14.4" x14ac:dyDescent="0.25">
      <c r="A307" s="75" t="str">
        <f>'BM06'!A302</f>
        <v>18.15</v>
      </c>
      <c r="B307" s="75"/>
      <c r="C307" s="121" t="str">
        <f>'BM06'!B302</f>
        <v>CABO DE REDE RJ-45 COM 5 METROS</v>
      </c>
      <c r="D307" s="75"/>
      <c r="E307" s="75" t="str">
        <f>'BM06'!C302</f>
        <v>UN</v>
      </c>
      <c r="F307" s="122">
        <f>'BM06'!F302</f>
        <v>24</v>
      </c>
      <c r="G307" s="122"/>
      <c r="H307" s="75"/>
      <c r="I307" s="75"/>
      <c r="J307" s="122">
        <f>'BM06'!E302</f>
        <v>19.141249999999999</v>
      </c>
      <c r="K307" s="122">
        <f>'BM06'!I302</f>
        <v>459.39</v>
      </c>
      <c r="L307" s="122"/>
      <c r="M307" s="75"/>
      <c r="N307" s="75"/>
    </row>
    <row r="308" spans="1:14" ht="14.4" x14ac:dyDescent="0.25">
      <c r="A308" s="75" t="str">
        <f>'BM06'!A303</f>
        <v>18.16</v>
      </c>
      <c r="B308" s="75"/>
      <c r="C308" s="121" t="str">
        <f>'BM06'!B303</f>
        <v>TOMADA EMBUTIR 2P UNIVERSAL 10A/250V S/PLACA, TIPO SILENTOQUE PIAL OU EQUIV</v>
      </c>
      <c r="D308" s="75"/>
      <c r="E308" s="75" t="str">
        <f>'BM06'!C303</f>
        <v>UN</v>
      </c>
      <c r="F308" s="122">
        <f>'BM06'!F303</f>
        <v>4</v>
      </c>
      <c r="G308" s="122"/>
      <c r="H308" s="75"/>
      <c r="I308" s="75"/>
      <c r="J308" s="122">
        <f>'BM06'!E303</f>
        <v>4.4824999999999999</v>
      </c>
      <c r="K308" s="122">
        <f>'BM06'!I303</f>
        <v>17.93</v>
      </c>
      <c r="L308" s="122"/>
      <c r="M308" s="75"/>
      <c r="N308" s="75"/>
    </row>
    <row r="309" spans="1:14" ht="14.4" x14ac:dyDescent="0.25">
      <c r="A309" s="75" t="str">
        <f>'BM06'!A304</f>
        <v>18.17</v>
      </c>
      <c r="B309" s="75"/>
      <c r="C309" s="121" t="str">
        <f>'BM06'!B304</f>
        <v>CAIXA DE PASSAGEM 60X60X70 FUNDO BRITA COM TAMPA</v>
      </c>
      <c r="D309" s="75"/>
      <c r="E309" s="75" t="str">
        <f>'BM06'!C304</f>
        <v>UN</v>
      </c>
      <c r="F309" s="122">
        <f>'BM06'!F304</f>
        <v>4</v>
      </c>
      <c r="G309" s="122"/>
      <c r="H309" s="75"/>
      <c r="I309" s="75"/>
      <c r="J309" s="122">
        <f>'BM06'!E304</f>
        <v>455.67250000000001</v>
      </c>
      <c r="K309" s="122">
        <f>'BM06'!I304</f>
        <v>1822.69</v>
      </c>
      <c r="L309" s="122"/>
      <c r="M309" s="75"/>
      <c r="N309" s="75"/>
    </row>
    <row r="310" spans="1:14" ht="14.4" x14ac:dyDescent="0.25">
      <c r="A310" s="75" t="str">
        <f>'BM06'!A305</f>
        <v>18.18</v>
      </c>
      <c r="B310" s="75"/>
      <c r="C310" s="121" t="str">
        <f>'BM06'!B305</f>
        <v>CAIXA DE PASSAGEM 20X20X25 FUNDO BRITA COM TAMPA</v>
      </c>
      <c r="D310" s="75"/>
      <c r="E310" s="75" t="str">
        <f>'BM06'!C305</f>
        <v>UN</v>
      </c>
      <c r="F310" s="122">
        <f>'BM06'!F305</f>
        <v>4</v>
      </c>
      <c r="G310" s="122"/>
      <c r="H310" s="75"/>
      <c r="I310" s="75"/>
      <c r="J310" s="122">
        <f>'BM06'!E305</f>
        <v>61.18</v>
      </c>
      <c r="K310" s="122">
        <f>'BM06'!I305</f>
        <v>244.72</v>
      </c>
      <c r="L310" s="122"/>
      <c r="M310" s="75"/>
      <c r="N310" s="75"/>
    </row>
    <row r="311" spans="1:14" ht="14.4" x14ac:dyDescent="0.25">
      <c r="A311" s="75" t="str">
        <f>'BM06'!A306</f>
        <v>18.19</v>
      </c>
      <c r="B311" s="75"/>
      <c r="C311" s="121" t="str">
        <f>'BM06'!B306</f>
        <v>CAIXA DE PASSAGEM COM TAMPA PARAFUSADA 150X150X80mm</v>
      </c>
      <c r="D311" s="75"/>
      <c r="E311" s="75" t="str">
        <f>'BM06'!C306</f>
        <v>UN</v>
      </c>
      <c r="F311" s="122">
        <f>'BM06'!F306</f>
        <v>24</v>
      </c>
      <c r="G311" s="122"/>
      <c r="H311" s="75"/>
      <c r="I311" s="75"/>
      <c r="J311" s="122">
        <f>'BM06'!E306</f>
        <v>32.116250000000001</v>
      </c>
      <c r="K311" s="122">
        <f>'BM06'!I306</f>
        <v>770.79</v>
      </c>
      <c r="L311" s="122"/>
      <c r="M311" s="75"/>
      <c r="N311" s="75"/>
    </row>
    <row r="312" spans="1:14" ht="28.8" x14ac:dyDescent="0.25">
      <c r="A312" s="75" t="str">
        <f>'BM06'!A307</f>
        <v>18.20</v>
      </c>
      <c r="B312" s="75"/>
      <c r="C312" s="121" t="str">
        <f>'BM06'!B307</f>
        <v>QUADRO DE DISTRIBUICAO PARA TELEFONE N.2, 20X20X12CM EM CHAPA METALICA, DE EMBUTIR, SEM ACESSORIOS, PADRAO TELEBRAS, FORNECIMENTO E INSTALACAO</v>
      </c>
      <c r="D312" s="75"/>
      <c r="E312" s="75" t="str">
        <f>'BM06'!C307</f>
        <v>UN</v>
      </c>
      <c r="F312" s="122">
        <f>'BM06'!F307</f>
        <v>1</v>
      </c>
      <c r="G312" s="122"/>
      <c r="H312" s="75"/>
      <c r="I312" s="75"/>
      <c r="J312" s="122">
        <f>'BM06'!E307</f>
        <v>139.16</v>
      </c>
      <c r="K312" s="122">
        <f>'BM06'!I307</f>
        <v>139.16</v>
      </c>
      <c r="L312" s="122"/>
      <c r="M312" s="75"/>
      <c r="N312" s="75"/>
    </row>
    <row r="313" spans="1:14" ht="14.4" x14ac:dyDescent="0.25">
      <c r="A313" s="75" t="str">
        <f>'BM06'!A308</f>
        <v>18.21</v>
      </c>
      <c r="B313" s="75"/>
      <c r="C313" s="121" t="str">
        <f>'BM06'!B308</f>
        <v>CAIXA DE PASSAGEM 30X30X40 COM TAMPA E DRENO BRITA</v>
      </c>
      <c r="D313" s="75"/>
      <c r="E313" s="75" t="str">
        <f>'BM06'!C308</f>
        <v>UN</v>
      </c>
      <c r="F313" s="122">
        <f>'BM06'!F308</f>
        <v>1</v>
      </c>
      <c r="G313" s="122"/>
      <c r="H313" s="75"/>
      <c r="I313" s="75"/>
      <c r="J313" s="122">
        <f>'BM06'!E308</f>
        <v>191.41</v>
      </c>
      <c r="K313" s="122">
        <f>'BM06'!I308</f>
        <v>191.41</v>
      </c>
      <c r="L313" s="122"/>
      <c r="M313" s="75"/>
      <c r="N313" s="75"/>
    </row>
    <row r="314" spans="1:14" ht="28.8" x14ac:dyDescent="0.25">
      <c r="A314" s="75" t="str">
        <f>'BM06'!A309</f>
        <v>18.22</v>
      </c>
      <c r="B314" s="75"/>
      <c r="C314" s="121" t="str">
        <f>'BM06'!B309</f>
        <v>ELETRODUTO DE ACO GALVANIZADO ELETROLITICO DN 25MM (1"), TIPO LEVE, INCLUSIVE CONEXOES - FORNECIMENTO E INSTALACAO</v>
      </c>
      <c r="D314" s="75"/>
      <c r="E314" s="75" t="str">
        <f>'BM06'!C309</f>
        <v>M</v>
      </c>
      <c r="F314" s="122">
        <f>'BM06'!F309</f>
        <v>12</v>
      </c>
      <c r="G314" s="122"/>
      <c r="H314" s="75"/>
      <c r="I314" s="75"/>
      <c r="J314" s="122">
        <f>'BM06'!E309</f>
        <v>37.374166666666667</v>
      </c>
      <c r="K314" s="122">
        <f>'BM06'!I309</f>
        <v>448.49</v>
      </c>
      <c r="L314" s="122"/>
      <c r="M314" s="75"/>
      <c r="N314" s="75"/>
    </row>
    <row r="315" spans="1:14" ht="14.4" x14ac:dyDescent="0.25">
      <c r="A315" s="75" t="str">
        <f>'BM06'!A310</f>
        <v>18.23</v>
      </c>
      <c r="B315" s="75"/>
      <c r="C315" s="121" t="str">
        <f>'BM06'!B310</f>
        <v>DUTO PERFURADO - ELETROCALHA DE CHAPA DE AÇO (50X100)mm</v>
      </c>
      <c r="D315" s="75"/>
      <c r="E315" s="75" t="str">
        <f>'BM06'!C310</f>
        <v>M</v>
      </c>
      <c r="F315" s="122">
        <f>'BM06'!F310</f>
        <v>59</v>
      </c>
      <c r="G315" s="122"/>
      <c r="H315" s="75"/>
      <c r="I315" s="75"/>
      <c r="J315" s="122">
        <f>'BM06'!E310</f>
        <v>72.458474576271186</v>
      </c>
      <c r="K315" s="122">
        <f>'BM06'!I310</f>
        <v>4275.05</v>
      </c>
      <c r="L315" s="122"/>
      <c r="M315" s="75"/>
      <c r="N315" s="75"/>
    </row>
    <row r="316" spans="1:14" ht="14.4" x14ac:dyDescent="0.25">
      <c r="A316" s="75" t="str">
        <f>'BM06'!A311</f>
        <v>18.24</v>
      </c>
      <c r="B316" s="75"/>
      <c r="C316" s="121" t="str">
        <f>'BM06'!B311</f>
        <v>Curva horizontal 100 x 50 mm para eletrocalha metálica, com ângulo 90° (ref.: mopa ou similar)</v>
      </c>
      <c r="D316" s="75"/>
      <c r="E316" s="75" t="str">
        <f>'BM06'!C311</f>
        <v>un</v>
      </c>
      <c r="F316" s="122">
        <f>'BM06'!F311</f>
        <v>2</v>
      </c>
      <c r="G316" s="122"/>
      <c r="H316" s="75"/>
      <c r="I316" s="75"/>
      <c r="J316" s="122">
        <f>'BM06'!E311</f>
        <v>29.95</v>
      </c>
      <c r="K316" s="122">
        <f>'BM06'!I311</f>
        <v>59.9</v>
      </c>
      <c r="L316" s="122"/>
      <c r="M316" s="75"/>
      <c r="N316" s="75"/>
    </row>
    <row r="317" spans="1:14" ht="14.4" x14ac:dyDescent="0.25">
      <c r="A317" s="75" t="str">
        <f>'BM06'!A312</f>
        <v>18.25</v>
      </c>
      <c r="B317" s="75"/>
      <c r="C317" s="121" t="str">
        <f>'BM06'!B312</f>
        <v>Curva vertical 100 x 50 mm para eletrocalha metálica, com ângulo 90° (ref.: mopa ou similar)</v>
      </c>
      <c r="D317" s="75"/>
      <c r="E317" s="75" t="str">
        <f>'BM06'!C312</f>
        <v>un</v>
      </c>
      <c r="F317" s="122">
        <f>'BM06'!F312</f>
        <v>1</v>
      </c>
      <c r="G317" s="122"/>
      <c r="H317" s="75"/>
      <c r="I317" s="75"/>
      <c r="J317" s="122">
        <f>'BM06'!E312</f>
        <v>133.66</v>
      </c>
      <c r="K317" s="122">
        <f>'BM06'!I312</f>
        <v>133.66</v>
      </c>
      <c r="L317" s="122"/>
      <c r="M317" s="75"/>
      <c r="N317" s="75"/>
    </row>
    <row r="318" spans="1:14" ht="14.4" x14ac:dyDescent="0.25">
      <c r="A318" s="75" t="str">
        <f>'BM06'!A313</f>
        <v>18.26</v>
      </c>
      <c r="B318" s="75"/>
      <c r="C318" s="121" t="str">
        <f>'BM06'!B313</f>
        <v>Tê horizontal 100 x 50 mm com base lisa perfurada para eletrocalha metálica (ref. Mopa ou similar)</v>
      </c>
      <c r="D318" s="75"/>
      <c r="E318" s="75" t="str">
        <f>'BM06'!C313</f>
        <v>un</v>
      </c>
      <c r="F318" s="122">
        <f>'BM06'!F313</f>
        <v>1</v>
      </c>
      <c r="G318" s="122"/>
      <c r="H318" s="75"/>
      <c r="I318" s="75"/>
      <c r="J318" s="122">
        <f>'BM06'!E313</f>
        <v>56.64</v>
      </c>
      <c r="K318" s="122">
        <f>'BM06'!I313</f>
        <v>56.64</v>
      </c>
      <c r="L318" s="122"/>
      <c r="M318" s="75"/>
      <c r="N318" s="75"/>
    </row>
    <row r="319" spans="1:14" ht="14.4" x14ac:dyDescent="0.25">
      <c r="A319" s="75" t="str">
        <f>'BM06'!A314</f>
        <v>18.27</v>
      </c>
      <c r="B319" s="75"/>
      <c r="C319" s="121" t="str">
        <f>'BM06'!B314</f>
        <v>TERMINAL PARA ELETROCALHA 100X50cm</v>
      </c>
      <c r="D319" s="75"/>
      <c r="E319" s="75" t="str">
        <f>'BM06'!C314</f>
        <v>UN</v>
      </c>
      <c r="F319" s="122">
        <f>'BM06'!F314</f>
        <v>2</v>
      </c>
      <c r="G319" s="122"/>
      <c r="H319" s="75"/>
      <c r="I319" s="75"/>
      <c r="J319" s="122">
        <f>'BM06'!E314</f>
        <v>22.41</v>
      </c>
      <c r="K319" s="122">
        <f>'BM06'!I314</f>
        <v>44.82</v>
      </c>
      <c r="L319" s="122"/>
      <c r="M319" s="75"/>
      <c r="N319" s="75"/>
    </row>
    <row r="320" spans="1:14" ht="14.4" x14ac:dyDescent="0.25">
      <c r="A320" s="75" t="str">
        <f>'BM06'!A315</f>
        <v>18.28</v>
      </c>
      <c r="B320" s="75"/>
      <c r="C320" s="121" t="str">
        <f>'BM06'!B315</f>
        <v>Flange de ligação 100x50mm para eletrocalha metálica (ref. Mopa ou similar)</v>
      </c>
      <c r="D320" s="75"/>
      <c r="E320" s="75" t="str">
        <f>'BM06'!C315</f>
        <v>un</v>
      </c>
      <c r="F320" s="122">
        <f>'BM06'!F315</f>
        <v>1</v>
      </c>
      <c r="G320" s="122"/>
      <c r="H320" s="75"/>
      <c r="I320" s="75"/>
      <c r="J320" s="122">
        <f>'BM06'!E315</f>
        <v>16.510000000000002</v>
      </c>
      <c r="K320" s="122">
        <f>'BM06'!I315</f>
        <v>16.510000000000002</v>
      </c>
      <c r="L320" s="122"/>
      <c r="M320" s="75"/>
      <c r="N320" s="75"/>
    </row>
    <row r="321" spans="1:14" ht="14.4" x14ac:dyDescent="0.25">
      <c r="A321" s="119">
        <f>'BM06'!A316</f>
        <v>19</v>
      </c>
      <c r="B321" s="119"/>
      <c r="C321" s="120" t="str">
        <f>'BM06'!B316</f>
        <v>SISTEMA DE EXAUSTÃO MECÂNICA</v>
      </c>
      <c r="D321" s="119"/>
      <c r="E321" s="119"/>
      <c r="F321" s="125"/>
      <c r="G321" s="125"/>
      <c r="H321" s="119"/>
      <c r="I321" s="119"/>
      <c r="J321" s="125"/>
      <c r="K321" s="125"/>
      <c r="L321" s="125"/>
      <c r="M321" s="119"/>
      <c r="N321" s="119"/>
    </row>
    <row r="322" spans="1:14" ht="14.4" x14ac:dyDescent="0.25">
      <c r="A322" s="75" t="str">
        <f>'BM06'!A317</f>
        <v>19.1</v>
      </c>
      <c r="B322" s="75"/>
      <c r="C322" s="121" t="str">
        <f>'BM06'!B317</f>
        <v>EXAUSTOR AXIAL INDUSTRIAL 300MM MODELO EA400-T4</v>
      </c>
      <c r="D322" s="75"/>
      <c r="E322" s="75" t="str">
        <f>'BM06'!C317</f>
        <v>UN</v>
      </c>
      <c r="F322" s="122">
        <f>'BM06'!F317</f>
        <v>1</v>
      </c>
      <c r="G322" s="122"/>
      <c r="H322" s="75"/>
      <c r="I322" s="75"/>
      <c r="J322" s="122">
        <f>'BM06'!E317</f>
        <v>1162.8399999999999</v>
      </c>
      <c r="K322" s="122">
        <f>'BM06'!I317</f>
        <v>1162.8399999999999</v>
      </c>
      <c r="L322" s="122"/>
      <c r="M322" s="75"/>
      <c r="N322" s="75"/>
    </row>
    <row r="323" spans="1:14" ht="28.8" x14ac:dyDescent="0.25">
      <c r="A323" s="75" t="str">
        <f>'BM06'!A318</f>
        <v>19.2</v>
      </c>
      <c r="B323" s="75"/>
      <c r="C323" s="121" t="str">
        <f>'BM06'!B318</f>
        <v>Coifa em aço inox escovado G-220 AISI 304 liga 18.8, tipo parede, com filtros inercias, calha coletora de gordura e luminária, dimensões:Larg.=1700 x Prof.=1300 x alt.=450mm</v>
      </c>
      <c r="D323" s="75"/>
      <c r="E323" s="75" t="str">
        <f>'BM06'!C318</f>
        <v>un</v>
      </c>
      <c r="F323" s="122">
        <f>'BM06'!F318</f>
        <v>1</v>
      </c>
      <c r="G323" s="122"/>
      <c r="H323" s="75"/>
      <c r="I323" s="75"/>
      <c r="J323" s="122">
        <f>'BM06'!E318</f>
        <v>4478.74</v>
      </c>
      <c r="K323" s="122">
        <f>'BM06'!I318</f>
        <v>4478.74</v>
      </c>
      <c r="L323" s="122"/>
      <c r="M323" s="75"/>
      <c r="N323" s="75"/>
    </row>
    <row r="324" spans="1:14" ht="43.2" x14ac:dyDescent="0.25">
      <c r="A324" s="75" t="str">
        <f>'BM06'!A319</f>
        <v>19.3</v>
      </c>
      <c r="B324" s="75"/>
      <c r="C324" s="121" t="str">
        <f>'BM06'!B319</f>
        <v>FIXAÇÃO DE TUBOS HORIZONTAIS DE PPR DIÂMETROS MAIORES QUE 40 MM E MENORES OU IGUAIS A 75 MM COM ABRAÇADEIRA METÁLICA RÍGIDA TIPO  D  1 1/2" , FIXADA DIRETAMENTE NA LAJE. AF_05/2015</v>
      </c>
      <c r="D324" s="75"/>
      <c r="E324" s="75" t="str">
        <f>'BM06'!C319</f>
        <v>M</v>
      </c>
      <c r="F324" s="122">
        <f>'BM06'!F319</f>
        <v>6</v>
      </c>
      <c r="G324" s="122"/>
      <c r="H324" s="75"/>
      <c r="I324" s="75"/>
      <c r="J324" s="122">
        <f>'BM06'!E319</f>
        <v>12.574999999999999</v>
      </c>
      <c r="K324" s="122">
        <f>'BM06'!I319</f>
        <v>75.449999999999989</v>
      </c>
      <c r="L324" s="122"/>
      <c r="M324" s="75"/>
      <c r="N324" s="75"/>
    </row>
    <row r="325" spans="1:14" ht="14.4" x14ac:dyDescent="0.25">
      <c r="A325" s="75" t="str">
        <f>'BM06'!A320</f>
        <v>19.4</v>
      </c>
      <c r="B325" s="75"/>
      <c r="C325" s="121" t="str">
        <f>'BM06'!B320</f>
        <v>Curva de latão, cobre ou bronze, juntas soldadas, diâm = 22mm (3/4")</v>
      </c>
      <c r="D325" s="75"/>
      <c r="E325" s="75" t="str">
        <f>'BM06'!C320</f>
        <v>un</v>
      </c>
      <c r="F325" s="122">
        <f>'BM06'!F320</f>
        <v>2</v>
      </c>
      <c r="G325" s="122"/>
      <c r="H325" s="75"/>
      <c r="I325" s="75"/>
      <c r="J325" s="122">
        <f>'BM06'!E320</f>
        <v>22</v>
      </c>
      <c r="K325" s="122">
        <f>'BM06'!I320</f>
        <v>44</v>
      </c>
      <c r="L325" s="122"/>
      <c r="M325" s="75"/>
      <c r="N325" s="75"/>
    </row>
    <row r="326" spans="1:14" ht="14.4" x14ac:dyDescent="0.25">
      <c r="A326" s="75" t="str">
        <f>'BM06'!A321</f>
        <v>19.5</v>
      </c>
      <c r="B326" s="75"/>
      <c r="C326" s="121" t="str">
        <f>'BM06'!B321</f>
        <v>Curva de latão, cobre ou bronze, juntas soldadas, diâm = 42mm (1 1/2")</v>
      </c>
      <c r="D326" s="75"/>
      <c r="E326" s="75" t="str">
        <f>'BM06'!C321</f>
        <v>un</v>
      </c>
      <c r="F326" s="122">
        <f>'BM06'!F321</f>
        <v>2</v>
      </c>
      <c r="G326" s="122"/>
      <c r="H326" s="75"/>
      <c r="I326" s="75"/>
      <c r="J326" s="122">
        <f>'BM06'!E321</f>
        <v>88.825000000000003</v>
      </c>
      <c r="K326" s="122">
        <f>'BM06'!I321</f>
        <v>177.65</v>
      </c>
      <c r="L326" s="122"/>
      <c r="M326" s="75"/>
      <c r="N326" s="75"/>
    </row>
    <row r="327" spans="1:14" ht="14.4" x14ac:dyDescent="0.25">
      <c r="A327" s="75" t="str">
        <f>'BM06'!A322</f>
        <v>19.6</v>
      </c>
      <c r="B327" s="75"/>
      <c r="C327" s="121" t="str">
        <f>'BM06'!B322</f>
        <v>Duto flexível aluminizado, seção circular de 20cm (8")</v>
      </c>
      <c r="D327" s="75"/>
      <c r="E327" s="75" t="str">
        <f>'BM06'!C322</f>
        <v>M</v>
      </c>
      <c r="F327" s="122">
        <f>'BM06'!F322</f>
        <v>2.75</v>
      </c>
      <c r="G327" s="122"/>
      <c r="H327" s="75"/>
      <c r="I327" s="75"/>
      <c r="J327" s="122">
        <f>'BM06'!E322</f>
        <v>37.82</v>
      </c>
      <c r="K327" s="122">
        <f>'BM06'!I322</f>
        <v>104.005</v>
      </c>
      <c r="L327" s="122"/>
      <c r="M327" s="75"/>
      <c r="N327" s="75"/>
    </row>
    <row r="328" spans="1:14" ht="14.4" x14ac:dyDescent="0.25">
      <c r="A328" s="75" t="str">
        <f>'BM06'!A323</f>
        <v>19.7</v>
      </c>
      <c r="B328" s="75"/>
      <c r="C328" s="121" t="str">
        <f>'BM06'!B323</f>
        <v>Duto flexível aluminizado, seção circular de 15cm (6")</v>
      </c>
      <c r="D328" s="75"/>
      <c r="E328" s="75" t="str">
        <f>'BM06'!C323</f>
        <v>M</v>
      </c>
      <c r="F328" s="122">
        <f>'BM06'!F323</f>
        <v>2</v>
      </c>
      <c r="G328" s="122"/>
      <c r="H328" s="75"/>
      <c r="I328" s="75"/>
      <c r="J328" s="122">
        <f>'BM06'!E323</f>
        <v>29.694400000000002</v>
      </c>
      <c r="K328" s="122">
        <f>'BM06'!I323</f>
        <v>59.388800000000003</v>
      </c>
      <c r="L328" s="122"/>
      <c r="M328" s="75"/>
      <c r="N328" s="75"/>
    </row>
    <row r="329" spans="1:14" ht="28.8" x14ac:dyDescent="0.25">
      <c r="A329" s="75" t="str">
        <f>'BM06'!A324</f>
        <v>19.8</v>
      </c>
      <c r="B329" s="75"/>
      <c r="C329" s="121" t="str">
        <f>'BM06'!B324</f>
        <v>JUNTA DE EXPANSÃO EM BRONZE/LATÃO, DN 42 MM, PONTA X PONTA, INSTALADO EM PRUMADA  FORNECIMENTO E INSTALAÇÃO. AF_01/2016</v>
      </c>
      <c r="D329" s="75"/>
      <c r="E329" s="75" t="str">
        <f>'BM06'!C324</f>
        <v>UN</v>
      </c>
      <c r="F329" s="122">
        <f>'BM06'!F324</f>
        <v>1</v>
      </c>
      <c r="G329" s="122"/>
      <c r="H329" s="75"/>
      <c r="I329" s="75"/>
      <c r="J329" s="122">
        <f>'BM06'!E324</f>
        <v>1053.1300000000001</v>
      </c>
      <c r="K329" s="122">
        <f>'BM06'!I324</f>
        <v>1053.1300000000001</v>
      </c>
      <c r="L329" s="122"/>
      <c r="M329" s="75"/>
      <c r="N329" s="75"/>
    </row>
    <row r="330" spans="1:14" ht="14.4" x14ac:dyDescent="0.25">
      <c r="A330" s="75" t="str">
        <f>'BM06'!A325</f>
        <v>19.9</v>
      </c>
      <c r="B330" s="75"/>
      <c r="C330" s="121" t="str">
        <f>'BM06'!B325</f>
        <v>Dispositivo de proteção contra surto de tensão DPS 60kA - 275v</v>
      </c>
      <c r="D330" s="75"/>
      <c r="E330" s="75" t="str">
        <f>'BM06'!C325</f>
        <v>un</v>
      </c>
      <c r="F330" s="122">
        <f>'BM06'!F325</f>
        <v>1</v>
      </c>
      <c r="G330" s="122"/>
      <c r="H330" s="75"/>
      <c r="I330" s="75"/>
      <c r="J330" s="122">
        <f>'BM06'!E325</f>
        <v>120.7</v>
      </c>
      <c r="K330" s="122">
        <f>'BM06'!I325</f>
        <v>120.7</v>
      </c>
      <c r="L330" s="122"/>
      <c r="M330" s="75"/>
      <c r="N330" s="75"/>
    </row>
    <row r="331" spans="1:14" ht="14.4" x14ac:dyDescent="0.25">
      <c r="A331" s="119">
        <f>'BM06'!A326</f>
        <v>20</v>
      </c>
      <c r="B331" s="119"/>
      <c r="C331" s="120" t="str">
        <f>'BM06'!B326</f>
        <v>SISTEMA DE PROTEÇÃO CONTRA DESCARGAS ATMOSFÉRICAS (SPDA)</v>
      </c>
      <c r="D331" s="119"/>
      <c r="E331" s="119"/>
      <c r="F331" s="125"/>
      <c r="G331" s="125"/>
      <c r="H331" s="119"/>
      <c r="I331" s="119"/>
      <c r="J331" s="125"/>
      <c r="K331" s="125"/>
      <c r="L331" s="125"/>
      <c r="M331" s="119"/>
      <c r="N331" s="119"/>
    </row>
    <row r="332" spans="1:14" ht="14.4" x14ac:dyDescent="0.25">
      <c r="A332" s="75" t="str">
        <f>'BM06'!A327</f>
        <v>20.1</v>
      </c>
      <c r="B332" s="75"/>
      <c r="C332" s="121" t="str">
        <f>'BM06'!B327</f>
        <v>PARA-RAIOS TIPO FRANKLIN - CABO E SUPORTE ISOLADOR</v>
      </c>
      <c r="D332" s="75"/>
      <c r="E332" s="75" t="str">
        <f>'BM06'!C327</f>
        <v>M</v>
      </c>
      <c r="F332" s="122">
        <f>'BM06'!F327</f>
        <v>3</v>
      </c>
      <c r="G332" s="122"/>
      <c r="H332" s="75"/>
      <c r="I332" s="75"/>
      <c r="J332" s="122">
        <f>'BM06'!E327</f>
        <v>84.78</v>
      </c>
      <c r="K332" s="122">
        <f>'BM06'!I327</f>
        <v>254.34</v>
      </c>
      <c r="L332" s="122"/>
      <c r="M332" s="75"/>
      <c r="N332" s="75"/>
    </row>
    <row r="333" spans="1:14" ht="14.4" x14ac:dyDescent="0.25">
      <c r="A333" s="75" t="str">
        <f>'BM06'!A328</f>
        <v>20.2</v>
      </c>
      <c r="B333" s="75"/>
      <c r="C333" s="121" t="str">
        <f>'BM06'!B328</f>
        <v>Tirante/vergalhão aço rosca total de 3/8´</v>
      </c>
      <c r="D333" s="75"/>
      <c r="E333" s="75" t="str">
        <f>'BM06'!C328</f>
        <v>M</v>
      </c>
      <c r="F333" s="122">
        <f>'BM06'!F328</f>
        <v>90</v>
      </c>
      <c r="G333" s="122"/>
      <c r="H333" s="75"/>
      <c r="I333" s="75"/>
      <c r="J333" s="122">
        <f>'BM06'!E328</f>
        <v>9.1951111111111103</v>
      </c>
      <c r="K333" s="122">
        <f>'BM06'!I328</f>
        <v>827.56</v>
      </c>
      <c r="L333" s="122"/>
      <c r="M333" s="75"/>
      <c r="N333" s="75"/>
    </row>
    <row r="334" spans="1:14" ht="28.8" x14ac:dyDescent="0.25">
      <c r="A334" s="75" t="str">
        <f>'BM06'!A329</f>
        <v>20.3</v>
      </c>
      <c r="B334" s="75"/>
      <c r="C334" s="121" t="str">
        <f>'BM06'!B329</f>
        <v>Conector em latão estanhado (mini gar) para terminais aéreos, com porca e arruela galvanizado a fogo, para cabo 16 a 50mm², TEL 583 da Termotécnica ou equivalente</v>
      </c>
      <c r="D334" s="75"/>
      <c r="E334" s="75" t="str">
        <f>'BM06'!C329</f>
        <v>UN</v>
      </c>
      <c r="F334" s="122">
        <f>'BM06'!F329</f>
        <v>26</v>
      </c>
      <c r="G334" s="122"/>
      <c r="H334" s="75"/>
      <c r="I334" s="75"/>
      <c r="J334" s="122">
        <f>'BM06'!E329</f>
        <v>38.391923076923078</v>
      </c>
      <c r="K334" s="122">
        <f>'BM06'!I329</f>
        <v>998.19</v>
      </c>
      <c r="L334" s="122"/>
      <c r="M334" s="75"/>
      <c r="N334" s="75"/>
    </row>
    <row r="335" spans="1:14" ht="14.4" x14ac:dyDescent="0.25">
      <c r="A335" s="75" t="str">
        <f>'BM06'!A330</f>
        <v>20.4</v>
      </c>
      <c r="B335" s="75"/>
      <c r="C335" s="121" t="str">
        <f>'BM06'!B330</f>
        <v>Isolador galvanizado uso geral, simples com chapa de encosto</v>
      </c>
      <c r="D335" s="75"/>
      <c r="E335" s="75" t="str">
        <f>'BM06'!C330</f>
        <v>UN</v>
      </c>
      <c r="F335" s="122">
        <f>'BM06'!F330</f>
        <v>5</v>
      </c>
      <c r="G335" s="122"/>
      <c r="H335" s="75"/>
      <c r="I335" s="75"/>
      <c r="J335" s="122">
        <f>'BM06'!E330</f>
        <v>17.141999999999999</v>
      </c>
      <c r="K335" s="122">
        <f>'BM06'!I330</f>
        <v>85.71</v>
      </c>
      <c r="L335" s="122"/>
      <c r="M335" s="75"/>
      <c r="N335" s="75"/>
    </row>
    <row r="336" spans="1:14" ht="14.4" x14ac:dyDescent="0.25">
      <c r="A336" s="75" t="str">
        <f>'BM06'!A331</f>
        <v>20.5</v>
      </c>
      <c r="B336" s="75"/>
      <c r="C336" s="121" t="str">
        <f>'BM06'!B331</f>
        <v>Isolador galvanizado para mastro de diâmetro 2´, simples com 1 descida</v>
      </c>
      <c r="D336" s="75"/>
      <c r="E336" s="75" t="str">
        <f>'BM06'!C331</f>
        <v>UN</v>
      </c>
      <c r="F336" s="122">
        <f>'BM06'!F331</f>
        <v>1</v>
      </c>
      <c r="G336" s="122"/>
      <c r="H336" s="75"/>
      <c r="I336" s="75"/>
      <c r="J336" s="122">
        <f>'BM06'!E331</f>
        <v>20.86</v>
      </c>
      <c r="K336" s="122">
        <f>'BM06'!I331</f>
        <v>20.86</v>
      </c>
      <c r="L336" s="122"/>
      <c r="M336" s="75"/>
      <c r="N336" s="75"/>
    </row>
    <row r="337" spans="1:14" ht="14.4" x14ac:dyDescent="0.25">
      <c r="A337" s="75" t="str">
        <f>'BM06'!A332</f>
        <v>20.6</v>
      </c>
      <c r="B337" s="75"/>
      <c r="C337" s="121" t="str">
        <f>'BM06'!B332</f>
        <v>Caixa de equalização, de embutir, em aço com barramento, de 200 x 200 mm e tampa</v>
      </c>
      <c r="D337" s="75"/>
      <c r="E337" s="75" t="str">
        <f>'BM06'!C332</f>
        <v>UN</v>
      </c>
      <c r="F337" s="122">
        <f>'BM06'!F332</f>
        <v>1</v>
      </c>
      <c r="G337" s="122"/>
      <c r="H337" s="75"/>
      <c r="I337" s="75"/>
      <c r="J337" s="122">
        <f>'BM06'!E332</f>
        <v>469.23</v>
      </c>
      <c r="K337" s="122">
        <f>'BM06'!I332</f>
        <v>469.23</v>
      </c>
      <c r="L337" s="122"/>
      <c r="M337" s="75"/>
      <c r="N337" s="75"/>
    </row>
    <row r="338" spans="1:14" ht="14.4" x14ac:dyDescent="0.25">
      <c r="A338" s="75" t="str">
        <f>'BM06'!A333</f>
        <v>20.7</v>
      </c>
      <c r="B338" s="75"/>
      <c r="C338" s="121" t="str">
        <f>'BM06'!B333</f>
        <v>HASTE COPPERWELD 5/8• X 3,0M COM CONECTOR</v>
      </c>
      <c r="D338" s="75"/>
      <c r="E338" s="75" t="str">
        <f>'BM06'!C333</f>
        <v>UN</v>
      </c>
      <c r="F338" s="122">
        <f>'BM06'!F333</f>
        <v>13</v>
      </c>
      <c r="G338" s="122"/>
      <c r="H338" s="75"/>
      <c r="I338" s="75"/>
      <c r="J338" s="122">
        <f>'BM06'!E333</f>
        <v>82.453076923076921</v>
      </c>
      <c r="K338" s="122">
        <f>'BM06'!I333</f>
        <v>1071.8899999999999</v>
      </c>
      <c r="L338" s="122"/>
      <c r="M338" s="75"/>
      <c r="N338" s="75"/>
    </row>
    <row r="339" spans="1:14" ht="14.4" x14ac:dyDescent="0.25">
      <c r="A339" s="75" t="str">
        <f>'BM06'!A334</f>
        <v>20.8</v>
      </c>
      <c r="B339" s="75"/>
      <c r="C339" s="121" t="str">
        <f>'BM06'!B334</f>
        <v>CORDOALHA DE COBRE NU, INCLUSIVE ISOLADORES - 16,00 MM2 - FORNECIMENTO E INSTALACAO</v>
      </c>
      <c r="D339" s="75"/>
      <c r="E339" s="75" t="str">
        <f>'BM06'!C334</f>
        <v>M</v>
      </c>
      <c r="F339" s="122">
        <f>'BM06'!F334</f>
        <v>20</v>
      </c>
      <c r="G339" s="122"/>
      <c r="H339" s="75"/>
      <c r="I339" s="75"/>
      <c r="J339" s="122">
        <f>'BM06'!E334</f>
        <v>49.985500000000002</v>
      </c>
      <c r="K339" s="122">
        <f>'BM06'!I334</f>
        <v>999.71</v>
      </c>
      <c r="L339" s="122"/>
      <c r="M339" s="75"/>
      <c r="N339" s="75"/>
    </row>
    <row r="340" spans="1:14" ht="14.4" x14ac:dyDescent="0.25">
      <c r="A340" s="75" t="str">
        <f>'BM06'!A335</f>
        <v>20.9</v>
      </c>
      <c r="B340" s="75"/>
      <c r="C340" s="121" t="str">
        <f>'BM06'!B335</f>
        <v>CORDOALHA DE COBRE NU, INCLUSIVE ISOLADORES - 35,00 MM2 - FORNECIMENTO E INSTALACAO</v>
      </c>
      <c r="D340" s="75"/>
      <c r="E340" s="75" t="str">
        <f>'BM06'!C335</f>
        <v>M</v>
      </c>
      <c r="F340" s="122">
        <f>'BM06'!F335</f>
        <v>500</v>
      </c>
      <c r="G340" s="122"/>
      <c r="H340" s="75"/>
      <c r="I340" s="75"/>
      <c r="J340" s="122">
        <f>'BM06'!E335</f>
        <v>74.796700000000001</v>
      </c>
      <c r="K340" s="122">
        <f>'BM06'!I335</f>
        <v>37398.35</v>
      </c>
      <c r="L340" s="122"/>
      <c r="M340" s="75"/>
      <c r="N340" s="75"/>
    </row>
    <row r="341" spans="1:14" ht="14.4" x14ac:dyDescent="0.25">
      <c r="A341" s="75" t="str">
        <f>'BM06'!A336</f>
        <v>20.10</v>
      </c>
      <c r="B341" s="75"/>
      <c r="C341" s="121" t="str">
        <f>'BM06'!B336</f>
        <v>CORDOALHA DE COBRE NU, INCLUSIVE ISOLADORES - 50,00 MM2 - FORNECIMENTO E INSTALACAO</v>
      </c>
      <c r="D341" s="75"/>
      <c r="E341" s="75" t="str">
        <f>'BM06'!C336</f>
        <v>M</v>
      </c>
      <c r="F341" s="122">
        <f>'BM06'!F336</f>
        <v>380</v>
      </c>
      <c r="G341" s="122"/>
      <c r="H341" s="75"/>
      <c r="I341" s="75"/>
      <c r="J341" s="122">
        <f>'BM06'!E336</f>
        <v>95.694710526315788</v>
      </c>
      <c r="K341" s="122">
        <f>'BM06'!I336</f>
        <v>36363.99</v>
      </c>
      <c r="L341" s="122"/>
      <c r="M341" s="75"/>
      <c r="N341" s="75"/>
    </row>
    <row r="342" spans="1:14" ht="28.8" x14ac:dyDescent="0.25">
      <c r="A342" s="75" t="str">
        <f>'BM06'!A337</f>
        <v>20.11</v>
      </c>
      <c r="B342" s="75"/>
      <c r="C342" s="121" t="str">
        <f>'BM06'!B337</f>
        <v>QUADRO DE DISTRIBUICAO PARA TELEFONE N.3, 40X40X12CM EM CHAPA METALICA, DE EMBUTIR, SEM ACESSORIOS, PADRAO TELEBRAS, FORNECIMENTO E INSTALACAO</v>
      </c>
      <c r="D342" s="75"/>
      <c r="E342" s="75" t="str">
        <f>'BM06'!C337</f>
        <v>UN</v>
      </c>
      <c r="F342" s="122">
        <f>'BM06'!F337</f>
        <v>4</v>
      </c>
      <c r="G342" s="122"/>
      <c r="H342" s="75"/>
      <c r="I342" s="75"/>
      <c r="J342" s="122">
        <f>'BM06'!E337</f>
        <v>248.56</v>
      </c>
      <c r="K342" s="122">
        <f>'BM06'!I337</f>
        <v>994.24</v>
      </c>
      <c r="L342" s="122"/>
      <c r="M342" s="75"/>
      <c r="N342" s="75"/>
    </row>
    <row r="343" spans="1:14" ht="14.4" x14ac:dyDescent="0.25">
      <c r="A343" s="75" t="str">
        <f>'BM06'!A338</f>
        <v>20.12</v>
      </c>
      <c r="B343" s="75"/>
      <c r="C343" s="121" t="str">
        <f>'BM06'!B338</f>
        <v>TERMINAL OU CONECTOR DE PRESSAO - PARA CABO 50MM2 - FORNECIMENTO E INSTALACAO</v>
      </c>
      <c r="D343" s="75"/>
      <c r="E343" s="75" t="str">
        <f>'BM06'!C338</f>
        <v>UN</v>
      </c>
      <c r="F343" s="122">
        <f>'BM06'!F338</f>
        <v>17</v>
      </c>
      <c r="G343" s="122"/>
      <c r="H343" s="75"/>
      <c r="I343" s="75"/>
      <c r="J343" s="122">
        <f>'BM06'!E338</f>
        <v>20.994705882352942</v>
      </c>
      <c r="K343" s="122">
        <f>'BM06'!I338</f>
        <v>356.91</v>
      </c>
      <c r="L343" s="122"/>
      <c r="M343" s="75"/>
      <c r="N343" s="75"/>
    </row>
    <row r="344" spans="1:14" ht="14.4" x14ac:dyDescent="0.25">
      <c r="A344" s="119">
        <f>'BM06'!A339</f>
        <v>21</v>
      </c>
      <c r="B344" s="119"/>
      <c r="C344" s="120" t="str">
        <f>'BM06'!B339</f>
        <v>SERVIÇOS COMPLEMENTARES</v>
      </c>
      <c r="D344" s="119"/>
      <c r="E344" s="119"/>
      <c r="F344" s="125"/>
      <c r="G344" s="125"/>
      <c r="H344" s="119"/>
      <c r="I344" s="119"/>
      <c r="J344" s="125"/>
      <c r="K344" s="125"/>
      <c r="L344" s="125"/>
      <c r="M344" s="119"/>
      <c r="N344" s="119"/>
    </row>
    <row r="345" spans="1:14" ht="14.4" x14ac:dyDescent="0.25">
      <c r="A345" s="75" t="str">
        <f>'BM06'!A340</f>
        <v>21.1</v>
      </c>
      <c r="B345" s="75"/>
      <c r="C345" s="121" t="str">
        <f>'BM06'!B340</f>
        <v>CONJUNTO DE MASTRO P/ TRÊS BANDEIRAS E PEDESTAL</v>
      </c>
      <c r="D345" s="75"/>
      <c r="E345" s="75" t="str">
        <f>'BM06'!C340</f>
        <v>UN</v>
      </c>
      <c r="F345" s="122">
        <f>'BM06'!F340</f>
        <v>1</v>
      </c>
      <c r="G345" s="122"/>
      <c r="H345" s="75"/>
      <c r="I345" s="75"/>
      <c r="J345" s="122">
        <f>'BM06'!E340</f>
        <v>2583.37</v>
      </c>
      <c r="K345" s="122">
        <f>'BM06'!I340</f>
        <v>2583.37</v>
      </c>
      <c r="L345" s="122"/>
      <c r="M345" s="75"/>
      <c r="N345" s="75"/>
    </row>
    <row r="346" spans="1:14" ht="14.4" x14ac:dyDescent="0.25">
      <c r="A346" s="75" t="str">
        <f>'BM06'!A341</f>
        <v>21.2</v>
      </c>
      <c r="B346" s="75"/>
      <c r="C346" s="121" t="str">
        <f>'BM06'!B341</f>
        <v>GRANITO POLIDO E=2cm, CINZA, ARGAMASSA DE CIMENTO E AREIA 1:4, C/ REJUNTAMENTO</v>
      </c>
      <c r="D346" s="75"/>
      <c r="E346" s="75" t="str">
        <f>'BM06'!C341</f>
        <v>m²</v>
      </c>
      <c r="F346" s="122">
        <f>'BM06'!F341</f>
        <v>49.69</v>
      </c>
      <c r="G346" s="122"/>
      <c r="H346" s="75"/>
      <c r="I346" s="75"/>
      <c r="J346" s="122">
        <f>'BM06'!E341</f>
        <v>191.68021734755484</v>
      </c>
      <c r="K346" s="122">
        <f>'BM06'!I341</f>
        <v>9524.59</v>
      </c>
      <c r="L346" s="122"/>
      <c r="M346" s="75"/>
      <c r="N346" s="75"/>
    </row>
    <row r="347" spans="1:14" ht="14.4" x14ac:dyDescent="0.25">
      <c r="A347" s="75" t="str">
        <f>'BM06'!A342</f>
        <v>21.3</v>
      </c>
      <c r="B347" s="75"/>
      <c r="C347" s="121" t="str">
        <f>'BM06'!B342</f>
        <v>GRANITO POLIDO E=2cm, CINZA, ARGAMASSA DE CIMENTO E AREIA 1:4, C/ REJUNTAMENTO</v>
      </c>
      <c r="D347" s="75"/>
      <c r="E347" s="75" t="str">
        <f>'BM06'!C342</f>
        <v>m²</v>
      </c>
      <c r="F347" s="122">
        <f>'BM06'!F342</f>
        <v>23.97</v>
      </c>
      <c r="G347" s="122"/>
      <c r="H347" s="75"/>
      <c r="I347" s="75"/>
      <c r="J347" s="122">
        <f>'BM06'!E342</f>
        <v>191.68021734755484</v>
      </c>
      <c r="K347" s="122">
        <f>'BM06'!I342</f>
        <v>4594.5748098208896</v>
      </c>
      <c r="L347" s="122"/>
      <c r="M347" s="75"/>
      <c r="N347" s="75"/>
    </row>
    <row r="348" spans="1:14" ht="14.4" x14ac:dyDescent="0.25">
      <c r="A348" s="75" t="str">
        <f>'BM06'!A343</f>
        <v>21.4</v>
      </c>
      <c r="B348" s="75"/>
      <c r="C348" s="121" t="str">
        <f>'BM06'!B343</f>
        <v>PRATELEIRA DE MADEIRA DE LEI PLAINADA</v>
      </c>
      <c r="D348" s="75"/>
      <c r="E348" s="75" t="str">
        <f>'BM06'!C343</f>
        <v>m²</v>
      </c>
      <c r="F348" s="122">
        <f>'BM06'!F343</f>
        <v>65.05</v>
      </c>
      <c r="G348" s="122"/>
      <c r="H348" s="75"/>
      <c r="I348" s="75"/>
      <c r="J348" s="122">
        <f>'BM06'!E343</f>
        <v>111.17740199846273</v>
      </c>
      <c r="K348" s="122">
        <f>'BM06'!I343</f>
        <v>7232.09</v>
      </c>
      <c r="L348" s="122"/>
      <c r="M348" s="75"/>
      <c r="N348" s="75"/>
    </row>
    <row r="349" spans="1:14" ht="14.4" x14ac:dyDescent="0.25">
      <c r="A349" s="75" t="str">
        <f>'BM06'!A344</f>
        <v>21.5</v>
      </c>
      <c r="B349" s="75"/>
      <c r="C349" s="121" t="str">
        <f>'BM06'!B344</f>
        <v>BANCO EM ALVENARIA, TAMPO EM CONCRETO, C/ENCOSTO H=80cm (PINTADO)</v>
      </c>
      <c r="D349" s="75"/>
      <c r="E349" s="75" t="str">
        <f>'BM06'!C344</f>
        <v>M</v>
      </c>
      <c r="F349" s="122">
        <f>'BM06'!F344</f>
        <v>4.3899999999999997</v>
      </c>
      <c r="G349" s="122"/>
      <c r="H349" s="75"/>
      <c r="I349" s="75"/>
      <c r="J349" s="122">
        <f>'BM06'!E344</f>
        <v>128.23500000000001</v>
      </c>
      <c r="K349" s="122">
        <f>'BM06'!I344</f>
        <v>562.95164999999997</v>
      </c>
      <c r="L349" s="122"/>
      <c r="M349" s="75"/>
      <c r="N349" s="75"/>
    </row>
    <row r="350" spans="1:14" ht="14.4" x14ac:dyDescent="0.25">
      <c r="A350" s="75" t="str">
        <f>'BM06'!A345</f>
        <v>21.6</v>
      </c>
      <c r="B350" s="75"/>
      <c r="C350" s="121" t="str">
        <f>'BM06'!B345</f>
        <v>BANCO EM ALVENARIA, TAMPO EM CONCRETO, C/ENCOSTO H=80cm (PINTADO)</v>
      </c>
      <c r="D350" s="75"/>
      <c r="E350" s="75" t="str">
        <f>'BM06'!C345</f>
        <v>M</v>
      </c>
      <c r="F350" s="122">
        <f>'BM06'!F345</f>
        <v>4.5199999999999996</v>
      </c>
      <c r="G350" s="122"/>
      <c r="H350" s="75"/>
      <c r="I350" s="75"/>
      <c r="J350" s="122">
        <f>'BM06'!E345</f>
        <v>128.23500000000001</v>
      </c>
      <c r="K350" s="122">
        <f>'BM06'!I345</f>
        <v>579.62220000000002</v>
      </c>
      <c r="L350" s="122"/>
      <c r="M350" s="75"/>
      <c r="N350" s="75"/>
    </row>
    <row r="351" spans="1:14" ht="14.4" x14ac:dyDescent="0.25">
      <c r="A351" s="75" t="str">
        <f>'BM06'!A346</f>
        <v>21.7</v>
      </c>
      <c r="B351" s="75"/>
      <c r="C351" s="121" t="str">
        <f>'BM06'!B346</f>
        <v>Conector olhal cabo/haste de 5/8´</v>
      </c>
      <c r="D351" s="75"/>
      <c r="E351" s="75" t="str">
        <f>'BM06'!C346</f>
        <v>UN</v>
      </c>
      <c r="F351" s="122">
        <f>'BM06'!F346</f>
        <v>2</v>
      </c>
      <c r="G351" s="122"/>
      <c r="H351" s="75"/>
      <c r="I351" s="75"/>
      <c r="J351" s="122">
        <f>'BM06'!E346</f>
        <v>11.315</v>
      </c>
      <c r="K351" s="122">
        <f>'BM06'!I346</f>
        <v>22.63</v>
      </c>
      <c r="L351" s="122"/>
      <c r="M351" s="75"/>
      <c r="N351" s="75"/>
    </row>
    <row r="352" spans="1:14" ht="14.4" x14ac:dyDescent="0.25">
      <c r="A352" s="75" t="str">
        <f>'BM06'!A347</f>
        <v>21.8</v>
      </c>
      <c r="B352" s="75"/>
      <c r="C352" s="121" t="str">
        <f>'BM06'!B347</f>
        <v>LUZ PILOTO 2 LAMPADAS R81</v>
      </c>
      <c r="D352" s="75"/>
      <c r="E352" s="75" t="str">
        <f>'BM06'!C347</f>
        <v>UN</v>
      </c>
      <c r="F352" s="122">
        <f>'BM06'!F347</f>
        <v>1</v>
      </c>
      <c r="G352" s="122"/>
      <c r="H352" s="75"/>
      <c r="I352" s="75"/>
      <c r="J352" s="122">
        <f>'BM06'!E347</f>
        <v>35.67</v>
      </c>
      <c r="K352" s="122">
        <f>'BM06'!I347</f>
        <v>35.67</v>
      </c>
      <c r="L352" s="122"/>
      <c r="M352" s="75"/>
      <c r="N352" s="75"/>
    </row>
    <row r="353" spans="1:14" ht="14.4" x14ac:dyDescent="0.25">
      <c r="A353" s="75" t="str">
        <f>'BM06'!A348</f>
        <v>21.9</v>
      </c>
      <c r="B353" s="75"/>
      <c r="C353" s="121" t="str">
        <f>'BM06'!B348</f>
        <v>Cinto ( cinturão ) de segurança</v>
      </c>
      <c r="D353" s="75"/>
      <c r="E353" s="75" t="str">
        <f>'BM06'!C348</f>
        <v>un</v>
      </c>
      <c r="F353" s="122">
        <f>'BM06'!F348</f>
        <v>1</v>
      </c>
      <c r="G353" s="122"/>
      <c r="H353" s="75"/>
      <c r="I353" s="75"/>
      <c r="J353" s="122">
        <f>'BM06'!E348</f>
        <v>94.42</v>
      </c>
      <c r="K353" s="122">
        <f>'BM06'!I348</f>
        <v>94.42</v>
      </c>
      <c r="L353" s="122"/>
      <c r="M353" s="75"/>
      <c r="N353" s="75"/>
    </row>
    <row r="354" spans="1:14" ht="14.4" x14ac:dyDescent="0.25">
      <c r="A354" s="75" t="str">
        <f>'BM06'!A349</f>
        <v>21.10</v>
      </c>
      <c r="B354" s="75"/>
      <c r="C354" s="121" t="str">
        <f>'BM06'!B349</f>
        <v>SUPORTE DE AÇO GALVANIZADO PARA FIXAÇÃO DO PÁRA-RAIO POLIMÉRICO</v>
      </c>
      <c r="D354" s="75"/>
      <c r="E354" s="75" t="str">
        <f>'BM06'!C349</f>
        <v>un</v>
      </c>
      <c r="F354" s="122">
        <f>'BM06'!F349</f>
        <v>1</v>
      </c>
      <c r="G354" s="122"/>
      <c r="H354" s="75"/>
      <c r="I354" s="75"/>
      <c r="J354" s="122">
        <f>'BM06'!E349</f>
        <v>52.44</v>
      </c>
      <c r="K354" s="122">
        <f>'BM06'!I349</f>
        <v>52.44</v>
      </c>
      <c r="L354" s="122"/>
      <c r="M354" s="75"/>
      <c r="N354" s="75"/>
    </row>
    <row r="355" spans="1:14" ht="14.4" x14ac:dyDescent="0.25">
      <c r="A355" s="75" t="str">
        <f>'BM06'!A350</f>
        <v>21.11</v>
      </c>
      <c r="B355" s="75"/>
      <c r="C355" s="121" t="str">
        <f>'BM06'!B350</f>
        <v>SINALIZACAO DE AVISO EM PLACAS DE ADVERTENCIA REMOVIVEIS</v>
      </c>
      <c r="D355" s="75"/>
      <c r="E355" s="75" t="str">
        <f>'BM06'!C350</f>
        <v>UN</v>
      </c>
      <c r="F355" s="122">
        <f>'BM06'!F350</f>
        <v>2</v>
      </c>
      <c r="G355" s="122"/>
      <c r="H355" s="75"/>
      <c r="I355" s="75"/>
      <c r="J355" s="122">
        <f>'BM06'!E350</f>
        <v>111.84399999999999</v>
      </c>
      <c r="K355" s="122">
        <f>'BM06'!I350</f>
        <v>223.68799999999999</v>
      </c>
      <c r="L355" s="122"/>
      <c r="M355" s="75"/>
      <c r="N355" s="75"/>
    </row>
    <row r="356" spans="1:14" ht="28.8" x14ac:dyDescent="0.25">
      <c r="A356" s="75" t="str">
        <f>'BM06'!A351</f>
        <v>21.12</v>
      </c>
      <c r="B356" s="75"/>
      <c r="C356" s="121" t="str">
        <f>'BM06'!B351</f>
        <v>ESCADA TIPO MARINHEIRO EM ACO CA-50 9,52MM INCLUSO PINTURA COM FUNDO ANTICORROSIVO TIPO ZARCAO</v>
      </c>
      <c r="D356" s="75"/>
      <c r="E356" s="75" t="str">
        <f>'BM06'!C351</f>
        <v>M</v>
      </c>
      <c r="F356" s="122">
        <f>'BM06'!F351</f>
        <v>13.4</v>
      </c>
      <c r="G356" s="122"/>
      <c r="H356" s="75"/>
      <c r="I356" s="75"/>
      <c r="J356" s="122">
        <f>'BM06'!E351</f>
        <v>87.892537313432825</v>
      </c>
      <c r="K356" s="122">
        <f>'BM06'!I351</f>
        <v>1177.76</v>
      </c>
      <c r="L356" s="122"/>
      <c r="M356" s="75"/>
      <c r="N356" s="75"/>
    </row>
    <row r="357" spans="1:14" ht="14.4" x14ac:dyDescent="0.25">
      <c r="A357" s="75" t="str">
        <f>'BM06'!A352</f>
        <v>21.13</v>
      </c>
      <c r="B357" s="75"/>
      <c r="C357" s="121" t="str">
        <f>'BM06'!B352</f>
        <v>GRADIL DE ALUMINIO ANODIZADO TIPO BARRA CHATA PARA VARANDAS, ALTURA 1,0M</v>
      </c>
      <c r="D357" s="75"/>
      <c r="E357" s="75" t="str">
        <f>'BM06'!C352</f>
        <v>M</v>
      </c>
      <c r="F357" s="122">
        <f>'BM06'!F352</f>
        <v>7.97</v>
      </c>
      <c r="G357" s="122"/>
      <c r="H357" s="75"/>
      <c r="I357" s="75"/>
      <c r="J357" s="122">
        <f>'BM06'!E352</f>
        <v>526.57000000000005</v>
      </c>
      <c r="K357" s="122">
        <f>'BM06'!I352</f>
        <v>4196.7629000000006</v>
      </c>
      <c r="L357" s="122"/>
      <c r="M357" s="75"/>
      <c r="N357" s="75"/>
    </row>
    <row r="358" spans="1:14" ht="14.4" x14ac:dyDescent="0.25">
      <c r="A358" s="75" t="str">
        <f>'BM06'!A353</f>
        <v>21.14</v>
      </c>
      <c r="B358" s="75"/>
      <c r="C358" s="121" t="str">
        <f>'BM06'!B353</f>
        <v>Chapa de aço em bitolas medias</v>
      </c>
      <c r="D358" s="75"/>
      <c r="E358" s="75" t="str">
        <f>'BM06'!C353</f>
        <v>KG</v>
      </c>
      <c r="F358" s="122">
        <f>'BM06'!F353</f>
        <v>2560</v>
      </c>
      <c r="G358" s="122"/>
      <c r="H358" s="75"/>
      <c r="I358" s="75"/>
      <c r="J358" s="122">
        <f>'BM06'!E353</f>
        <v>25.113953125000002</v>
      </c>
      <c r="K358" s="122">
        <f>'BM06'!I353</f>
        <v>64291.72</v>
      </c>
      <c r="L358" s="122"/>
      <c r="M358" s="75"/>
      <c r="N358" s="75"/>
    </row>
    <row r="359" spans="1:14" ht="28.8" x14ac:dyDescent="0.25">
      <c r="A359" s="75" t="str">
        <f>'BM06'!A354</f>
        <v>21.15</v>
      </c>
      <c r="B359" s="75"/>
      <c r="C359" s="121" t="str">
        <f>'BM06'!B354</f>
        <v>SUPORTE MÃO FRANCESA EM ACO, ABAS IGUAIS 40 CM, CAPACIDADE MINIMA 70 KG, BRANCO - FORNECIMENTO E INSTALAÇÃO. AF_01/2020</v>
      </c>
      <c r="D359" s="75"/>
      <c r="E359" s="75" t="str">
        <f>'BM06'!C354</f>
        <v>UN</v>
      </c>
      <c r="F359" s="122">
        <f>'BM06'!F354</f>
        <v>5</v>
      </c>
      <c r="G359" s="122"/>
      <c r="H359" s="75"/>
      <c r="I359" s="75"/>
      <c r="J359" s="122">
        <f>'BM06'!E354</f>
        <v>45.624000000000002</v>
      </c>
      <c r="K359" s="122">
        <f>'BM06'!I354</f>
        <v>228.12</v>
      </c>
      <c r="L359" s="122"/>
      <c r="M359" s="75"/>
      <c r="N359" s="75"/>
    </row>
    <row r="360" spans="1:14" ht="14.4" x14ac:dyDescent="0.25">
      <c r="A360" s="119">
        <f>'BM06'!A355</f>
        <v>22</v>
      </c>
      <c r="B360" s="119"/>
      <c r="C360" s="120" t="str">
        <f>'BM06'!B355</f>
        <v>SERVIÇOS FINAIS</v>
      </c>
      <c r="D360" s="119"/>
      <c r="E360" s="119"/>
      <c r="F360" s="125"/>
      <c r="G360" s="125"/>
      <c r="H360" s="119"/>
      <c r="I360" s="119"/>
      <c r="J360" s="125"/>
      <c r="K360" s="125"/>
      <c r="L360" s="125"/>
      <c r="M360" s="119"/>
      <c r="N360" s="119"/>
    </row>
    <row r="361" spans="1:14" ht="14.4" x14ac:dyDescent="0.25">
      <c r="A361" s="75" t="str">
        <f>'BM06'!A356</f>
        <v>22.1</v>
      </c>
      <c r="B361" s="75"/>
      <c r="C361" s="121" t="str">
        <f>'BM06'!B356</f>
        <v>Limpeza geral</v>
      </c>
      <c r="D361" s="75"/>
      <c r="E361" s="75" t="str">
        <f>'BM06'!C356</f>
        <v>m²</v>
      </c>
      <c r="F361" s="122">
        <f>'BM06'!F356</f>
        <v>1211.92</v>
      </c>
      <c r="G361" s="122"/>
      <c r="H361" s="75"/>
      <c r="I361" s="75"/>
      <c r="J361" s="122">
        <f>'BM06'!E356</f>
        <v>2.4108439500957157</v>
      </c>
      <c r="K361" s="122">
        <f>'BM06'!I356</f>
        <v>2921.75</v>
      </c>
      <c r="L361" s="122"/>
      <c r="M361" s="75"/>
      <c r="N361" s="75"/>
    </row>
    <row r="362" spans="1:14" ht="14.4" x14ac:dyDescent="0.25">
      <c r="A362" s="75"/>
      <c r="B362" s="75"/>
      <c r="C362" s="75"/>
      <c r="D362" s="75"/>
      <c r="E362" s="75"/>
      <c r="F362" s="122"/>
      <c r="G362" s="122"/>
      <c r="H362" s="75"/>
      <c r="I362" s="75"/>
      <c r="J362" s="122"/>
      <c r="K362" s="122">
        <f>SUM(K10:K361)</f>
        <v>1391728.6809150544</v>
      </c>
      <c r="L362" s="122">
        <f>SUM(L10:L361)</f>
        <v>38180.852599999998</v>
      </c>
      <c r="M362" s="75"/>
      <c r="N362" s="124">
        <f>SUM(N10:N361)</f>
        <v>38180.852599999998</v>
      </c>
    </row>
    <row r="363" spans="1:14" x14ac:dyDescent="0.25">
      <c r="J363" s="88"/>
    </row>
    <row r="364" spans="1:14" x14ac:dyDescent="0.25">
      <c r="J364" s="88"/>
    </row>
    <row r="365" spans="1:14" x14ac:dyDescent="0.25">
      <c r="J365" s="88"/>
    </row>
    <row r="366" spans="1:14" x14ac:dyDescent="0.25">
      <c r="J366" s="88"/>
    </row>
    <row r="367" spans="1:14" x14ac:dyDescent="0.25">
      <c r="J367" s="88"/>
    </row>
    <row r="368" spans="1:14" x14ac:dyDescent="0.25">
      <c r="J368" s="88"/>
    </row>
  </sheetData>
  <mergeCells count="13">
    <mergeCell ref="F7:I7"/>
    <mergeCell ref="J7:J8"/>
    <mergeCell ref="K7:N7"/>
    <mergeCell ref="A1:N1"/>
    <mergeCell ref="A2:N2"/>
    <mergeCell ref="A3:N3"/>
    <mergeCell ref="A4:N4"/>
    <mergeCell ref="A6:N6"/>
    <mergeCell ref="A7:A8"/>
    <mergeCell ref="B7:B8"/>
    <mergeCell ref="C7:C8"/>
    <mergeCell ref="D7:D8"/>
    <mergeCell ref="E7:E8"/>
  </mergeCells>
  <hyperlinks>
    <hyperlink ref="B25" r:id="rId1" display="http://orse.cehop.se.gov.br/composicao.asp?font_sg_fonte=ORSE&amp;serv_nr_codigo=3176&amp;peri_nr_ano=2022&amp;peri_nr_mes=1&amp;peri_nr_ordem=1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2"/>
  <sheetViews>
    <sheetView workbookViewId="0">
      <selection activeCell="L72" sqref="L72"/>
    </sheetView>
  </sheetViews>
  <sheetFormatPr defaultRowHeight="13.8" x14ac:dyDescent="0.25"/>
  <cols>
    <col min="2" max="2" width="10" customWidth="1"/>
    <col min="3" max="3" width="11.19921875" customWidth="1"/>
  </cols>
  <sheetData>
    <row r="1" spans="1:13" x14ac:dyDescent="0.25">
      <c r="A1" s="208"/>
      <c r="B1" s="209"/>
      <c r="C1" s="214" t="s">
        <v>737</v>
      </c>
      <c r="D1" s="215"/>
      <c r="E1" s="215"/>
      <c r="F1" s="215"/>
      <c r="G1" s="215"/>
      <c r="H1" s="215"/>
      <c r="I1" s="215"/>
      <c r="J1" s="215"/>
      <c r="K1" s="215"/>
      <c r="L1" s="215"/>
      <c r="M1" s="216"/>
    </row>
    <row r="2" spans="1:13" x14ac:dyDescent="0.25">
      <c r="A2" s="210"/>
      <c r="B2" s="211"/>
      <c r="C2" s="217" t="s">
        <v>632</v>
      </c>
      <c r="D2" s="218"/>
      <c r="E2" s="218"/>
      <c r="F2" s="218"/>
      <c r="G2" s="219"/>
      <c r="H2" s="217" t="s">
        <v>633</v>
      </c>
      <c r="I2" s="218"/>
      <c r="J2" s="218"/>
      <c r="K2" s="218"/>
      <c r="L2" s="218"/>
      <c r="M2" s="220"/>
    </row>
    <row r="3" spans="1:13" ht="25.2" customHeight="1" x14ac:dyDescent="0.25">
      <c r="A3" s="210"/>
      <c r="B3" s="211"/>
      <c r="C3" s="221" t="s">
        <v>628</v>
      </c>
      <c r="D3" s="222"/>
      <c r="E3" s="222"/>
      <c r="F3" s="222"/>
      <c r="G3" s="223"/>
      <c r="H3" s="224" t="s">
        <v>634</v>
      </c>
      <c r="I3" s="222"/>
      <c r="J3" s="222"/>
      <c r="K3" s="222"/>
      <c r="L3" s="222"/>
      <c r="M3" s="225"/>
    </row>
    <row r="4" spans="1:13" x14ac:dyDescent="0.25">
      <c r="A4" s="210"/>
      <c r="B4" s="211"/>
      <c r="C4" s="217" t="s">
        <v>635</v>
      </c>
      <c r="D4" s="218"/>
      <c r="E4" s="218"/>
      <c r="F4" s="218"/>
      <c r="G4" s="219"/>
      <c r="H4" s="226" t="s">
        <v>636</v>
      </c>
      <c r="I4" s="227"/>
      <c r="J4" s="227"/>
      <c r="K4" s="228"/>
      <c r="L4" s="229"/>
      <c r="M4" s="230"/>
    </row>
    <row r="5" spans="1:13" x14ac:dyDescent="0.25">
      <c r="A5" s="212"/>
      <c r="B5" s="213"/>
      <c r="C5" s="221" t="s">
        <v>629</v>
      </c>
      <c r="D5" s="222"/>
      <c r="E5" s="222"/>
      <c r="F5" s="222"/>
      <c r="G5" s="223"/>
      <c r="H5" s="231"/>
      <c r="I5" s="232"/>
      <c r="J5" s="232"/>
      <c r="K5" s="233"/>
      <c r="L5" s="231"/>
      <c r="M5" s="234"/>
    </row>
    <row r="6" spans="1:13" x14ac:dyDescent="0.25">
      <c r="A6" s="186"/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8"/>
    </row>
    <row r="7" spans="1:13" x14ac:dyDescent="0.25">
      <c r="A7" s="193" t="s">
        <v>637</v>
      </c>
      <c r="B7" s="195" t="s">
        <v>638</v>
      </c>
      <c r="C7" s="196"/>
      <c r="D7" s="199" t="s">
        <v>639</v>
      </c>
      <c r="E7" s="201" t="s">
        <v>640</v>
      </c>
      <c r="F7" s="202"/>
      <c r="G7" s="202"/>
      <c r="H7" s="202"/>
      <c r="I7" s="202"/>
      <c r="J7" s="203"/>
      <c r="K7" s="204" t="s">
        <v>641</v>
      </c>
      <c r="L7" s="205"/>
      <c r="M7" s="206" t="s">
        <v>642</v>
      </c>
    </row>
    <row r="8" spans="1:13" x14ac:dyDescent="0.25">
      <c r="A8" s="194"/>
      <c r="B8" s="197"/>
      <c r="C8" s="198"/>
      <c r="D8" s="200"/>
      <c r="E8" s="60" t="s">
        <v>643</v>
      </c>
      <c r="F8" s="60" t="s">
        <v>644</v>
      </c>
      <c r="G8" s="60" t="s">
        <v>645</v>
      </c>
      <c r="H8" s="60" t="s">
        <v>646</v>
      </c>
      <c r="I8" s="60" t="s">
        <v>647</v>
      </c>
      <c r="J8" s="60" t="s">
        <v>648</v>
      </c>
      <c r="K8" s="61" t="s">
        <v>649</v>
      </c>
      <c r="L8" s="61" t="s">
        <v>650</v>
      </c>
      <c r="M8" s="207"/>
    </row>
    <row r="9" spans="1:13" x14ac:dyDescent="0.25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8"/>
    </row>
    <row r="10" spans="1:13" x14ac:dyDescent="0.25">
      <c r="A10" s="186"/>
      <c r="B10" s="187"/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8"/>
    </row>
    <row r="11" spans="1:13" ht="30" customHeight="1" x14ac:dyDescent="0.25">
      <c r="A11" s="67"/>
      <c r="B11" s="261" t="str">
        <f>'ITENS NOVOS'!D7</f>
        <v>TRAMA DE MADEIRA COMPOSTA POR RIPAS, CAIBROS E TERÇAS PARA TELHADOS DE ATÉ 2 ÁGUAS PARA TELHA DE ENCAIXE DE CERÂMICA OU DE CONCRETO, INCLUSO TRANSPORTE VERTICAL. AF_07/2019</v>
      </c>
      <c r="C11" s="262"/>
      <c r="D11" s="262"/>
      <c r="E11" s="262"/>
      <c r="F11" s="262"/>
      <c r="G11" s="262"/>
      <c r="H11" s="262"/>
      <c r="I11" s="262"/>
      <c r="J11" s="262"/>
      <c r="K11" s="263"/>
      <c r="L11" s="62">
        <f>L13</f>
        <v>213.4</v>
      </c>
      <c r="M11" s="68" t="s">
        <v>38</v>
      </c>
    </row>
    <row r="13" spans="1:13" x14ac:dyDescent="0.25">
      <c r="B13" s="264" t="s">
        <v>738</v>
      </c>
      <c r="C13" s="264"/>
      <c r="D13">
        <v>1</v>
      </c>
      <c r="E13">
        <v>19.399999999999999</v>
      </c>
      <c r="G13">
        <v>11</v>
      </c>
      <c r="K13">
        <f>ROUND(E13*G13,2)</f>
        <v>213.4</v>
      </c>
      <c r="L13">
        <f>K13*D13</f>
        <v>213.4</v>
      </c>
    </row>
    <row r="16" spans="1:13" ht="20.399999999999999" customHeight="1" x14ac:dyDescent="0.25">
      <c r="A16" s="67"/>
      <c r="B16" s="261" t="str">
        <f>'ITENS NOVOS'!D8</f>
        <v>TELHAMENTO COM TELHA CERÂMICA CAPA-CANAL, TIPO COLONIAL, COM ATÉ 2 ÁGUAS, INCLUSO TRANSPORTE VERTICAL. AF_07/2019</v>
      </c>
      <c r="C16" s="262"/>
      <c r="D16" s="262"/>
      <c r="E16" s="262"/>
      <c r="F16" s="262"/>
      <c r="G16" s="262"/>
      <c r="H16" s="262"/>
      <c r="I16" s="262"/>
      <c r="J16" s="262"/>
      <c r="K16" s="263"/>
      <c r="L16" s="62">
        <f>L18</f>
        <v>213.4</v>
      </c>
      <c r="M16" s="68" t="s">
        <v>38</v>
      </c>
    </row>
    <row r="18" spans="1:13" x14ac:dyDescent="0.25">
      <c r="B18" s="264" t="s">
        <v>738</v>
      </c>
      <c r="C18" s="264"/>
      <c r="D18">
        <v>1</v>
      </c>
      <c r="E18">
        <v>19.399999999999999</v>
      </c>
      <c r="G18">
        <v>11</v>
      </c>
      <c r="K18">
        <f>ROUND(E18*G18,2)</f>
        <v>213.4</v>
      </c>
      <c r="L18">
        <f>K18*D18</f>
        <v>213.4</v>
      </c>
    </row>
    <row r="20" spans="1:13" ht="25.95" customHeight="1" x14ac:dyDescent="0.25">
      <c r="A20" s="67"/>
      <c r="B20" s="261" t="str">
        <f>'ITENS NOVOS'!D9</f>
        <v>CUMEEIRA PARA TELHA CERÂMICA EMBOÇADA COM ARGAMASSA TRAÇO 1:2:9 (CIMENTO, CAL E AREIA) PARA TELHADOS COM ATÉ 2 ÁGUAS, INCLUSO TRANSPORTE VERTICAL. AF_07/2019</v>
      </c>
      <c r="C20" s="262"/>
      <c r="D20" s="262"/>
      <c r="E20" s="262"/>
      <c r="F20" s="262"/>
      <c r="G20" s="262"/>
      <c r="H20" s="262"/>
      <c r="I20" s="262"/>
      <c r="J20" s="262"/>
      <c r="K20" s="263"/>
      <c r="L20" s="62">
        <f>L22</f>
        <v>35</v>
      </c>
      <c r="M20" s="68" t="s">
        <v>315</v>
      </c>
    </row>
    <row r="22" spans="1:13" x14ac:dyDescent="0.25">
      <c r="B22" s="264" t="s">
        <v>738</v>
      </c>
      <c r="C22" s="264"/>
      <c r="D22">
        <v>1</v>
      </c>
      <c r="E22">
        <v>35</v>
      </c>
      <c r="K22">
        <v>35</v>
      </c>
      <c r="L22">
        <v>35</v>
      </c>
    </row>
    <row r="24" spans="1:13" ht="15" customHeight="1" x14ac:dyDescent="0.25">
      <c r="A24" s="67"/>
      <c r="B24" s="261" t="str">
        <f>'ITENS NOVOS'!D10</f>
        <v>RASGO EM ALVENARIA PARA ELETRODUTOS COM DIAMETROS MENORES OU IGUAIS A 40 MM. AF_05/2015</v>
      </c>
      <c r="C24" s="262"/>
      <c r="D24" s="262"/>
      <c r="E24" s="262"/>
      <c r="F24" s="262"/>
      <c r="G24" s="262"/>
      <c r="H24" s="262"/>
      <c r="I24" s="262"/>
      <c r="J24" s="262"/>
      <c r="K24" s="263"/>
      <c r="L24" s="62">
        <f>L26</f>
        <v>50</v>
      </c>
      <c r="M24" s="68" t="s">
        <v>315</v>
      </c>
    </row>
    <row r="26" spans="1:13" x14ac:dyDescent="0.25">
      <c r="D26">
        <v>1</v>
      </c>
      <c r="E26">
        <v>50</v>
      </c>
      <c r="K26">
        <v>50</v>
      </c>
      <c r="L26">
        <v>50</v>
      </c>
    </row>
    <row r="28" spans="1:13" x14ac:dyDescent="0.25">
      <c r="A28" s="67"/>
      <c r="B28" s="261" t="str">
        <f>'ITENS NOVOS'!D11</f>
        <v>ESCAVAÇÃO MANUAL DE VALA COM PROFUNDIDADE MENOR OU IGUAL A 1,30 M. AF_02/2021</v>
      </c>
      <c r="C28" s="262"/>
      <c r="D28" s="262"/>
      <c r="E28" s="262"/>
      <c r="F28" s="262"/>
      <c r="G28" s="262"/>
      <c r="H28" s="262"/>
      <c r="I28" s="262"/>
      <c r="J28" s="262"/>
      <c r="K28" s="263"/>
      <c r="L28" s="62">
        <f>L30</f>
        <v>29.7</v>
      </c>
      <c r="M28" s="68" t="s">
        <v>315</v>
      </c>
    </row>
    <row r="30" spans="1:13" x14ac:dyDescent="0.25">
      <c r="D30">
        <v>1</v>
      </c>
      <c r="E30">
        <v>165</v>
      </c>
      <c r="G30">
        <v>0.6</v>
      </c>
      <c r="I30">
        <v>0.3</v>
      </c>
      <c r="K30">
        <f>ROUND(E30*G30*I30,2)</f>
        <v>29.7</v>
      </c>
      <c r="L30">
        <f>K30*D30</f>
        <v>29.7</v>
      </c>
    </row>
    <row r="32" spans="1:13" x14ac:dyDescent="0.25">
      <c r="A32" s="67"/>
      <c r="B32" s="261" t="str">
        <f>'ITENS NOVOS'!D12</f>
        <v>ARGAMASSA TRAÇO 1:3 (EM VOLUME DE CIMENTO E AREIA MÉDIA ÚMIDA), PREPARO MANUAL. AF_08/2019</v>
      </c>
      <c r="C32" s="262"/>
      <c r="D32" s="262"/>
      <c r="E32" s="262"/>
      <c r="F32" s="262"/>
      <c r="G32" s="262"/>
      <c r="H32" s="262"/>
      <c r="I32" s="262"/>
      <c r="J32" s="262"/>
      <c r="K32" s="263"/>
      <c r="L32" s="62">
        <f>L34</f>
        <v>2.4500000000000002</v>
      </c>
      <c r="M32" s="68" t="s">
        <v>313</v>
      </c>
    </row>
    <row r="33" spans="1:13" x14ac:dyDescent="0.25">
      <c r="B33" s="265"/>
      <c r="C33" s="265"/>
    </row>
    <row r="34" spans="1:13" x14ac:dyDescent="0.25">
      <c r="B34" s="264" t="s">
        <v>738</v>
      </c>
      <c r="C34" s="264"/>
      <c r="D34">
        <v>1</v>
      </c>
      <c r="E34">
        <v>148.19999999999999</v>
      </c>
      <c r="G34">
        <v>0.15</v>
      </c>
      <c r="I34">
        <v>0.11</v>
      </c>
      <c r="K34">
        <f>ROUND(E34*G34*I34,2)</f>
        <v>2.4500000000000002</v>
      </c>
      <c r="L34">
        <f>K34*D34</f>
        <v>2.4500000000000002</v>
      </c>
    </row>
    <row r="36" spans="1:13" ht="25.2" customHeight="1" x14ac:dyDescent="0.25">
      <c r="A36" s="67"/>
      <c r="B36" s="261" t="str">
        <f>'ITENS NOVOS'!D13</f>
        <v>ARMAÇÃO DE PILAR OU VIGA DE UMA ESTRUTURA CONVENCIONAL DE CONCRETO ARMADO EM UM EDIFÍCIO DE MÚLTIPLOS PAVIMENTOS UTILIZANDO AÇO CA-60 DE 5,0 MM - MONTAGEM. AF_12/2015</v>
      </c>
      <c r="C36" s="262"/>
      <c r="D36" s="262"/>
      <c r="E36" s="262"/>
      <c r="F36" s="262"/>
      <c r="G36" s="262"/>
      <c r="H36" s="262"/>
      <c r="I36" s="262"/>
      <c r="J36" s="262"/>
      <c r="K36" s="263"/>
      <c r="L36" s="62">
        <f>L38+L39</f>
        <v>62.16</v>
      </c>
      <c r="M36" s="68" t="s">
        <v>320</v>
      </c>
    </row>
    <row r="37" spans="1:13" x14ac:dyDescent="0.25">
      <c r="E37" t="s">
        <v>740</v>
      </c>
      <c r="F37" t="s">
        <v>741</v>
      </c>
    </row>
    <row r="38" spans="1:13" x14ac:dyDescent="0.25">
      <c r="B38" s="264" t="s">
        <v>739</v>
      </c>
      <c r="C38" s="264"/>
      <c r="D38">
        <v>6</v>
      </c>
      <c r="E38">
        <v>0.9</v>
      </c>
      <c r="G38">
        <v>0.37</v>
      </c>
      <c r="K38">
        <f>ROUND(E38/0.1,2)*G38</f>
        <v>3.33</v>
      </c>
      <c r="L38">
        <f>ROUND(K38*D38,2)</f>
        <v>19.98</v>
      </c>
    </row>
    <row r="39" spans="1:13" x14ac:dyDescent="0.25">
      <c r="D39">
        <v>3</v>
      </c>
      <c r="F39">
        <v>3.8</v>
      </c>
      <c r="H39">
        <v>0.37</v>
      </c>
      <c r="K39">
        <f>ROUND(F39/0.1,2)*H39</f>
        <v>14.06</v>
      </c>
      <c r="L39">
        <f>ROUND(K39*D39,2)</f>
        <v>42.18</v>
      </c>
    </row>
    <row r="41" spans="1:13" ht="21" customHeight="1" x14ac:dyDescent="0.25">
      <c r="A41" s="67"/>
      <c r="B41" s="261" t="s">
        <v>704</v>
      </c>
      <c r="C41" s="262"/>
      <c r="D41" s="262"/>
      <c r="E41" s="262"/>
      <c r="F41" s="262"/>
      <c r="G41" s="262"/>
      <c r="H41" s="262"/>
      <c r="I41" s="262"/>
      <c r="J41" s="262"/>
      <c r="K41" s="263"/>
      <c r="L41" s="62">
        <f>L43+L44</f>
        <v>36.799999999999997</v>
      </c>
      <c r="M41" s="68" t="s">
        <v>320</v>
      </c>
    </row>
    <row r="42" spans="1:13" x14ac:dyDescent="0.25">
      <c r="E42" t="s">
        <v>740</v>
      </c>
      <c r="F42" t="s">
        <v>741</v>
      </c>
      <c r="G42" t="s">
        <v>741</v>
      </c>
    </row>
    <row r="43" spans="1:13" x14ac:dyDescent="0.25">
      <c r="B43" s="264" t="s">
        <v>739</v>
      </c>
      <c r="C43" s="264"/>
      <c r="D43">
        <v>6</v>
      </c>
      <c r="E43">
        <v>0.9</v>
      </c>
      <c r="G43">
        <v>4</v>
      </c>
      <c r="K43">
        <f>E43*G43</f>
        <v>3.6</v>
      </c>
      <c r="L43">
        <f>K43*D43</f>
        <v>21.6</v>
      </c>
    </row>
    <row r="44" spans="1:13" x14ac:dyDescent="0.25">
      <c r="D44">
        <v>3</v>
      </c>
      <c r="F44">
        <v>3.8</v>
      </c>
      <c r="H44">
        <v>4</v>
      </c>
      <c r="K44">
        <f>F44*H44</f>
        <v>15.2</v>
      </c>
      <c r="L44">
        <f>H44*F44</f>
        <v>15.2</v>
      </c>
    </row>
    <row r="45" spans="1:13" ht="27.6" customHeight="1" x14ac:dyDescent="0.25">
      <c r="A45" s="67"/>
      <c r="B45" s="261" t="s">
        <v>695</v>
      </c>
      <c r="C45" s="262"/>
      <c r="D45" s="262"/>
      <c r="E45" s="262"/>
      <c r="F45" s="262"/>
      <c r="G45" s="262"/>
      <c r="H45" s="262"/>
      <c r="I45" s="262"/>
      <c r="J45" s="262"/>
      <c r="K45" s="263"/>
      <c r="L45" s="62">
        <f>L48+L47</f>
        <v>0.51</v>
      </c>
      <c r="M45" s="68" t="s">
        <v>313</v>
      </c>
    </row>
    <row r="46" spans="1:13" x14ac:dyDescent="0.25">
      <c r="E46" t="s">
        <v>740</v>
      </c>
      <c r="F46" t="s">
        <v>741</v>
      </c>
    </row>
    <row r="47" spans="1:13" x14ac:dyDescent="0.25">
      <c r="B47" s="264" t="s">
        <v>739</v>
      </c>
      <c r="C47" s="264"/>
      <c r="D47">
        <v>6</v>
      </c>
      <c r="E47">
        <v>0.9</v>
      </c>
      <c r="G47">
        <v>0.2</v>
      </c>
      <c r="I47">
        <v>0.15</v>
      </c>
      <c r="K47">
        <f>ROUND(E47*G47*I47,2)</f>
        <v>0.03</v>
      </c>
      <c r="L47">
        <f>K47*D47</f>
        <v>0.18</v>
      </c>
    </row>
    <row r="48" spans="1:13" x14ac:dyDescent="0.25">
      <c r="D48">
        <v>3</v>
      </c>
      <c r="F48">
        <v>3.8</v>
      </c>
      <c r="H48">
        <v>0.2</v>
      </c>
      <c r="J48">
        <v>0.15</v>
      </c>
      <c r="K48">
        <f>ROUND(F48*H48*J48,2)</f>
        <v>0.11</v>
      </c>
      <c r="L48">
        <f>K48*D48</f>
        <v>0.33</v>
      </c>
    </row>
    <row r="50" spans="1:13" x14ac:dyDescent="0.25">
      <c r="A50" s="67"/>
      <c r="B50" s="261" t="s">
        <v>715</v>
      </c>
      <c r="C50" s="262"/>
      <c r="D50" s="262"/>
      <c r="E50" s="262"/>
      <c r="F50" s="262"/>
      <c r="G50" s="262"/>
      <c r="H50" s="262"/>
      <c r="I50" s="262"/>
      <c r="J50" s="262"/>
      <c r="K50" s="263"/>
      <c r="L50" s="62">
        <f>L53+L54</f>
        <v>11.760000000000002</v>
      </c>
      <c r="M50" s="68" t="s">
        <v>38</v>
      </c>
    </row>
    <row r="52" spans="1:13" x14ac:dyDescent="0.25">
      <c r="E52" t="s">
        <v>740</v>
      </c>
      <c r="F52" t="s">
        <v>741</v>
      </c>
    </row>
    <row r="53" spans="1:13" x14ac:dyDescent="0.25">
      <c r="B53" s="264" t="s">
        <v>739</v>
      </c>
      <c r="C53" s="264"/>
      <c r="D53">
        <v>6</v>
      </c>
      <c r="E53">
        <v>0.9</v>
      </c>
      <c r="G53">
        <v>0.7</v>
      </c>
      <c r="K53">
        <f>ROUND(E53*G53,2)</f>
        <v>0.63</v>
      </c>
      <c r="L53">
        <f>K53*D53</f>
        <v>3.7800000000000002</v>
      </c>
    </row>
    <row r="54" spans="1:13" x14ac:dyDescent="0.25">
      <c r="D54">
        <v>3</v>
      </c>
      <c r="F54">
        <v>3.8</v>
      </c>
      <c r="H54">
        <v>0.7</v>
      </c>
      <c r="K54">
        <f>ROUND(F54*H54,2)</f>
        <v>2.66</v>
      </c>
      <c r="L54">
        <f>K54*D54</f>
        <v>7.98</v>
      </c>
    </row>
    <row r="55" spans="1:13" x14ac:dyDescent="0.25">
      <c r="A55" s="67"/>
      <c r="B55" s="261" t="s">
        <v>698</v>
      </c>
      <c r="C55" s="262"/>
      <c r="D55" s="262"/>
      <c r="E55" s="262"/>
      <c r="F55" s="262"/>
      <c r="G55" s="262"/>
      <c r="H55" s="262"/>
      <c r="I55" s="262"/>
      <c r="J55" s="262"/>
      <c r="K55" s="263"/>
      <c r="L55" s="62">
        <f>L57+L58</f>
        <v>0.51</v>
      </c>
      <c r="M55" s="68" t="s">
        <v>313</v>
      </c>
    </row>
    <row r="56" spans="1:13" x14ac:dyDescent="0.25">
      <c r="E56" t="s">
        <v>740</v>
      </c>
      <c r="F56" t="s">
        <v>741</v>
      </c>
    </row>
    <row r="57" spans="1:13" x14ac:dyDescent="0.25">
      <c r="B57" s="264" t="s">
        <v>739</v>
      </c>
      <c r="C57" s="264"/>
      <c r="D57">
        <v>6</v>
      </c>
      <c r="E57">
        <v>0.9</v>
      </c>
      <c r="G57">
        <v>0.2</v>
      </c>
      <c r="I57">
        <v>0.15</v>
      </c>
      <c r="K57">
        <f>ROUND(E57*G57*I57,2)</f>
        <v>0.03</v>
      </c>
      <c r="L57">
        <f>K57*D57</f>
        <v>0.18</v>
      </c>
    </row>
    <row r="58" spans="1:13" x14ac:dyDescent="0.25">
      <c r="D58">
        <v>3</v>
      </c>
      <c r="F58">
        <v>3.8</v>
      </c>
      <c r="H58">
        <v>0.2</v>
      </c>
      <c r="J58">
        <v>0.15</v>
      </c>
      <c r="K58">
        <f>ROUND(F58*H58*J58,2)</f>
        <v>0.11</v>
      </c>
      <c r="L58">
        <f>K58*D58</f>
        <v>0.33</v>
      </c>
    </row>
    <row r="60" spans="1:13" ht="24" customHeight="1" x14ac:dyDescent="0.25">
      <c r="A60" s="67"/>
      <c r="B60" s="261" t="str">
        <f>'ITENS NOVOS'!D18</f>
        <v>MASSA ÚNICA, PARA RECEBIMENTO DE PINTURA, EM ARGAMASSA TRAÇO 1:2:8, PREPARO MECÂNICO COM BETONEIRA 400L, APLICADA MANUALMENTE EM FACES INTERNAS DE PAREDES, ESPESSURA DE 20MM, COM EXECUÇÃO DE TALISCAS. AF_06/2014</v>
      </c>
      <c r="C60" s="262"/>
      <c r="D60" s="262"/>
      <c r="E60" s="262"/>
      <c r="F60" s="262"/>
      <c r="G60" s="262"/>
      <c r="H60" s="262"/>
      <c r="I60" s="262"/>
      <c r="J60" s="262"/>
      <c r="K60" s="263"/>
      <c r="L60" s="62">
        <f>SUM(L62:L67)</f>
        <v>61</v>
      </c>
      <c r="M60" s="68" t="s">
        <v>38</v>
      </c>
    </row>
    <row r="62" spans="1:13" x14ac:dyDescent="0.25">
      <c r="B62" s="269" t="s">
        <v>662</v>
      </c>
      <c r="C62" s="270"/>
      <c r="D62" s="63">
        <v>1</v>
      </c>
      <c r="E62" s="63">
        <v>16</v>
      </c>
      <c r="F62" s="63"/>
      <c r="G62" s="63">
        <v>0.4</v>
      </c>
      <c r="H62" s="63"/>
      <c r="I62" s="63"/>
      <c r="J62" s="64"/>
      <c r="K62" s="64">
        <f t="shared" ref="K62:K67" si="0">G62*E62</f>
        <v>6.4</v>
      </c>
      <c r="L62" s="63">
        <f t="shared" ref="L62:L67" si="1">ROUND(D62*K62,2)</f>
        <v>6.4</v>
      </c>
    </row>
    <row r="63" spans="1:13" x14ac:dyDescent="0.25">
      <c r="B63" s="269" t="s">
        <v>663</v>
      </c>
      <c r="C63" s="270"/>
      <c r="D63" s="63">
        <v>1</v>
      </c>
      <c r="E63" s="63">
        <v>31.5</v>
      </c>
      <c r="F63" s="63"/>
      <c r="G63" s="63">
        <v>0.5</v>
      </c>
      <c r="H63" s="63"/>
      <c r="I63" s="63"/>
      <c r="J63" s="64"/>
      <c r="K63" s="64">
        <f t="shared" si="0"/>
        <v>15.75</v>
      </c>
      <c r="L63" s="63">
        <f t="shared" si="1"/>
        <v>15.75</v>
      </c>
    </row>
    <row r="64" spans="1:13" x14ac:dyDescent="0.25">
      <c r="B64" s="269" t="s">
        <v>663</v>
      </c>
      <c r="C64" s="270"/>
      <c r="D64" s="63">
        <v>1</v>
      </c>
      <c r="E64" s="63">
        <v>14.5</v>
      </c>
      <c r="F64" s="63"/>
      <c r="G64" s="63">
        <v>0.5</v>
      </c>
      <c r="H64" s="63"/>
      <c r="I64" s="63"/>
      <c r="J64" s="64"/>
      <c r="K64" s="64">
        <f t="shared" si="0"/>
        <v>7.25</v>
      </c>
      <c r="L64" s="63">
        <f t="shared" si="1"/>
        <v>7.25</v>
      </c>
    </row>
    <row r="65" spans="1:13" x14ac:dyDescent="0.25">
      <c r="B65" s="269" t="s">
        <v>664</v>
      </c>
      <c r="C65" s="270"/>
      <c r="D65" s="63">
        <v>1</v>
      </c>
      <c r="E65" s="63">
        <v>5</v>
      </c>
      <c r="F65" s="63"/>
      <c r="G65" s="63">
        <v>2</v>
      </c>
      <c r="H65" s="63"/>
      <c r="I65" s="63"/>
      <c r="J65" s="64"/>
      <c r="K65" s="64">
        <f t="shared" si="0"/>
        <v>10</v>
      </c>
      <c r="L65" s="63">
        <f t="shared" si="1"/>
        <v>10</v>
      </c>
    </row>
    <row r="66" spans="1:13" x14ac:dyDescent="0.25">
      <c r="B66" s="266" t="s">
        <v>665</v>
      </c>
      <c r="C66" s="267"/>
      <c r="D66" s="63">
        <v>3</v>
      </c>
      <c r="E66" s="63">
        <v>2</v>
      </c>
      <c r="F66" s="63"/>
      <c r="G66" s="63">
        <v>2</v>
      </c>
      <c r="H66" s="63"/>
      <c r="I66" s="63"/>
      <c r="J66" s="64"/>
      <c r="K66" s="64">
        <f t="shared" si="0"/>
        <v>4</v>
      </c>
      <c r="L66" s="63">
        <f t="shared" si="1"/>
        <v>12</v>
      </c>
    </row>
    <row r="67" spans="1:13" ht="21.6" customHeight="1" x14ac:dyDescent="0.25">
      <c r="B67" s="266" t="s">
        <v>666</v>
      </c>
      <c r="C67" s="267"/>
      <c r="D67" s="63">
        <v>12</v>
      </c>
      <c r="E67" s="63">
        <v>2</v>
      </c>
      <c r="F67" s="63"/>
      <c r="G67" s="63">
        <v>0.4</v>
      </c>
      <c r="H67" s="63"/>
      <c r="I67" s="63"/>
      <c r="J67" s="64"/>
      <c r="K67" s="64">
        <f t="shared" si="0"/>
        <v>0.8</v>
      </c>
      <c r="L67" s="63">
        <f t="shared" si="1"/>
        <v>9.6</v>
      </c>
    </row>
    <row r="69" spans="1:13" ht="28.95" customHeight="1" x14ac:dyDescent="0.25">
      <c r="A69" s="67"/>
      <c r="B69" s="261" t="str">
        <f>'ITENS NOVOS'!D19</f>
        <v>ARGAMASSA TRAÇO 1:3 (EM VOLUME DE CIMENTO E AREIA MÉDIA ÚMIDA) PARA CONTRAPISO, PREPARO MECÂNICO COM BETONEIRA 400 L. AF_08/2019</v>
      </c>
      <c r="C69" s="262"/>
      <c r="D69" s="262"/>
      <c r="E69" s="262"/>
      <c r="F69" s="262"/>
      <c r="G69" s="262"/>
      <c r="H69" s="262"/>
      <c r="I69" s="262"/>
      <c r="J69" s="262"/>
      <c r="K69" s="263"/>
      <c r="L69" s="62">
        <f>L71</f>
        <v>10.5</v>
      </c>
      <c r="M69" s="68" t="s">
        <v>38</v>
      </c>
    </row>
    <row r="71" spans="1:13" x14ac:dyDescent="0.25">
      <c r="B71" s="268" t="s">
        <v>742</v>
      </c>
      <c r="C71" s="268"/>
      <c r="D71">
        <v>1</v>
      </c>
      <c r="E71">
        <v>35</v>
      </c>
      <c r="G71">
        <v>1</v>
      </c>
      <c r="I71">
        <v>0.3</v>
      </c>
      <c r="K71">
        <f>ROUND(E71*G71*I71,2)</f>
        <v>10.5</v>
      </c>
      <c r="L71">
        <v>10.5</v>
      </c>
    </row>
    <row r="72" spans="1:13" x14ac:dyDescent="0.25">
      <c r="B72" s="268"/>
      <c r="C72" s="268"/>
    </row>
  </sheetData>
  <protectedRanges>
    <protectedRange sqref="L62:L67" name="Intervalo1_1"/>
  </protectedRanges>
  <mergeCells count="51">
    <mergeCell ref="B71:C72"/>
    <mergeCell ref="B57:C57"/>
    <mergeCell ref="B62:C62"/>
    <mergeCell ref="B63:C63"/>
    <mergeCell ref="B64:C64"/>
    <mergeCell ref="B65:C65"/>
    <mergeCell ref="B55:K55"/>
    <mergeCell ref="B60:K60"/>
    <mergeCell ref="B69:K69"/>
    <mergeCell ref="B38:C38"/>
    <mergeCell ref="B43:C43"/>
    <mergeCell ref="B47:C47"/>
    <mergeCell ref="B53:C53"/>
    <mergeCell ref="B50:K50"/>
    <mergeCell ref="B66:C66"/>
    <mergeCell ref="B67:C67"/>
    <mergeCell ref="B34:C34"/>
    <mergeCell ref="B33:C33"/>
    <mergeCell ref="B36:K36"/>
    <mergeCell ref="B41:K41"/>
    <mergeCell ref="B45:K45"/>
    <mergeCell ref="B32:K32"/>
    <mergeCell ref="A9:M9"/>
    <mergeCell ref="A10:M10"/>
    <mergeCell ref="B11:K11"/>
    <mergeCell ref="B13:C13"/>
    <mergeCell ref="B16:K16"/>
    <mergeCell ref="B18:C18"/>
    <mergeCell ref="B20:K20"/>
    <mergeCell ref="B22:C22"/>
    <mergeCell ref="B24:K24"/>
    <mergeCell ref="B28:K28"/>
    <mergeCell ref="A6:M6"/>
    <mergeCell ref="A7:A8"/>
    <mergeCell ref="B7:C8"/>
    <mergeCell ref="D7:D8"/>
    <mergeCell ref="E7:J7"/>
    <mergeCell ref="K7:L7"/>
    <mergeCell ref="M7:M8"/>
    <mergeCell ref="C4:G4"/>
    <mergeCell ref="H4:K4"/>
    <mergeCell ref="L4:M4"/>
    <mergeCell ref="A1:B5"/>
    <mergeCell ref="C1:M1"/>
    <mergeCell ref="C2:G2"/>
    <mergeCell ref="H2:M2"/>
    <mergeCell ref="C3:G3"/>
    <mergeCell ref="H3:M3"/>
    <mergeCell ref="C5:G5"/>
    <mergeCell ref="H5:K5"/>
    <mergeCell ref="L5:M5"/>
  </mergeCells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BM06</vt:lpstr>
      <vt:lpstr>MEM</vt:lpstr>
      <vt:lpstr>ITENS NOVOS</vt:lpstr>
      <vt:lpstr>REPROGRAMAÇÃO </vt:lpstr>
      <vt:lpstr>MEMORIAL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Tiago</cp:lastModifiedBy>
  <cp:revision>0</cp:revision>
  <cp:lastPrinted>2023-03-02T15:57:17Z</cp:lastPrinted>
  <dcterms:created xsi:type="dcterms:W3CDTF">2020-06-12T15:56:45Z</dcterms:created>
  <dcterms:modified xsi:type="dcterms:W3CDTF">2025-02-20T12:25:36Z</dcterms:modified>
</cp:coreProperties>
</file>