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enovo\Dropbox\BRIMAX ENGENHARIA\2 - SALA TÉCNICA\OBRAS\4 - PB\CC. 4140 - ACESSO A PEDRINHAS EM SOUSA-PB\ENGENHARIA\"/>
    </mc:Choice>
  </mc:AlternateContent>
  <xr:revisionPtr revIDLastSave="0" documentId="13_ncr:1_{30EC8840-952F-4576-A0F8-15F736C8B846}" xr6:coauthVersionLast="47" xr6:coauthVersionMax="47" xr10:uidLastSave="{00000000-0000-0000-0000-000000000000}"/>
  <bookViews>
    <workbookView xWindow="28680" yWindow="-120" windowWidth="38640" windowHeight="15720" firstSheet="1" activeTab="1" xr2:uid="{00000000-000D-0000-FFFF-FFFF00000000}"/>
  </bookViews>
  <sheets>
    <sheet name="CABEÇALHO" sheetId="8" state="hidden" r:id="rId1"/>
    <sheet name="ORÇAMENTO" sheetId="2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OUT98" localSheetId="0" hidden="1">{#N/A,#N/A,TRUE,"Serviços"}</definedName>
    <definedName name="_____________OUT98" localSheetId="1" hidden="1">{#N/A,#N/A,TRUE,"Serviços"}</definedName>
    <definedName name="_____________OUT98" hidden="1">{#N/A,#N/A,TRUE,"Serviços"}</definedName>
    <definedName name="____________OUT98" localSheetId="0" hidden="1">{#N/A,#N/A,TRUE,"Serviços"}</definedName>
    <definedName name="____________OUT98" localSheetId="1" hidden="1">{#N/A,#N/A,TRUE,"Serviços"}</definedName>
    <definedName name="____________OUT98" hidden="1">{#N/A,#N/A,TRUE,"Serviços"}</definedName>
    <definedName name="____________OUT988" localSheetId="0" hidden="1">{#N/A,#N/A,TRUE,"Serviços"}</definedName>
    <definedName name="____________OUT988" localSheetId="1" hidden="1">{#N/A,#N/A,TRUE,"Serviços"}</definedName>
    <definedName name="____________OUT988" hidden="1">{#N/A,#N/A,TRUE,"Serviços"}</definedName>
    <definedName name="___________OUT98" localSheetId="0" hidden="1">{#N/A,#N/A,TRUE,"Serviços"}</definedName>
    <definedName name="___________OUT98" localSheetId="1" hidden="1">{#N/A,#N/A,TRUE,"Serviços"}</definedName>
    <definedName name="___________OUT98" hidden="1">{#N/A,#N/A,TRUE,"Serviços"}</definedName>
    <definedName name="___________OUT988" localSheetId="0" hidden="1">{#N/A,#N/A,TRUE,"Serviços"}</definedName>
    <definedName name="___________OUT988" localSheetId="1" hidden="1">{#N/A,#N/A,TRUE,"Serviços"}</definedName>
    <definedName name="___________OUT988" hidden="1">{#N/A,#N/A,TRUE,"Serviços"}</definedName>
    <definedName name="___________OUT9888" localSheetId="0" hidden="1">{#N/A,#N/A,TRUE,"Serviços"}</definedName>
    <definedName name="___________OUT9888" localSheetId="1" hidden="1">{#N/A,#N/A,TRUE,"Serviços"}</definedName>
    <definedName name="___________OUT9888" hidden="1">{#N/A,#N/A,TRUE,"Serviços"}</definedName>
    <definedName name="__________OUT98" localSheetId="0" hidden="1">{#N/A,#N/A,TRUE,"Serviços"}</definedName>
    <definedName name="__________OUT98" localSheetId="1" hidden="1">{#N/A,#N/A,TRUE,"Serviços"}</definedName>
    <definedName name="__________OUT98" hidden="1">{#N/A,#N/A,TRUE,"Serviços"}</definedName>
    <definedName name="_________OUT98" localSheetId="0" hidden="1">{#N/A,#N/A,TRUE,"Serviços"}</definedName>
    <definedName name="_________OUT98" localSheetId="1" hidden="1">{#N/A,#N/A,TRUE,"Serviços"}</definedName>
    <definedName name="_________OUT98" hidden="1">{#N/A,#N/A,TRUE,"Serviços"}</definedName>
    <definedName name="_________OUTT98" localSheetId="0" hidden="1">{#N/A,#N/A,TRUE,"Serviços"}</definedName>
    <definedName name="_________OUTT98" localSheetId="1" hidden="1">{#N/A,#N/A,TRUE,"Serviços"}</definedName>
    <definedName name="_________OUTT98" hidden="1">{#N/A,#N/A,TRUE,"Serviços"}</definedName>
    <definedName name="_________OUTT988" localSheetId="0" hidden="1">{#N/A,#N/A,TRUE,"Serviços"}</definedName>
    <definedName name="_________OUTT988" localSheetId="1" hidden="1">{#N/A,#N/A,TRUE,"Serviços"}</definedName>
    <definedName name="_________OUTT988" hidden="1">{#N/A,#N/A,TRUE,"Serviços"}</definedName>
    <definedName name="________OUT98" localSheetId="0" hidden="1">{#N/A,#N/A,TRUE,"Serviços"}</definedName>
    <definedName name="________OUT98" localSheetId="1" hidden="1">{#N/A,#N/A,TRUE,"Serviços"}</definedName>
    <definedName name="________OUT98" hidden="1">{#N/A,#N/A,TRUE,"Serviços"}</definedName>
    <definedName name="________OUTTT98" localSheetId="0" hidden="1">{#N/A,#N/A,TRUE,"Serviços"}</definedName>
    <definedName name="________OUTTT98" localSheetId="1" hidden="1">{#N/A,#N/A,TRUE,"Serviços"}</definedName>
    <definedName name="________OUTTT98" hidden="1">{#N/A,#N/A,TRUE,"Serviços"}</definedName>
    <definedName name="_______OUT98" localSheetId="0" hidden="1">{#N/A,#N/A,TRUE,"Serviços"}</definedName>
    <definedName name="_______OUT98" localSheetId="1" hidden="1">{#N/A,#N/A,TRUE,"Serviços"}</definedName>
    <definedName name="_______OUT98" hidden="1">{#N/A,#N/A,TRUE,"Serviços"}</definedName>
    <definedName name="_______OUT9888" localSheetId="0" hidden="1">{#N/A,#N/A,TRUE,"Serviços"}</definedName>
    <definedName name="_______OUT9888" localSheetId="1" hidden="1">{#N/A,#N/A,TRUE,"Serviços"}</definedName>
    <definedName name="_______OUT9888" hidden="1">{#N/A,#N/A,TRUE,"Serviços"}</definedName>
    <definedName name="______OUT98" localSheetId="0" hidden="1">{#N/A,#N/A,TRUE,"Serviços"}</definedName>
    <definedName name="______OUT98" localSheetId="1" hidden="1">{#N/A,#N/A,TRUE,"Serviços"}</definedName>
    <definedName name="______OUT98" hidden="1">{#N/A,#N/A,TRUE,"Serviços"}</definedName>
    <definedName name="______OUTT98888" localSheetId="0" hidden="1">{#N/A,#N/A,TRUE,"Serviços"}</definedName>
    <definedName name="______OUTT98888" localSheetId="1" hidden="1">{#N/A,#N/A,TRUE,"Serviços"}</definedName>
    <definedName name="______OUTT98888" hidden="1">{#N/A,#N/A,TRUE,"Serviços"}</definedName>
    <definedName name="_____OUT98" localSheetId="0" hidden="1">{#N/A,#N/A,TRUE,"Serviços"}</definedName>
    <definedName name="_____OUT98" localSheetId="1" hidden="1">{#N/A,#N/A,TRUE,"Serviços"}</definedName>
    <definedName name="_____OUT98" hidden="1">{#N/A,#N/A,TRUE,"Serviços"}</definedName>
    <definedName name="_____OUTTT988" localSheetId="0" hidden="1">{#N/A,#N/A,TRUE,"Serviços"}</definedName>
    <definedName name="_____OUTTT988" localSheetId="1" hidden="1">{#N/A,#N/A,TRUE,"Serviços"}</definedName>
    <definedName name="_____OUTTT988" hidden="1">{#N/A,#N/A,TRUE,"Serviços"}</definedName>
    <definedName name="____OUT98" localSheetId="0" hidden="1">{#N/A,#N/A,TRUE,"Serviços"}</definedName>
    <definedName name="____OUT98" localSheetId="1" hidden="1">{#N/A,#N/A,TRUE,"Serviços"}</definedName>
    <definedName name="____OUT98" hidden="1">{#N/A,#N/A,TRUE,"Serviços"}</definedName>
    <definedName name="____OUTTT98" localSheetId="0" hidden="1">{#N/A,#N/A,TRUE,"Serviços"}</definedName>
    <definedName name="____OUTTT98" localSheetId="1" hidden="1">{#N/A,#N/A,TRUE,"Serviços"}</definedName>
    <definedName name="____OUTTT98" hidden="1">{#N/A,#N/A,TRUE,"Serviços"}</definedName>
    <definedName name="___OUT98" localSheetId="0" hidden="1">{#N/A,#N/A,TRUE,"Serviços"}</definedName>
    <definedName name="___OUT98" localSheetId="1" hidden="1">{#N/A,#N/A,TRUE,"Serviços"}</definedName>
    <definedName name="___OUT98" hidden="1">{#N/A,#N/A,TRUE,"Serviços"}</definedName>
    <definedName name="__123Graph_A" hidden="1">[1]A!$AF$59:$AF$65</definedName>
    <definedName name="__123Graph_AGraph1" hidden="1">[2]A!$B$4:$B$8</definedName>
    <definedName name="__123Graph_AGraph10" hidden="1">[3]aux!$I$24:$M$24</definedName>
    <definedName name="__123Graph_AGraph11" hidden="1">[3]aux!$I$26:$M$26</definedName>
    <definedName name="__123Graph_AGraph12" hidden="1">[3]aux!$I$28:$M$28</definedName>
    <definedName name="__123Graph_AGraph2" hidden="1">[2]A!$C$4:$C$8</definedName>
    <definedName name="__123Graph_AGraph3" hidden="1">[2]A!$D$4:$D$8</definedName>
    <definedName name="__123Graph_AGraph4" hidden="1">[2]A!$B$4:$B$9</definedName>
    <definedName name="__123Graph_AGraph5" hidden="1">[2]A!$B$4:$B$9</definedName>
    <definedName name="__123Graph_AGraph6" hidden="1">[2]A!$E$4:$E$8</definedName>
    <definedName name="__123Graph_AGraph7" hidden="1">[2]A!$B$4:$E$4</definedName>
    <definedName name="__123Graph_AGraph8" hidden="1">[2]A!$B$4:$E$4</definedName>
    <definedName name="__123Graph_AGraph9" hidden="1">[3]aux!$I$22:$M$22</definedName>
    <definedName name="__123Graph_B" hidden="1">[1]A!$AG$58:$AG$64</definedName>
    <definedName name="__123Graph_BGraph1" hidden="1">[3]aux!$B$6:$F$6</definedName>
    <definedName name="__123Graph_BGraph10" hidden="1">[3]aux!$B$24:$F$24</definedName>
    <definedName name="__123Graph_BGraph11" hidden="1">[3]aux!$B$26:$F$26</definedName>
    <definedName name="__123Graph_BGraph12" hidden="1">[3]aux!$B$28:$F$28</definedName>
    <definedName name="__123Graph_BGraph2" hidden="1">[3]aux!$B$8:$F$8</definedName>
    <definedName name="__123Graph_BGraph3" hidden="1">[3]aux!$B$10:$F$10</definedName>
    <definedName name="__123Graph_BGraph4" hidden="1">[3]aux!$B$12:$F$12</definedName>
    <definedName name="__123Graph_BGraph5" hidden="1">[3]aux!$B$14:$F$14</definedName>
    <definedName name="__123Graph_BGraph6" hidden="1">[3]aux!$B$16:$F$16</definedName>
    <definedName name="__123Graph_BGraph7" hidden="1">[2]A!$B$5:$E$5</definedName>
    <definedName name="__123Graph_BGraph8" hidden="1">[2]A!$B$5:$E$5</definedName>
    <definedName name="__123Graph_BGraph9" hidden="1">[3]aux!$B$22:$F$22</definedName>
    <definedName name="__123Graph_C" hidden="1">[2]A!$B$6:$E$6</definedName>
    <definedName name="__123Graph_CGraph7" hidden="1">[2]A!$B$6:$E$6</definedName>
    <definedName name="__123Graph_CGraph8" hidden="1">[2]A!$B$6:$E$6</definedName>
    <definedName name="__123Graph_D" hidden="1">[2]A!$B$7:$E$7</definedName>
    <definedName name="__123Graph_DGraph7" hidden="1">[2]A!$B$7:$E$7</definedName>
    <definedName name="__123Graph_DGraph8" hidden="1">[2]A!$B$7:$E$7</definedName>
    <definedName name="__123Graph_E" hidden="1">[2]A!$B$8:$E$8</definedName>
    <definedName name="__123Graph_EGraph7" hidden="1">[2]A!$B$8:$E$8</definedName>
    <definedName name="__123Graph_EGraph8" hidden="1">[2]A!$B$8:$E$8</definedName>
    <definedName name="__123Graph_X" hidden="1">[1]A!$AE$59:$AE$65</definedName>
    <definedName name="__123Graph_XGraph1" hidden="1">[2]A!$A$4:$A$8</definedName>
    <definedName name="__123Graph_XGraph10" hidden="1">[3]aux!$B$25:$F$25</definedName>
    <definedName name="__123Graph_XGraph11" hidden="1">[3]aux!$B$27:$F$27</definedName>
    <definedName name="__123Graph_XGraph12" hidden="1">[3]aux!$B$29:$F$29</definedName>
    <definedName name="__123Graph_XGraph2" hidden="1">[2]A!$A$4:$A$8</definedName>
    <definedName name="__123Graph_XGraph3" hidden="1">[2]A!$A$4:$A$8</definedName>
    <definedName name="__123Graph_XGraph4" hidden="1">[2]A!$A$4:$A$9</definedName>
    <definedName name="__123Graph_XGraph5" hidden="1">[2]A!$A$4:$A$9</definedName>
    <definedName name="__123Graph_XGraph6" hidden="1">[2]A!$A$4:$A$8</definedName>
    <definedName name="__123Graph_XGraph7" hidden="1">[2]A!$B$3:$E$3</definedName>
    <definedName name="__123Graph_XGraph8" hidden="1">[2]A!$B$3:$E$3</definedName>
    <definedName name="__123Graph_XGraph9" hidden="1">[3]aux!$B$23:$F$23</definedName>
    <definedName name="__OUT98" localSheetId="0" hidden="1">{#N/A,#N/A,TRUE,"Serviços"}</definedName>
    <definedName name="__OUT98" localSheetId="1" hidden="1">{#N/A,#N/A,TRUE,"Serviços"}</definedName>
    <definedName name="__OUT98" hidden="1">{#N/A,#N/A,TRUE,"Serviços"}</definedName>
    <definedName name="__OUT988888" localSheetId="0" hidden="1">{#N/A,#N/A,TRUE,"Serviços"}</definedName>
    <definedName name="__OUT988888" localSheetId="1" hidden="1">{#N/A,#N/A,TRUE,"Serviços"}</definedName>
    <definedName name="__OUT988888" hidden="1">{#N/A,#N/A,TRUE,"Serviços"}</definedName>
    <definedName name="_Fill" hidden="1">#REF!</definedName>
    <definedName name="_xlnm._FilterDatabase" localSheetId="1" hidden="1">ORÇAMENTO!#REF!</definedName>
    <definedName name="_Key1" hidden="1">'[4]1.6'!$A$11</definedName>
    <definedName name="_Order1" hidden="1">255</definedName>
    <definedName name="_Order2" hidden="1">0</definedName>
    <definedName name="_OUT98" localSheetId="0" hidden="1">{#N/A,#N/A,TRUE,"Serviços"}</definedName>
    <definedName name="_OUT98" localSheetId="1" hidden="1">{#N/A,#N/A,TRUE,"Serviços"}</definedName>
    <definedName name="_OUT98" hidden="1">{#N/A,#N/A,TRUE,"Serviços"}</definedName>
    <definedName name="_OUTTTT9888" localSheetId="0" hidden="1">{#N/A,#N/A,TRUE,"Serviços"}</definedName>
    <definedName name="_OUTTTT9888" localSheetId="1" hidden="1">{#N/A,#N/A,TRUE,"Serviços"}</definedName>
    <definedName name="_OUTTTT9888" hidden="1">{#N/A,#N/A,TRUE,"Serviços"}</definedName>
    <definedName name="_Regression_Int" hidden="1">1</definedName>
    <definedName name="alex" localSheetId="0" hidden="1">{#N/A,#N/A,FALSE,"MO (2)"}</definedName>
    <definedName name="alex" localSheetId="1" hidden="1">{#N/A,#N/A,FALSE,"MO (2)"}</definedName>
    <definedName name="alex" hidden="1">{#N/A,#N/A,FALSE,"MO (2)"}</definedName>
    <definedName name="anscount" hidden="1">3</definedName>
    <definedName name="ant" localSheetId="0" hidden="1">{#N/A,#N/A,FALSE,"MO (2)"}</definedName>
    <definedName name="ant" localSheetId="1" hidden="1">{#N/A,#N/A,FALSE,"MO (2)"}</definedName>
    <definedName name="ant" hidden="1">{#N/A,#N/A,FALSE,"MO (2)"}</definedName>
    <definedName name="_xlnm.Print_Area" localSheetId="0">CABEÇALHO!$A$1:$I$15</definedName>
    <definedName name="_xlnm.Print_Area" localSheetId="1">ORÇAMENTO!$A$1:$I$142</definedName>
    <definedName name="bbbb" localSheetId="0" hidden="1">{#N/A,#N/A,FALSE,"MO (2)"}</definedName>
    <definedName name="bbbb" localSheetId="1" hidden="1">{#N/A,#N/A,FALSE,"MO (2)"}</definedName>
    <definedName name="bbbb" hidden="1">{#N/A,#N/A,FALSE,"MO (2)"}</definedName>
    <definedName name="BDI">CABEÇALHO!$H$10</definedName>
    <definedName name="BDI_DIF">CABEÇALHO!$I$10</definedName>
    <definedName name="Bloco" hidden="1">#REF!</definedName>
    <definedName name="Bloco2" hidden="1">#REF!</definedName>
    <definedName name="CadIns" hidden="1">#REF!</definedName>
    <definedName name="CadSrv" hidden="1">#REF!</definedName>
    <definedName name="CAPA" localSheetId="0" hidden="1">{#N/A,#N/A,TRUE,"Serviços"}</definedName>
    <definedName name="CAPA" localSheetId="1" hidden="1">{#N/A,#N/A,TRUE,"Serviços"}</definedName>
    <definedName name="CAPA" hidden="1">{#N/A,#N/A,TRUE,"Serviços"}</definedName>
    <definedName name="capa1" localSheetId="0" hidden="1">{#N/A,#N/A,TRUE,"Serviços"}</definedName>
    <definedName name="capa1" localSheetId="1" hidden="1">{#N/A,#N/A,TRUE,"Serviços"}</definedName>
    <definedName name="capa1" hidden="1">{#N/A,#N/A,TRUE,"Serviços"}</definedName>
    <definedName name="capa11" localSheetId="0" hidden="1">{#N/A,#N/A,TRUE,"Serviços"}</definedName>
    <definedName name="capa11" localSheetId="1" hidden="1">{#N/A,#N/A,TRUE,"Serviços"}</definedName>
    <definedName name="capa11" hidden="1">{#N/A,#N/A,TRUE,"Serviços"}</definedName>
    <definedName name="capa2" localSheetId="0" hidden="1">{#N/A,#N/A,TRUE,"Serviços"}</definedName>
    <definedName name="capa2" localSheetId="1" hidden="1">{#N/A,#N/A,TRUE,"Serviços"}</definedName>
    <definedName name="capa2" hidden="1">{#N/A,#N/A,TRUE,"Serviços"}</definedName>
    <definedName name="capa22" localSheetId="0" hidden="1">{#N/A,#N/A,TRUE,"Serviços"}</definedName>
    <definedName name="capa22" localSheetId="1" hidden="1">{#N/A,#N/A,TRUE,"Serviços"}</definedName>
    <definedName name="capa22" hidden="1">{#N/A,#N/A,TRUE,"Serviços"}</definedName>
    <definedName name="CAPAA" localSheetId="0" hidden="1">{#N/A,#N/A,TRUE,"Serviços"}</definedName>
    <definedName name="CAPAA" localSheetId="1" hidden="1">{#N/A,#N/A,TRUE,"Serviços"}</definedName>
    <definedName name="CAPAA" hidden="1">{#N/A,#N/A,TRUE,"Serviços"}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iente" hidden="1">""</definedName>
    <definedName name="Cls" hidden="1">#N/A</definedName>
    <definedName name="CNPJ">CABEÇALHO!$A$4</definedName>
    <definedName name="Cod" hidden="1">#REF!</definedName>
    <definedName name="Codigo" hidden="1">#REF!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_xlnm.Criteria" hidden="1">#REF!</definedName>
    <definedName name="Cron" localSheetId="0" hidden="1">{#N/A,#N/A,FALSE,"MO (2)"}</definedName>
    <definedName name="Cron" localSheetId="1" hidden="1">{#N/A,#N/A,FALSE,"MO (2)"}</definedName>
    <definedName name="Cron" hidden="1">{#N/A,#N/A,FALSE,"MO (2)"}</definedName>
    <definedName name="cronograma" localSheetId="0" hidden="1">{#N/A,#N/A,TRUE,"Plan1"}</definedName>
    <definedName name="cronograma" localSheetId="1" hidden="1">{#N/A,#N/A,TRUE,"Plan1"}</definedName>
    <definedName name="cronograma" hidden="1">{#N/A,#N/A,TRUE,"Plan1"}</definedName>
    <definedName name="CunEq" hidden="1">SUM(IF(#REF! =#REF!,(#REF!)*(#REF!="EQ")))</definedName>
    <definedName name="CunMo" hidden="1">SUM(IF(#REF! =#REF!,(#REF!)*(#REF!="MO")))</definedName>
    <definedName name="CunMp" hidden="1">SUM(IF(#REF! =#REF!,(#REF!)*(#REF!="MP")))</definedName>
    <definedName name="Dados" hidden="1">#REF!</definedName>
    <definedName name="DAER1" localSheetId="0" hidden="1">{#N/A,#N/A,TRUE,"Serviços"}</definedName>
    <definedName name="DAER1" localSheetId="1" hidden="1">{#N/A,#N/A,TRUE,"Serviços"}</definedName>
    <definedName name="DAER1" hidden="1">{#N/A,#N/A,TRUE,"Serviços"}</definedName>
    <definedName name="DAER11" localSheetId="0" hidden="1">{#N/A,#N/A,TRUE,"Serviços"}</definedName>
    <definedName name="DAER11" localSheetId="1" hidden="1">{#N/A,#N/A,TRUE,"Serviços"}</definedName>
    <definedName name="DAER11" hidden="1">{#N/A,#N/A,TRUE,"Serviços"}</definedName>
    <definedName name="DescAux" hidden="1">#N/A</definedName>
    <definedName name="dfgs" localSheetId="0" hidden="1">{#N/A,#N/A,TRUE,"Serviços"}</definedName>
    <definedName name="dfgs" localSheetId="1" hidden="1">{#N/A,#N/A,TRUE,"Serviços"}</definedName>
    <definedName name="dfgs" hidden="1">{#N/A,#N/A,TRUE,"Serviços"}</definedName>
    <definedName name="dfgss" localSheetId="0" hidden="1">{#N/A,#N/A,TRUE,"Serviços"}</definedName>
    <definedName name="dfgss" localSheetId="1" hidden="1">{#N/A,#N/A,TRUE,"Serviços"}</definedName>
    <definedName name="dfgss" hidden="1">{#N/A,#N/A,TRUE,"Serviços"}</definedName>
    <definedName name="DGF" localSheetId="0" hidden="1">{#N/A,#N/A,FALSE,"MO (2)"}</definedName>
    <definedName name="DGF" localSheetId="1" hidden="1">{#N/A,#N/A,FALSE,"MO (2)"}</definedName>
    <definedName name="DGF" hidden="1">{#N/A,#N/A,FALSE,"MO (2)"}</definedName>
    <definedName name="EmpAux" hidden="1">""</definedName>
    <definedName name="EMPRESA">CABEÇALHO!$A$2</definedName>
    <definedName name="ENDEREÇO">CABEÇALHO!$A$3</definedName>
    <definedName name="EQ" hidden="1">#REF!</definedName>
    <definedName name="EU" localSheetId="0" hidden="1">{#N/A,#N/A,FALSE,"MO (2)"}</definedName>
    <definedName name="EU" localSheetId="1" hidden="1">{#N/A,#N/A,FALSE,"MO (2)"}</definedName>
    <definedName name="EU" hidden="1">{#N/A,#N/A,FALSE,"MO (2)"}</definedName>
    <definedName name="FACHADA" localSheetId="0" hidden="1">{#N/A,#N/A,TRUE,"TER  EXT";#N/A,#N/A,TRUE,"TER  EXT";#N/A,#N/A,TRUE,"LAT  ESQ";#N/A,#N/A,TRUE,"FRONTAL";#N/A,#N/A,TRUE,"POST";#N/A,#N/A,TRUE,"LAT  DIR"}</definedName>
    <definedName name="FACHADA" localSheetId="1" hidden="1">{#N/A,#N/A,TRUE,"TER  EXT";#N/A,#N/A,TRUE,"TER  EXT";#N/A,#N/A,TRUE,"LAT  ESQ";#N/A,#N/A,TRUE,"FRONTAL";#N/A,#N/A,TRUE,"POST";#N/A,#N/A,TRUE,"LAT  DIR"}</definedName>
    <definedName name="FACHADA" hidden="1">{#N/A,#N/A,TRUE,"TER  EXT";#N/A,#N/A,TRUE,"TER  EXT";#N/A,#N/A,TRUE,"LAT  ESQ";#N/A,#N/A,TRUE,"FRONTAL";#N/A,#N/A,TRUE,"POST";#N/A,#N/A,TRUE,"LAT  DIR"}</definedName>
    <definedName name="FATURAS2002" localSheetId="0" hidden="1">{#N/A,#N/A,TRUE,"Serviços"}</definedName>
    <definedName name="FATURAS2002" localSheetId="1" hidden="1">{#N/A,#N/A,TRUE,"Serviços"}</definedName>
    <definedName name="FATURAS2002" hidden="1">{#N/A,#N/A,TRUE,"Serviços"}</definedName>
    <definedName name="FATURAS20022" localSheetId="0" hidden="1">{#N/A,#N/A,TRUE,"Serviços"}</definedName>
    <definedName name="FATURAS20022" localSheetId="1" hidden="1">{#N/A,#N/A,TRUE,"Serviços"}</definedName>
    <definedName name="FATURAS20022" hidden="1">{#N/A,#N/A,TRUE,"Serviços"}</definedName>
    <definedName name="fdff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fdff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fdff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fffff" localSheetId="0" hidden="1">{"'EI 060 02'!$A$1:$K$59"}</definedName>
    <definedName name="fffff" localSheetId="1" hidden="1">{"'EI 060 02'!$A$1:$K$59"}</definedName>
    <definedName name="fffff" hidden="1">{"'EI 060 02'!$A$1:$K$59"}</definedName>
    <definedName name="fgff" localSheetId="0" hidden="1">{#N/A,#N/A,FALSE,"MO (2)"}</definedName>
    <definedName name="fgff" localSheetId="1" hidden="1">{#N/A,#N/A,FALSE,"MO (2)"}</definedName>
    <definedName name="fgff" hidden="1">{#N/A,#N/A,FALSE,"MO (2)"}</definedName>
    <definedName name="FOLHA01" localSheetId="0" hidden="1">{#N/A,#N/A,TRUE,"Serviços"}</definedName>
    <definedName name="FOLHA01" localSheetId="1" hidden="1">{#N/A,#N/A,TRUE,"Serviços"}</definedName>
    <definedName name="FOLHA01" hidden="1">{#N/A,#N/A,TRUE,"Serviços"}</definedName>
    <definedName name="FOLHA011" localSheetId="0" hidden="1">{#N/A,#N/A,TRUE,"Serviços"}</definedName>
    <definedName name="FOLHA011" localSheetId="1" hidden="1">{#N/A,#N/A,TRUE,"Serviços"}</definedName>
    <definedName name="FOLHA011" hidden="1">{#N/A,#N/A,TRUE,"Serviços"}</definedName>
    <definedName name="folha1" localSheetId="0" hidden="1">{#N/A,#N/A,TRUE,"Serviços"}</definedName>
    <definedName name="folha1" localSheetId="1" hidden="1">{#N/A,#N/A,TRUE,"Serviços"}</definedName>
    <definedName name="folha1" hidden="1">{#N/A,#N/A,TRUE,"Serviços"}</definedName>
    <definedName name="folha11" localSheetId="0" hidden="1">{#N/A,#N/A,TRUE,"Serviços"}</definedName>
    <definedName name="folha11" localSheetId="1" hidden="1">{#N/A,#N/A,TRUE,"Serviços"}</definedName>
    <definedName name="folha11" hidden="1">{#N/A,#N/A,TRUE,"Serviços"}</definedName>
    <definedName name="Fot" localSheetId="0" hidden="1">{"'EI 060 02'!$A$1:$K$59"}</definedName>
    <definedName name="Fot" localSheetId="1" hidden="1">{"'EI 060 02'!$A$1:$K$59"}</definedName>
    <definedName name="Fot" hidden="1">{"'EI 060 02'!$A$1:$K$59"}</definedName>
    <definedName name="Fresagem01" localSheetId="0" hidden="1">{#N/A,#N/A,TRUE,"Serviços"}</definedName>
    <definedName name="Fresagem01" localSheetId="1" hidden="1">{#N/A,#N/A,TRUE,"Serviços"}</definedName>
    <definedName name="Fresagem01" hidden="1">{#N/A,#N/A,TRUE,"Serviços"}</definedName>
    <definedName name="Fresagem011" localSheetId="0" hidden="1">{#N/A,#N/A,TRUE,"Serviços"}</definedName>
    <definedName name="Fresagem011" localSheetId="1" hidden="1">{#N/A,#N/A,TRUE,"Serviços"}</definedName>
    <definedName name="Fresagem011" hidden="1">{#N/A,#N/A,TRUE,"Serviços"}</definedName>
    <definedName name="gtryfj" localSheetId="0" hidden="1">{#N/A,#N/A,TRUE,"Serviços"}</definedName>
    <definedName name="gtryfj" localSheetId="1" hidden="1">{#N/A,#N/A,TRUE,"Serviços"}</definedName>
    <definedName name="gtryfj" hidden="1">{#N/A,#N/A,TRUE,"Serviços"}</definedName>
    <definedName name="gtryfjj" localSheetId="0" hidden="1">{#N/A,#N/A,TRUE,"Serviços"}</definedName>
    <definedName name="gtryfjj" localSheetId="1" hidden="1">{#N/A,#N/A,TRUE,"Serviços"}</definedName>
    <definedName name="gtryfjj" hidden="1">{#N/A,#N/A,TRUE,"Serviços"}</definedName>
    <definedName name="HTML_CodePage" hidden="1">1252</definedName>
    <definedName name="HTML_Control" localSheetId="0" hidden="1">{"'EI 060 02'!$A$1:$K$59"}</definedName>
    <definedName name="HTML_Control" localSheetId="1" hidden="1">{"'EI 060 02'!$A$1:$K$59"}</definedName>
    <definedName name="HTML_Control" hidden="1">{"'EI 060 02'!$A$1:$K$59"}</definedName>
    <definedName name="HTML_Description" hidden="1">""</definedName>
    <definedName name="HTML_Email" hidden="1">""</definedName>
    <definedName name="HTML_Header" hidden="1">"EI 060 02"</definedName>
    <definedName name="HTML_LastUpdate" hidden="1">"05/05/03"</definedName>
    <definedName name="HTML_LineAfter" hidden="1">FALSE</definedName>
    <definedName name="HTML_LineBefore" hidden="1">FALSE</definedName>
    <definedName name="HTML_Name" hidden="1">"Keyloir"</definedName>
    <definedName name="HTML_OBDlg2" hidden="1">TRUE</definedName>
    <definedName name="HTML_OBDlg4" hidden="1">TRUE</definedName>
    <definedName name="HTML_OS" hidden="1">0</definedName>
    <definedName name="HTML_PathFile" hidden="1">"C:\Meus documentos\EI 060-02.htm"</definedName>
    <definedName name="HTML_Title" hidden="1">"EI 060-02 Relatório"</definedName>
    <definedName name="Insumos" hidden="1">#REF!</definedName>
    <definedName name="Itens" hidden="1">#REF!</definedName>
    <definedName name="JANEIRO2003" localSheetId="0" hidden="1">{#N/A,#N/A,TRUE,"Serviços"}</definedName>
    <definedName name="JANEIRO2003" localSheetId="1" hidden="1">{#N/A,#N/A,TRUE,"Serviços"}</definedName>
    <definedName name="JANEIRO2003" hidden="1">{#N/A,#N/A,TRUE,"Serviços"}</definedName>
    <definedName name="JANEIRO20033" localSheetId="0" hidden="1">{#N/A,#N/A,TRUE,"Serviços"}</definedName>
    <definedName name="JANEIRO20033" localSheetId="1" hidden="1">{#N/A,#N/A,TRUE,"Serviços"}</definedName>
    <definedName name="JANEIRO20033" hidden="1">{#N/A,#N/A,TRUE,"Serviços"}</definedName>
    <definedName name="la" localSheetId="0" hidden="1">{#N/A,#N/A,FALSE,"MO (2)"}</definedName>
    <definedName name="la" localSheetId="1" hidden="1">{#N/A,#N/A,FALSE,"MO (2)"}</definedName>
    <definedName name="la" hidden="1">{#N/A,#N/A,FALSE,"MO (2)"}</definedName>
    <definedName name="lab" localSheetId="0" hidden="1">{#N/A,#N/A,TRUE,"Serviços"}</definedName>
    <definedName name="lab" localSheetId="1" hidden="1">{#N/A,#N/A,TRUE,"Serviços"}</definedName>
    <definedName name="lab" hidden="1">{#N/A,#N/A,TRUE,"Serviços"}</definedName>
    <definedName name="labb" localSheetId="0" hidden="1">{#N/A,#N/A,TRUE,"Serviços"}</definedName>
    <definedName name="labb" localSheetId="1" hidden="1">{#N/A,#N/A,TRUE,"Serviços"}</definedName>
    <definedName name="labb" hidden="1">{#N/A,#N/A,TRUE,"Serviços"}</definedName>
    <definedName name="ll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ll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ll" hidden="1">{#N/A,#N/A,FALSE,"SS 1";#N/A,#N/A,FALSE,"TER 1 (A)";#N/A,#N/A,FALSE,"SS 2";#N/A,#N/A,FALSE,"TER 1 (B)";#N/A,#N/A,FALSE,"TER 1 (C)";#N/A,#N/A,FALSE,"TER 1 (D)";#N/A,#N/A,FALSE,"TER 1 (E)";#N/A,#N/A,FALSE,"TER 2 "}</definedName>
    <definedName name="Local" hidden="1">""</definedName>
    <definedName name="logo">CABEÇALHO!$A$1</definedName>
    <definedName name="Max" hidden="1">COUNTIF(#REF!,"&lt;&gt;0")+3</definedName>
    <definedName name="MO" hidden="1">#REF!</definedName>
    <definedName name="Modelo" hidden="1">#REF!</definedName>
    <definedName name="MP" hidden="1">#REF!</definedName>
    <definedName name="N_EDITAL">CABEÇALHO!$A$7</definedName>
    <definedName name="NLEq" hidden="1">4</definedName>
    <definedName name="NLMo" hidden="1">6</definedName>
    <definedName name="NLMp" hidden="1">5</definedName>
    <definedName name="NLTr" hidden="1">3</definedName>
    <definedName name="o" localSheetId="0" hidden="1">{#N/A,#N/A,FALSE,"CM BAR";#N/A,#N/A,FALSE,"SUBSOLO";#N/A,#N/A,FALSE,"TERREO";#N/A,#N/A,FALSE,"TIPO";#N/A,#N/A,FALSE,"DUP  INF";#N/A,#N/A,FALSE,"DUP SUP"}</definedName>
    <definedName name="o" localSheetId="1" hidden="1">{#N/A,#N/A,FALSE,"CM BAR";#N/A,#N/A,FALSE,"SUBSOLO";#N/A,#N/A,FALSE,"TERREO";#N/A,#N/A,FALSE,"TIPO";#N/A,#N/A,FALSE,"DUP  INF";#N/A,#N/A,FALSE,"DUP SUP"}</definedName>
    <definedName name="o" hidden="1">{#N/A,#N/A,FALSE,"CM BAR";#N/A,#N/A,FALSE,"SUBSOLO";#N/A,#N/A,FALSE,"TERREO";#N/A,#N/A,FALSE,"TIPO";#N/A,#N/A,FALSE,"DUP  INF";#N/A,#N/A,FALSE,"DUP SUP"}</definedName>
    <definedName name="OBJETO">CABEÇALHO!$A$8</definedName>
    <definedName name="Obra" hidden="1">""</definedName>
    <definedName name="OnOff" hidden="1">"ON"</definedName>
    <definedName name="orçamrest" localSheetId="0" hidden="1">{#N/A,#N/A,TRUE,"Serviços"}</definedName>
    <definedName name="orçamrest" localSheetId="1" hidden="1">{#N/A,#N/A,TRUE,"Serviços"}</definedName>
    <definedName name="orçamrest" hidden="1">{#N/A,#N/A,TRUE,"Serviços"}</definedName>
    <definedName name="orçamrestt" localSheetId="0" hidden="1">{#N/A,#N/A,TRUE,"Serviços"}</definedName>
    <definedName name="orçamrestt" localSheetId="1" hidden="1">{#N/A,#N/A,TRUE,"Serviços"}</definedName>
    <definedName name="orçamrestt" hidden="1">{#N/A,#N/A,TRUE,"Serviços"}</definedName>
    <definedName name="Ordem" hidden="1">#REF!</definedName>
    <definedName name="ORGAO">CABEÇALHO!$A$6</definedName>
    <definedName name="Origem" hidden="1">#REF!</definedName>
    <definedName name="PALCO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PALCO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PALCO" hidden="1">{#N/A,#N/A,FALSE,"PR  06";#N/A,#N/A,FALSE,"PR  07";#N/A,#N/A,FALSE,"PR 08";#N/A,#N/A,FALSE,"PR 09";#N/A,#N/A,FALSE,"PR 40";#N/A,#N/A,FALSE,"PR 41";#N/A,#N/A,FALSE,"PR 45";#N/A,#N/A,FALSE,"PR 46";#N/A,#N/A,FALSE,"PR 55"}</definedName>
    <definedName name="Plan1" hidden="1">#REF!</definedName>
    <definedName name="planilha" localSheetId="0" hidden="1">{#N/A,#N/A,TRUE,"Serviços"}</definedName>
    <definedName name="planilha" localSheetId="1" hidden="1">{#N/A,#N/A,TRUE,"Serviços"}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localSheetId="0" hidden="1">{#N/A,#N/A,TRUE,"Serviços"}</definedName>
    <definedName name="PROD_1" localSheetId="1" hidden="1">{#N/A,#N/A,TRUE,"Serviços"}</definedName>
    <definedName name="PROD_1" hidden="1">{#N/A,#N/A,TRUE,"Serviços"}</definedName>
    <definedName name="PROD_11" localSheetId="0" hidden="1">{#N/A,#N/A,TRUE,"Serviços"}</definedName>
    <definedName name="PROD_11" localSheetId="1" hidden="1">{#N/A,#N/A,TRUE,"Serviços"}</definedName>
    <definedName name="PROD_11" hidden="1">{#N/A,#N/A,TRUE,"Serviços"}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L" localSheetId="0" hidden="1">{#N/A,#N/A,TRUE,"Serviços"}</definedName>
    <definedName name="REL" localSheetId="1" hidden="1">{#N/A,#N/A,TRUE,"Serviços"}</definedName>
    <definedName name="REL" hidden="1">{#N/A,#N/A,TRUE,"Serviços"}</definedName>
    <definedName name="Relat" hidden="1">#REF!</definedName>
    <definedName name="RELL" localSheetId="0" hidden="1">{#N/A,#N/A,TRUE,"Serviços"}</definedName>
    <definedName name="RELL" localSheetId="1" hidden="1">{#N/A,#N/A,TRUE,"Serviços"}</definedName>
    <definedName name="RELL" hidden="1">{#N/A,#N/A,TRUE,"Serviços"}</definedName>
    <definedName name="RELMOBRA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localSheetId="0" hidden="1">{#N/A,#N/A,TRUE,"Plan1"}</definedName>
    <definedName name="resumou" localSheetId="1" hidden="1">{#N/A,#N/A,TRUE,"Plan1"}</definedName>
    <definedName name="resumou" hidden="1">{#N/A,#N/A,TRUE,"Plan1"}</definedName>
    <definedName name="Reuniao" localSheetId="0" hidden="1">{#N/A,#N/A,FALSE,"CM BAR";#N/A,#N/A,FALSE,"SUBSOLO";#N/A,#N/A,FALSE,"TERREO";#N/A,#N/A,FALSE,"TIPO";#N/A,#N/A,FALSE,"DUP  INF";#N/A,#N/A,FALSE,"DUP SUP"}</definedName>
    <definedName name="Reuniao" localSheetId="1" hidden="1">{#N/A,#N/A,FALSE,"CM BAR";#N/A,#N/A,FALSE,"SUBSOLO";#N/A,#N/A,FALSE,"TERREO";#N/A,#N/A,FALSE,"TIPO";#N/A,#N/A,FALSE,"DUP  INF";#N/A,#N/A,FALSE,"DUP SUP"}</definedName>
    <definedName name="Reuniao" hidden="1">{#N/A,#N/A,FALSE,"CM BAR";#N/A,#N/A,FALSE,"SUBSOLO";#N/A,#N/A,FALSE,"TERREO";#N/A,#N/A,FALSE,"TIPO";#N/A,#N/A,FALSE,"DUP  INF";#N/A,#N/A,FALSE,"DUP SUP"}</definedName>
    <definedName name="rodape_centro">CABEÇALHO!$G$12</definedName>
    <definedName name="rodape_direito">CABEÇALHO!$G$14</definedName>
    <definedName name="rodape_esquerdo">CABEÇALHO!$G$13</definedName>
    <definedName name="rr" localSheetId="0" hidden="1">{#N/A,#N/A,TRUE,"Serviços"}</definedName>
    <definedName name="rr" localSheetId="1" hidden="1">{#N/A,#N/A,TRUE,"Serviços"}</definedName>
    <definedName name="rr" hidden="1">{#N/A,#N/A,TRUE,"Serviços"}</definedName>
    <definedName name="rrff" localSheetId="0" hidden="1">{#N/A,#N/A,TRUE,"Serviços"}</definedName>
    <definedName name="rrff" localSheetId="1" hidden="1">{#N/A,#N/A,TRUE,"Serviços"}</definedName>
    <definedName name="rrff" hidden="1">{#N/A,#N/A,TRUE,"Serviços"}</definedName>
    <definedName name="rrfff" localSheetId="0" hidden="1">{#N/A,#N/A,TRUE,"Serviços"}</definedName>
    <definedName name="rrfff" localSheetId="1" hidden="1">{#N/A,#N/A,TRUE,"Serviços"}</definedName>
    <definedName name="rrfff" hidden="1">{#N/A,#N/A,TRUE,"Serviços"}</definedName>
    <definedName name="rrr" localSheetId="0" hidden="1">{#N/A,#N/A,TRUE,"Serviços"}</definedName>
    <definedName name="rrr" localSheetId="1" hidden="1">{#N/A,#N/A,TRUE,"Serviços"}</definedName>
    <definedName name="rrr" hidden="1">{#N/A,#N/A,TRUE,"Serviços"}</definedName>
    <definedName name="SASASA" localSheetId="0" hidden="1">{#N/A,#N/A,FALSE,"MO (2)"}</definedName>
    <definedName name="SASASA" localSheetId="1" hidden="1">{#N/A,#N/A,FALSE,"MO (2)"}</definedName>
    <definedName name="SASASA" hidden="1">{#N/A,#N/A,FALSE,"MO (2)"}</definedName>
    <definedName name="sasda" localSheetId="0" hidden="1">{#N/A,#N/A,TRUE,"Serviços"}</definedName>
    <definedName name="sasda" localSheetId="1" hidden="1">{#N/A,#N/A,TRUE,"Serviços"}</definedName>
    <definedName name="sasda" hidden="1">{#N/A,#N/A,TRUE,"Serviços"}</definedName>
    <definedName name="sasdaa" localSheetId="0" hidden="1">{#N/A,#N/A,TRUE,"Serviços"}</definedName>
    <definedName name="sasdaa" localSheetId="1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localSheetId="0" hidden="1">{#N/A,#N/A,TRUE,"Serviços"}</definedName>
    <definedName name="SETEMBRO" localSheetId="1" hidden="1">{#N/A,#N/A,TRUE,"Serviços"}</definedName>
    <definedName name="SETEMBRO" hidden="1">{#N/A,#N/A,TRUE,"Serviços"}</definedName>
    <definedName name="SETEMBROO" localSheetId="0" hidden="1">{#N/A,#N/A,TRUE,"Serviços"}</definedName>
    <definedName name="SETEMBROO" localSheetId="1" hidden="1">{#N/A,#N/A,TRUE,"Serviços"}</definedName>
    <definedName name="SETEMBROO" hidden="1">{#N/A,#N/A,TRUE,"Serviços"}</definedName>
    <definedName name="solver_lin" hidden="1">0</definedName>
    <definedName name="solver_num" hidden="1">0</definedName>
    <definedName name="solver_opt" hidden="1">'[5]61M-CBMI:MAT-BET'!$H$18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" localSheetId="0" hidden="1">{#N/A,#N/A,FALSE,"MO (2)"}</definedName>
    <definedName name="SSS" localSheetId="1" hidden="1">{#N/A,#N/A,FALSE,"MO (2)"}</definedName>
    <definedName name="SSS" hidden="1">{#N/A,#N/A,FALSE,"MO (2)"}</definedName>
    <definedName name="sssssssssssssssssssss" localSheetId="0" hidden="1">{#N/A,#N/A,TRUE,"Plan1"}</definedName>
    <definedName name="sssssssssssssssssssss" localSheetId="1" hidden="1">{#N/A,#N/A,TRUE,"Plan1"}</definedName>
    <definedName name="sssssssssssssssssssss" hidden="1">{#N/A,#N/A,TRUE,"Plan1"}</definedName>
    <definedName name="TABELAS">CABEÇALHO!$A$10</definedName>
    <definedName name="Tachas" localSheetId="0" hidden="1">{#N/A,#N/A,TRUE,"Plan1"}</definedName>
    <definedName name="Tachas" localSheetId="1" hidden="1">{#N/A,#N/A,TRUE,"Plan1"}</definedName>
    <definedName name="Tachas" hidden="1">{#N/A,#N/A,TRUE,"Plan1"}</definedName>
    <definedName name="TITULO">CABEÇALHO!$A$5</definedName>
    <definedName name="_xlnm.Print_Titles" localSheetId="1">ORÇAMENTO!$1:$13</definedName>
    <definedName name="TOT" hidden="1">#REF!</definedName>
    <definedName name="TYUIO" localSheetId="0" hidden="1">{#N/A,#N/A,TRUE,"Serviços"}</definedName>
    <definedName name="TYUIO" localSheetId="1" hidden="1">{#N/A,#N/A,TRUE,"Serviços"}</definedName>
    <definedName name="TYUIO" hidden="1">{#N/A,#N/A,TRUE,"Serviços"}</definedName>
    <definedName name="TYUIOO" localSheetId="0" hidden="1">{#N/A,#N/A,TRUE,"Serviços"}</definedName>
    <definedName name="TYUIOO" localSheetId="1" hidden="1">{#N/A,#N/A,TRUE,"Serviços"}</definedName>
    <definedName name="TYUIOO" hidden="1">{#N/A,#N/A,TRUE,"Serviços"}</definedName>
    <definedName name="un" hidden="1">#N/A</definedName>
    <definedName name="UnidAux" hidden="1">#N/A</definedName>
    <definedName name="valor_orçamento">ORÇAMENTO!$I$142</definedName>
    <definedName name="valor_resumo">#REF!</definedName>
    <definedName name="vvv" localSheetId="0" hidden="1">{#N/A,#N/A,FALSE,"MO (2)"}</definedName>
    <definedName name="vvv" localSheetId="1" hidden="1">{#N/A,#N/A,FALSE,"MO (2)"}</definedName>
    <definedName name="vvv" hidden="1">{#N/A,#N/A,FALSE,"MO (2)"}</definedName>
    <definedName name="wrn.ACABINT.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esq" localSheetId="0" hidden="1">{#N/A,#N/A,FALSE,"SS 1";#N/A,#N/A,FALSE,"SS 2";#N/A,#N/A,FALSE,"TER 1 (1)";#N/A,#N/A,FALSE,"TER 1 (2)";#N/A,#N/A,FALSE,"TER 2";#N/A,#N/A,FALSE,"TIPO";#N/A,#N/A,FALSE,"CM  BAR"}</definedName>
    <definedName name="wrn.esq" localSheetId="1" hidden="1">{#N/A,#N/A,FALSE,"SS 1";#N/A,#N/A,FALSE,"SS 2";#N/A,#N/A,FALSE,"TER 1 (1)";#N/A,#N/A,FALSE,"TER 1 (2)";#N/A,#N/A,FALSE,"TER 2";#N/A,#N/A,FALSE,"TIPO";#N/A,#N/A,FALSE,"CM  BAR"}</definedName>
    <definedName name="wrn.esq" hidden="1">{#N/A,#N/A,FALSE,"SS 1";#N/A,#N/A,FALSE,"SS 2";#N/A,#N/A,FALSE,"TER 1 (1)";#N/A,#N/A,FALSE,"TER 1 (2)";#N/A,#N/A,FALSE,"TER 2";#N/A,#N/A,FALSE,"TIPO";#N/A,#N/A,FALSE,"CM  BAR"}</definedName>
    <definedName name="wrn.ESQ._.TOT." localSheetId="0" hidden="1">{#N/A,#N/A,FALSE,"SS 1";#N/A,#N/A,FALSE,"SS 2";#N/A,#N/A,FALSE,"TER 1 (1)";#N/A,#N/A,FALSE,"TER 1 (2)";#N/A,#N/A,FALSE,"TER 2";#N/A,#N/A,FALSE,"TIPO";#N/A,#N/A,FALSE,"CM  BAR"}</definedName>
    <definedName name="wrn.ESQ._.TOT." localSheetId="1" hidden="1">{#N/A,#N/A,FALSE,"SS 1";#N/A,#N/A,FALSE,"SS 2";#N/A,#N/A,FALSE,"TER 1 (1)";#N/A,#N/A,FALSE,"TER 1 (2)";#N/A,#N/A,FALSE,"TER 2";#N/A,#N/A,FALSE,"TIPO";#N/A,#N/A,FALSE,"CM  BAR"}</definedName>
    <definedName name="wrn.ESQ._.TOT." hidden="1">{#N/A,#N/A,FALSE,"SS 1";#N/A,#N/A,FALSE,"SS 2";#N/A,#N/A,FALSE,"TER 1 (1)";#N/A,#N/A,FALSE,"TER 1 (2)";#N/A,#N/A,FALSE,"TER 2";#N/A,#N/A,FALSE,"TIPO";#N/A,#N/A,FALSE,"CM  BAR"}</definedName>
    <definedName name="wrn.FACHADA." localSheetId="0" hidden="1">{#N/A,#N/A,TRUE,"TER  EXT";#N/A,#N/A,TRUE,"TER  EXT";#N/A,#N/A,TRUE,"LAT  ESQ";#N/A,#N/A,TRUE,"FRONTAL";#N/A,#N/A,TRUE,"POST";#N/A,#N/A,TRUE,"LAT  DIR"}</definedName>
    <definedName name="wrn.FACHADA." localSheetId="1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ferpilar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hidden="1">{#N/A,#N/A,FALSE,"PR  06";#N/A,#N/A,FALSE,"PR  07";#N/A,#N/A,FALSE,"PR 08";#N/A,#N/A,FALSE,"PR 09";#N/A,#N/A,FALSE,"PR 40";#N/A,#N/A,FALSE,"PR 41";#N/A,#N/A,FALSE,"PR 45";#N/A,#N/A,FALSE,"PR 46";#N/A,#N/A,FALSE,"PR 55"}</definedName>
    <definedName name="wrn.LEVFER." localSheetId="0" hidden="1">{#N/A,#N/A,FALSE,"LEVFER V2 P";#N/A,#N/A,FALSE,"LEVFER V2 P10%"}</definedName>
    <definedName name="wrn.LEVFER." localSheetId="1" hidden="1">{#N/A,#N/A,FALSE,"LEVFER V2 P";#N/A,#N/A,FALSE,"LEVFER V2 P10%"}</definedName>
    <definedName name="wrn.LEVFER." hidden="1">{#N/A,#N/A,FALSE,"LEVFER V2 P";#N/A,#N/A,FALSE,"LEVFER V2 P10%"}</definedName>
    <definedName name="wrn.mo2." localSheetId="0" hidden="1">{#N/A,#N/A,FALSE,"MO (2)"}</definedName>
    <definedName name="wrn.mo2." localSheetId="1" hidden="1">{#N/A,#N/A,FALSE,"MO (2)"}</definedName>
    <definedName name="wrn.mo2." hidden="1">{#N/A,#N/A,FALSE,"MO (2)"}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AT_EAP." localSheetId="0" hidden="1">{#N/A,#N/A,FALSE,"EAP";#N/A,#N/A,FALSE,"CURVA AV.FÍSICO";#N/A,#N/A,FALSE,"CURVA AV.FINANC."}</definedName>
    <definedName name="wrn.RELAT_EAP." localSheetId="1" hidden="1">{#N/A,#N/A,FALSE,"EAP";#N/A,#N/A,FALSE,"CURVA AV.FÍSICO";#N/A,#N/A,FALSE,"CURVA AV.FINANC."}</definedName>
    <definedName name="wrn.RELAT_EAP." hidden="1">{#N/A,#N/A,FALSE,"EAP";#N/A,#N/A,FALSE,"CURVA AV.FÍSICO";#N/A,#N/A,FALSE,"CURVA AV.FINANC."}</definedName>
    <definedName name="wrn.relext." localSheetId="0" hidden="1">{#N/A,#N/A,TRUE,"Plan1"}</definedName>
    <definedName name="wrn.relext." localSheetId="1" hidden="1">{#N/A,#N/A,TRUE,"Plan1"}</definedName>
    <definedName name="wrn.relext." hidden="1">{#N/A,#N/A,TRUE,"Plan1"}</definedName>
    <definedName name="wrn.SERV._.PAVTO." localSheetId="0" hidden="1">{#N/A,#N/A,FALSE,"SS 1";#N/A,#N/A,FALSE,"SS 2";#N/A,#N/A,FALSE,"TER 1 (1)";#N/A,#N/A,FALSE,"TER 1 (2)";#N/A,#N/A,FALSE,"TER 2 ";#N/A,#N/A,FALSE,"TP  (1)";#N/A,#N/A,FALSE,"TP  (2)";#N/A,#N/A,FALSE,"CM BAR"}</definedName>
    <definedName name="wrn.SERV._.PAVTO." localSheetId="1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serv.xls." localSheetId="0" hidden="1">{#N/A,#N/A,FALSE,"CM BAR";#N/A,#N/A,FALSE,"SUBSOLO";#N/A,#N/A,FALSE,"TERREO";#N/A,#N/A,FALSE,"TIPO";#N/A,#N/A,FALSE,"DUP  INF";#N/A,#N/A,FALSE,"DUP SUP"}</definedName>
    <definedName name="wrn.serv.xls." localSheetId="1" hidden="1">{#N/A,#N/A,FALSE,"CM BAR";#N/A,#N/A,FALSE,"SUBSOLO";#N/A,#N/A,FALSE,"TERREO";#N/A,#N/A,FALSE,"TIPO";#N/A,#N/A,FALSE,"DUP  INF";#N/A,#N/A,FALSE,"DUP SUP"}</definedName>
    <definedName name="wrn.serv.xls." hidden="1">{#N/A,#N/A,FALSE,"CM BAR";#N/A,#N/A,FALSE,"SUBSOLO";#N/A,#N/A,FALSE,"TERREO";#N/A,#N/A,FALSE,"TIPO";#N/A,#N/A,FALSE,"DUP  INF";#N/A,#N/A,FALSE,"DUP SUP"}</definedName>
    <definedName name="wrn.Tipo." localSheetId="0" hidden="1">{#N/A,#N/A,TRUE,"Serviços"}</definedName>
    <definedName name="wrn.Tipo." localSheetId="1" hidden="1">{#N/A,#N/A,TRUE,"Serviços"}</definedName>
    <definedName name="wrn.Tipo." hidden="1">{#N/A,#N/A,TRUE,"Serviços"}</definedName>
    <definedName name="wrn.Tipo.." localSheetId="0" hidden="1">{#N/A,#N/A,TRUE,"Serviços"}</definedName>
    <definedName name="wrn.Tipo.." localSheetId="1" hidden="1">{#N/A,#N/A,TRUE,"Serviços"}</definedName>
    <definedName name="wrn.Tipo.." hidden="1">{#N/A,#N/A,TRUE,"Serviços"}</definedName>
    <definedName name="zaza" localSheetId="0" hidden="1">{#N/A,#N/A,FALSE,"MO (2)"}</definedName>
    <definedName name="zaza" localSheetId="1" hidden="1">{#N/A,#N/A,FALSE,"MO (2)"}</definedName>
    <definedName name="zaza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6" l="1"/>
  <c r="I142" i="26"/>
  <c r="O18" i="26"/>
  <c r="P18" i="26" s="1"/>
  <c r="O19" i="26"/>
  <c r="P19" i="26" s="1"/>
  <c r="O20" i="26"/>
  <c r="P20" i="26" s="1"/>
  <c r="O21" i="26"/>
  <c r="P21" i="26" s="1"/>
  <c r="O22" i="26"/>
  <c r="P22" i="26" s="1"/>
  <c r="O23" i="26"/>
  <c r="P23" i="26" s="1"/>
  <c r="O24" i="26"/>
  <c r="P24" i="26" s="1"/>
  <c r="O25" i="26"/>
  <c r="P25" i="26" s="1"/>
  <c r="O26" i="26"/>
  <c r="P26" i="26" s="1"/>
  <c r="O27" i="26"/>
  <c r="P27" i="26" s="1"/>
  <c r="O28" i="26"/>
  <c r="P28" i="26" s="1"/>
  <c r="O29" i="26"/>
  <c r="P29" i="26" s="1"/>
  <c r="O30" i="26"/>
  <c r="P30" i="26" s="1"/>
  <c r="O31" i="26"/>
  <c r="P31" i="26" s="1"/>
  <c r="O32" i="26"/>
  <c r="P32" i="26" s="1"/>
  <c r="O33" i="26"/>
  <c r="P33" i="26" s="1"/>
  <c r="O34" i="26"/>
  <c r="P34" i="26" s="1"/>
  <c r="O35" i="26"/>
  <c r="P35" i="26" s="1"/>
  <c r="O36" i="26"/>
  <c r="P36" i="26" s="1"/>
  <c r="O37" i="26"/>
  <c r="P37" i="26" s="1"/>
  <c r="O38" i="26"/>
  <c r="P38" i="26" s="1"/>
  <c r="O39" i="26"/>
  <c r="P39" i="26" s="1"/>
  <c r="O40" i="26"/>
  <c r="P40" i="26" s="1"/>
  <c r="O41" i="26"/>
  <c r="P41" i="26" s="1"/>
  <c r="O42" i="26"/>
  <c r="P42" i="26" s="1"/>
  <c r="O43" i="26"/>
  <c r="P43" i="26" s="1"/>
  <c r="O44" i="26"/>
  <c r="P44" i="26" s="1"/>
  <c r="O45" i="26"/>
  <c r="P45" i="26" s="1"/>
  <c r="O46" i="26"/>
  <c r="P46" i="26" s="1"/>
  <c r="O47" i="26"/>
  <c r="P47" i="26" s="1"/>
  <c r="O48" i="26"/>
  <c r="P48" i="26" s="1"/>
  <c r="O49" i="26"/>
  <c r="P49" i="26" s="1"/>
  <c r="O50" i="26"/>
  <c r="P50" i="26" s="1"/>
  <c r="O51" i="26"/>
  <c r="P51" i="26" s="1"/>
  <c r="O52" i="26"/>
  <c r="P52" i="26" s="1"/>
  <c r="O53" i="26"/>
  <c r="P53" i="26" s="1"/>
  <c r="O54" i="26"/>
  <c r="P54" i="26" s="1"/>
  <c r="O55" i="26"/>
  <c r="P55" i="26" s="1"/>
  <c r="O56" i="26"/>
  <c r="P56" i="26" s="1"/>
  <c r="O57" i="26"/>
  <c r="P57" i="26" s="1"/>
  <c r="O58" i="26"/>
  <c r="P58" i="26" s="1"/>
  <c r="O59" i="26"/>
  <c r="P59" i="26" s="1"/>
  <c r="O60" i="26"/>
  <c r="P60" i="26" s="1"/>
  <c r="O61" i="26"/>
  <c r="P61" i="26" s="1"/>
  <c r="O62" i="26"/>
  <c r="P62" i="26" s="1"/>
  <c r="O63" i="26"/>
  <c r="P63" i="26" s="1"/>
  <c r="O64" i="26"/>
  <c r="P64" i="26" s="1"/>
  <c r="O65" i="26"/>
  <c r="P65" i="26" s="1"/>
  <c r="O66" i="26"/>
  <c r="P66" i="26" s="1"/>
  <c r="O67" i="26"/>
  <c r="P67" i="26" s="1"/>
  <c r="O68" i="26"/>
  <c r="P68" i="26" s="1"/>
  <c r="O69" i="26"/>
  <c r="P69" i="26" s="1"/>
  <c r="O70" i="26"/>
  <c r="P70" i="26" s="1"/>
  <c r="O71" i="26"/>
  <c r="P71" i="26" s="1"/>
  <c r="O72" i="26"/>
  <c r="P72" i="26" s="1"/>
  <c r="O73" i="26"/>
  <c r="P73" i="26" s="1"/>
  <c r="O74" i="26"/>
  <c r="P74" i="26" s="1"/>
  <c r="O75" i="26"/>
  <c r="P75" i="26" s="1"/>
  <c r="O76" i="26"/>
  <c r="P76" i="26" s="1"/>
  <c r="O77" i="26"/>
  <c r="P77" i="26" s="1"/>
  <c r="O78" i="26"/>
  <c r="P78" i="26" s="1"/>
  <c r="O79" i="26"/>
  <c r="P79" i="26" s="1"/>
  <c r="O80" i="26"/>
  <c r="P80" i="26" s="1"/>
  <c r="O81" i="26"/>
  <c r="P81" i="26" s="1"/>
  <c r="O82" i="26"/>
  <c r="P82" i="26" s="1"/>
  <c r="O83" i="26"/>
  <c r="P83" i="26" s="1"/>
  <c r="O84" i="26"/>
  <c r="P84" i="26" s="1"/>
  <c r="O85" i="26"/>
  <c r="P85" i="26" s="1"/>
  <c r="O86" i="26"/>
  <c r="P86" i="26" s="1"/>
  <c r="O87" i="26"/>
  <c r="P87" i="26" s="1"/>
  <c r="O88" i="26"/>
  <c r="P88" i="26" s="1"/>
  <c r="O89" i="26"/>
  <c r="P89" i="26" s="1"/>
  <c r="O90" i="26"/>
  <c r="P90" i="26" s="1"/>
  <c r="O91" i="26"/>
  <c r="P91" i="26" s="1"/>
  <c r="O92" i="26"/>
  <c r="P92" i="26" s="1"/>
  <c r="O93" i="26"/>
  <c r="P93" i="26" s="1"/>
  <c r="O94" i="26"/>
  <c r="P94" i="26" s="1"/>
  <c r="O95" i="26"/>
  <c r="P95" i="26" s="1"/>
  <c r="O96" i="26"/>
  <c r="P96" i="26" s="1"/>
  <c r="O97" i="26"/>
  <c r="P97" i="26" s="1"/>
  <c r="O98" i="26"/>
  <c r="P98" i="26" s="1"/>
  <c r="O99" i="26"/>
  <c r="P99" i="26" s="1"/>
  <c r="O100" i="26"/>
  <c r="P100" i="26" s="1"/>
  <c r="O101" i="26"/>
  <c r="P101" i="26" s="1"/>
  <c r="O102" i="26"/>
  <c r="P102" i="26" s="1"/>
  <c r="O103" i="26"/>
  <c r="P103" i="26" s="1"/>
  <c r="O104" i="26"/>
  <c r="P104" i="26" s="1"/>
  <c r="O105" i="26"/>
  <c r="P105" i="26" s="1"/>
  <c r="O106" i="26"/>
  <c r="P106" i="26" s="1"/>
  <c r="O107" i="26"/>
  <c r="P107" i="26" s="1"/>
  <c r="O108" i="26"/>
  <c r="P108" i="26" s="1"/>
  <c r="O109" i="26"/>
  <c r="P109" i="26" s="1"/>
  <c r="O110" i="26"/>
  <c r="P110" i="26" s="1"/>
  <c r="O111" i="26"/>
  <c r="P111" i="26" s="1"/>
  <c r="O112" i="26"/>
  <c r="P112" i="26" s="1"/>
  <c r="O113" i="26"/>
  <c r="P113" i="26" s="1"/>
  <c r="O114" i="26"/>
  <c r="P114" i="26" s="1"/>
  <c r="O115" i="26"/>
  <c r="P115" i="26" s="1"/>
  <c r="O116" i="26"/>
  <c r="P116" i="26" s="1"/>
  <c r="O117" i="26"/>
  <c r="P117" i="26" s="1"/>
  <c r="O118" i="26"/>
  <c r="P118" i="26" s="1"/>
  <c r="O119" i="26"/>
  <c r="P119" i="26" s="1"/>
  <c r="O120" i="26"/>
  <c r="P120" i="26" s="1"/>
  <c r="O121" i="26"/>
  <c r="P121" i="26" s="1"/>
  <c r="O122" i="26"/>
  <c r="P122" i="26" s="1"/>
  <c r="O123" i="26"/>
  <c r="P123" i="26" s="1"/>
  <c r="O124" i="26"/>
  <c r="P124" i="26" s="1"/>
  <c r="O125" i="26"/>
  <c r="P125" i="26" s="1"/>
  <c r="O126" i="26"/>
  <c r="P126" i="26" s="1"/>
  <c r="O127" i="26"/>
  <c r="P127" i="26" s="1"/>
  <c r="O128" i="26"/>
  <c r="P128" i="26" s="1"/>
  <c r="O129" i="26"/>
  <c r="P129" i="26" s="1"/>
  <c r="O130" i="26"/>
  <c r="P130" i="26" s="1"/>
  <c r="O131" i="26"/>
  <c r="P131" i="26" s="1"/>
  <c r="O132" i="26"/>
  <c r="P132" i="26" s="1"/>
  <c r="O133" i="26"/>
  <c r="P133" i="26" s="1"/>
  <c r="O134" i="26"/>
  <c r="P134" i="26" s="1"/>
  <c r="O135" i="26"/>
  <c r="P135" i="26" s="1"/>
  <c r="O136" i="26"/>
  <c r="P136" i="26" s="1"/>
  <c r="O137" i="26"/>
  <c r="P137" i="26" s="1"/>
  <c r="O138" i="26"/>
  <c r="P138" i="26" s="1"/>
  <c r="O139" i="26"/>
  <c r="P139" i="26" s="1"/>
  <c r="O140" i="26"/>
  <c r="P140" i="26" s="1"/>
  <c r="O17" i="26"/>
  <c r="P17" i="26" s="1"/>
  <c r="L17" i="26"/>
  <c r="M15" i="26"/>
  <c r="M16" i="26"/>
  <c r="M19" i="26"/>
  <c r="M27" i="26"/>
  <c r="M30" i="26"/>
  <c r="M32" i="26"/>
  <c r="M40" i="26"/>
  <c r="M50" i="26"/>
  <c r="M53" i="26"/>
  <c r="M56" i="26"/>
  <c r="M59" i="26"/>
  <c r="M64" i="26"/>
  <c r="M71" i="26"/>
  <c r="M72" i="26"/>
  <c r="M75" i="26"/>
  <c r="M88" i="26"/>
  <c r="M93" i="26"/>
  <c r="M96" i="26"/>
  <c r="M99" i="26"/>
  <c r="M104" i="26"/>
  <c r="M116" i="26"/>
  <c r="M128" i="26"/>
  <c r="M136" i="26"/>
  <c r="M138" i="26"/>
  <c r="L18" i="26"/>
  <c r="M18" i="26" s="1"/>
  <c r="L19" i="26"/>
  <c r="L20" i="26"/>
  <c r="M20" i="26" s="1"/>
  <c r="L21" i="26"/>
  <c r="M21" i="26" s="1"/>
  <c r="L22" i="26"/>
  <c r="M22" i="26" s="1"/>
  <c r="L23" i="26"/>
  <c r="M23" i="26" s="1"/>
  <c r="L24" i="26"/>
  <c r="M24" i="26" s="1"/>
  <c r="L25" i="26"/>
  <c r="M25" i="26" s="1"/>
  <c r="L26" i="26"/>
  <c r="M26" i="26" s="1"/>
  <c r="L27" i="26"/>
  <c r="L28" i="26"/>
  <c r="M28" i="26" s="1"/>
  <c r="L29" i="26"/>
  <c r="M29" i="26" s="1"/>
  <c r="L30" i="26"/>
  <c r="L31" i="26"/>
  <c r="M31" i="26" s="1"/>
  <c r="L32" i="26"/>
  <c r="L33" i="26"/>
  <c r="M33" i="26" s="1"/>
  <c r="L34" i="26"/>
  <c r="M34" i="26" s="1"/>
  <c r="L35" i="26"/>
  <c r="M35" i="26" s="1"/>
  <c r="L36" i="26"/>
  <c r="M36" i="26" s="1"/>
  <c r="L37" i="26"/>
  <c r="M37" i="26" s="1"/>
  <c r="L38" i="26"/>
  <c r="M38" i="26" s="1"/>
  <c r="L39" i="26"/>
  <c r="M39" i="26" s="1"/>
  <c r="L40" i="26"/>
  <c r="L41" i="26"/>
  <c r="M41" i="26" s="1"/>
  <c r="L42" i="26"/>
  <c r="M42" i="26" s="1"/>
  <c r="L43" i="26"/>
  <c r="M43" i="26" s="1"/>
  <c r="L44" i="26"/>
  <c r="M44" i="26" s="1"/>
  <c r="L45" i="26"/>
  <c r="M45" i="26" s="1"/>
  <c r="L46" i="26"/>
  <c r="M46" i="26" s="1"/>
  <c r="L47" i="26"/>
  <c r="M47" i="26" s="1"/>
  <c r="L48" i="26"/>
  <c r="M48" i="26" s="1"/>
  <c r="L49" i="26"/>
  <c r="M49" i="26" s="1"/>
  <c r="L50" i="26"/>
  <c r="L51" i="26"/>
  <c r="M51" i="26" s="1"/>
  <c r="L52" i="26"/>
  <c r="M52" i="26" s="1"/>
  <c r="L53" i="26"/>
  <c r="L54" i="26"/>
  <c r="M54" i="26" s="1"/>
  <c r="L55" i="26"/>
  <c r="M55" i="26" s="1"/>
  <c r="L56" i="26"/>
  <c r="L57" i="26"/>
  <c r="M57" i="26" s="1"/>
  <c r="L58" i="26"/>
  <c r="M58" i="26" s="1"/>
  <c r="L59" i="26"/>
  <c r="L60" i="26"/>
  <c r="M60" i="26" s="1"/>
  <c r="L61" i="26"/>
  <c r="M61" i="26" s="1"/>
  <c r="L62" i="26"/>
  <c r="M62" i="26" s="1"/>
  <c r="L63" i="26"/>
  <c r="M63" i="26" s="1"/>
  <c r="L64" i="26"/>
  <c r="L65" i="26"/>
  <c r="M65" i="26" s="1"/>
  <c r="L66" i="26"/>
  <c r="M66" i="26" s="1"/>
  <c r="L67" i="26"/>
  <c r="M67" i="26" s="1"/>
  <c r="L68" i="26"/>
  <c r="M68" i="26" s="1"/>
  <c r="L69" i="26"/>
  <c r="M69" i="26" s="1"/>
  <c r="L70" i="26"/>
  <c r="M70" i="26" s="1"/>
  <c r="L71" i="26"/>
  <c r="L72" i="26"/>
  <c r="L73" i="26"/>
  <c r="M73" i="26" s="1"/>
  <c r="L74" i="26"/>
  <c r="M74" i="26" s="1"/>
  <c r="L75" i="26"/>
  <c r="L76" i="26"/>
  <c r="M76" i="26" s="1"/>
  <c r="L77" i="26"/>
  <c r="M77" i="26" s="1"/>
  <c r="L78" i="26"/>
  <c r="M78" i="26" s="1"/>
  <c r="L79" i="26"/>
  <c r="M79" i="26" s="1"/>
  <c r="L80" i="26"/>
  <c r="M80" i="26" s="1"/>
  <c r="L81" i="26"/>
  <c r="M81" i="26" s="1"/>
  <c r="L82" i="26"/>
  <c r="M82" i="26" s="1"/>
  <c r="L83" i="26"/>
  <c r="M83" i="26" s="1"/>
  <c r="L84" i="26"/>
  <c r="M84" i="26" s="1"/>
  <c r="L85" i="26"/>
  <c r="M85" i="26" s="1"/>
  <c r="L86" i="26"/>
  <c r="M86" i="26" s="1"/>
  <c r="L87" i="26"/>
  <c r="M87" i="26" s="1"/>
  <c r="L88" i="26"/>
  <c r="L89" i="26"/>
  <c r="M89" i="26" s="1"/>
  <c r="L90" i="26"/>
  <c r="M90" i="26" s="1"/>
  <c r="L91" i="26"/>
  <c r="M91" i="26" s="1"/>
  <c r="L92" i="26"/>
  <c r="M92" i="26" s="1"/>
  <c r="L93" i="26"/>
  <c r="L94" i="26"/>
  <c r="M94" i="26" s="1"/>
  <c r="L95" i="26"/>
  <c r="M95" i="26" s="1"/>
  <c r="L96" i="26"/>
  <c r="L97" i="26"/>
  <c r="M97" i="26" s="1"/>
  <c r="L98" i="26"/>
  <c r="M98" i="26" s="1"/>
  <c r="L99" i="26"/>
  <c r="L100" i="26"/>
  <c r="M100" i="26" s="1"/>
  <c r="L101" i="26"/>
  <c r="M101" i="26" s="1"/>
  <c r="L102" i="26"/>
  <c r="M102" i="26" s="1"/>
  <c r="L103" i="26"/>
  <c r="M103" i="26" s="1"/>
  <c r="L104" i="26"/>
  <c r="L105" i="26"/>
  <c r="M105" i="26" s="1"/>
  <c r="L106" i="26"/>
  <c r="M106" i="26" s="1"/>
  <c r="L107" i="26"/>
  <c r="M107" i="26" s="1"/>
  <c r="L108" i="26"/>
  <c r="M108" i="26" s="1"/>
  <c r="L109" i="26"/>
  <c r="M109" i="26" s="1"/>
  <c r="L110" i="26"/>
  <c r="M110" i="26" s="1"/>
  <c r="L111" i="26"/>
  <c r="M111" i="26" s="1"/>
  <c r="L112" i="26"/>
  <c r="M112" i="26" s="1"/>
  <c r="L113" i="26"/>
  <c r="M113" i="26" s="1"/>
  <c r="L114" i="26"/>
  <c r="M114" i="26" s="1"/>
  <c r="L115" i="26"/>
  <c r="M115" i="26" s="1"/>
  <c r="L116" i="26"/>
  <c r="L117" i="26"/>
  <c r="M117" i="26" s="1"/>
  <c r="L118" i="26"/>
  <c r="M118" i="26" s="1"/>
  <c r="L119" i="26"/>
  <c r="M119" i="26" s="1"/>
  <c r="L120" i="26"/>
  <c r="M120" i="26" s="1"/>
  <c r="L121" i="26"/>
  <c r="M121" i="26" s="1"/>
  <c r="L122" i="26"/>
  <c r="M122" i="26" s="1"/>
  <c r="L123" i="26"/>
  <c r="M123" i="26" s="1"/>
  <c r="L124" i="26"/>
  <c r="M124" i="26" s="1"/>
  <c r="L125" i="26"/>
  <c r="M125" i="26" s="1"/>
  <c r="L126" i="26"/>
  <c r="M126" i="26" s="1"/>
  <c r="L127" i="26"/>
  <c r="M127" i="26" s="1"/>
  <c r="L128" i="26"/>
  <c r="L129" i="26"/>
  <c r="M129" i="26" s="1"/>
  <c r="L130" i="26"/>
  <c r="M130" i="26" s="1"/>
  <c r="L131" i="26"/>
  <c r="M131" i="26" s="1"/>
  <c r="L132" i="26"/>
  <c r="M132" i="26" s="1"/>
  <c r="L133" i="26"/>
  <c r="M133" i="26" s="1"/>
  <c r="L134" i="26"/>
  <c r="M134" i="26" s="1"/>
  <c r="L135" i="26"/>
  <c r="M135" i="26" s="1"/>
  <c r="L136" i="26"/>
  <c r="L137" i="26"/>
  <c r="M137" i="26" s="1"/>
  <c r="L138" i="26"/>
  <c r="L139" i="26"/>
  <c r="M139" i="26" s="1"/>
  <c r="L140" i="26"/>
  <c r="M140" i="26" s="1"/>
  <c r="L142" i="26" l="1"/>
  <c r="M17" i="26"/>
  <c r="M142" i="26" l="1"/>
  <c r="A1" i="26"/>
  <c r="I10" i="26"/>
  <c r="H10" i="26"/>
  <c r="A10" i="26"/>
  <c r="I9" i="26"/>
  <c r="H9" i="26"/>
  <c r="A9" i="26"/>
  <c r="A8" i="26"/>
  <c r="A7" i="26"/>
  <c r="A6" i="26"/>
  <c r="A5" i="26"/>
  <c r="A4" i="26"/>
  <c r="A3" i="26"/>
  <c r="A2" i="26"/>
</calcChain>
</file>

<file path=xl/sharedStrings.xml><?xml version="1.0" encoding="utf-8"?>
<sst xmlns="http://schemas.openxmlformats.org/spreadsheetml/2006/main" count="633" uniqueCount="337">
  <si>
    <t>B.D.I.</t>
  </si>
  <si>
    <t>EMPRESA: BRIMAX ENGENHARIA LTDA.</t>
  </si>
  <si>
    <t>À COMISSÃO PERMANENTE DE LICITAÇÃO</t>
  </si>
  <si>
    <t>VALOR GLOBAL COM B.D.I - R$</t>
  </si>
  <si>
    <t>Item</t>
  </si>
  <si>
    <t>Descrição</t>
  </si>
  <si>
    <t>Total</t>
  </si>
  <si>
    <t>CNPJ: 39.695.545/0001-03</t>
  </si>
  <si>
    <t>PLANILHA ORÇAMENTÁRIA</t>
  </si>
  <si>
    <t>RODAPÉ CENTRO</t>
  </si>
  <si>
    <t>RODAPÉ ESQUERDO (DATA DE ABERTURA)</t>
  </si>
  <si>
    <t>RODAPÉ DIREITO</t>
  </si>
  <si>
    <t>DANIEL DE SOUSA VALE
REPRESENTANTE LEGAL
 ENGENHEIRO CIVIL
CREA 2105252826</t>
  </si>
  <si>
    <t>Código</t>
  </si>
  <si>
    <t>Banco</t>
  </si>
  <si>
    <t>Und</t>
  </si>
  <si>
    <t>Quant.</t>
  </si>
  <si>
    <t>Valor Unit</t>
  </si>
  <si>
    <t>Valor Unit com BDI</t>
  </si>
  <si>
    <t>RUA NEIDE MARIA DA SILVA, 255 - BELA VISTA - MOSSORÓ/RN</t>
  </si>
  <si>
    <t>BRIMAX ENGENHARIA LTDA
CNPJ: 39.695.545/0001-03
RUA NEIDE MARIA DA SILVA, 255 - BELA VISTA
MOSSORÓ/RN - CEP: 59.609-440</t>
  </si>
  <si>
    <t>PREFEITURA MUNICIPAL DE SOUSA/PB</t>
  </si>
  <si>
    <t>CONCORRÊNCIA ELETRÔNICA Nº 05/2025</t>
  </si>
  <si>
    <t>OBJETO: CONTRATAÇÃO DE EMPRESA ESPECIALIZADA CUJO CRITÉRIO DE SELEÇÃO DA PROPOSTA MAIS VANTAJOSA SERÁ A DE MENOR PREÇO GLOBAL PARA A CONSTRUÇÃO DE TRAVESSIA DAS PEDRINHAS, NO MUNICÍPIO DE SOUSA - PB.</t>
  </si>
  <si>
    <t>21.35%</t>
  </si>
  <si>
    <t xml:space="preserve"> 1.1 </t>
  </si>
  <si>
    <t>SERVIÇOS PRELIMINARES</t>
  </si>
  <si>
    <t xml:space="preserve"> 1.2 </t>
  </si>
  <si>
    <t>MOVIMENTO DE TERRA</t>
  </si>
  <si>
    <t xml:space="preserve"> 1.3 </t>
  </si>
  <si>
    <t>MURO DE CONTENÇÃO E DRENAGEM</t>
  </si>
  <si>
    <t xml:space="preserve"> 1.4 </t>
  </si>
  <si>
    <t>PAVIMENTO</t>
  </si>
  <si>
    <t xml:space="preserve"> 1.5 </t>
  </si>
  <si>
    <t>SINALIZAÇÃO E SEGURANÇA</t>
  </si>
  <si>
    <t xml:space="preserve"> 1.6 </t>
  </si>
  <si>
    <t>DRENAGEM</t>
  </si>
  <si>
    <t xml:space="preserve"> 1.7 </t>
  </si>
  <si>
    <t>ILUMINAÇÃO PÚBLICA</t>
  </si>
  <si>
    <t xml:space="preserve"> 1.8 </t>
  </si>
  <si>
    <t>PORTAIS TURÍSTICOS</t>
  </si>
  <si>
    <t>RUA PROJETADA (TRECHO 01)</t>
  </si>
  <si>
    <t>RUA PROJETADA (TRECHO 02)</t>
  </si>
  <si>
    <t>DESASSOREAMENTO - ESTIMATIVA</t>
  </si>
  <si>
    <t>0.0</t>
  </si>
  <si>
    <t>CONSTRUÇÃO DE TRAVESSIA DE PEDRINHAS</t>
  </si>
  <si>
    <t>PASSAGEM MOLHADA</t>
  </si>
  <si>
    <t/>
  </si>
  <si>
    <t xml:space="preserve"> 2.0</t>
  </si>
  <si>
    <t xml:space="preserve"> 3.0</t>
  </si>
  <si>
    <t xml:space="preserve"> 4.0</t>
  </si>
  <si>
    <t xml:space="preserve">  </t>
  </si>
  <si>
    <t xml:space="preserve"> 1.1.1 </t>
  </si>
  <si>
    <t>PLACA INDICATIVA DE OBRA</t>
  </si>
  <si>
    <t>m²</t>
  </si>
  <si>
    <t xml:space="preserve"> 1.1.2 </t>
  </si>
  <si>
    <t>LOCAÇÃO COM SERVIÇOS DE PAVIMENTAÇÃO (ADAPTADO DE ORSE 02605 - DEZ/2022)</t>
  </si>
  <si>
    <t xml:space="preserve"> 1.2.1 </t>
  </si>
  <si>
    <t xml:space="preserve"> 100576 </t>
  </si>
  <si>
    <t>SINAPI</t>
  </si>
  <si>
    <t>REGULARIZAÇÃO E COMPACTAÇÃO DE SUBLEITO DE SOLO PREDOMINANTEMENTE ARGILOSO, PARA OBRAS DE CONSTRUÇÃO DE PAVIMENTOS. AF_09/2024</t>
  </si>
  <si>
    <t xml:space="preserve"> 1.2.2 </t>
  </si>
  <si>
    <t>BASE ESTAB. GRANUL.S/MISTURA EXCLUSIVE TRANSPORTE</t>
  </si>
  <si>
    <t>m³</t>
  </si>
  <si>
    <t xml:space="preserve"> 1.2.3 </t>
  </si>
  <si>
    <t xml:space="preserve"> 93588 </t>
  </si>
  <si>
    <t>TRANSPORTE COM CAMINHÃO BASCULANTE DE 10 M³, EM VIA URBANA EM LEITO NATURAL (UNIDADE: M3XKM). AF_07/2020</t>
  </si>
  <si>
    <t>M3XKM</t>
  </si>
  <si>
    <t xml:space="preserve"> 1.2.4 </t>
  </si>
  <si>
    <t>ESCAV.CARGA E TRANSP. MAT. 1A. CAT. C/TRANSP. DE 801-1000m (MS)</t>
  </si>
  <si>
    <t xml:space="preserve"> 1.2.5 </t>
  </si>
  <si>
    <t>ESPALHAMENTO DE SOLO E/OU AREIA C/MOTONIVELADOR</t>
  </si>
  <si>
    <t>M³</t>
  </si>
  <si>
    <t xml:space="preserve"> 1.2.6 </t>
  </si>
  <si>
    <t>COMPACTACAO DE ATERRO 95% PN</t>
  </si>
  <si>
    <t xml:space="preserve"> 1.2.7 </t>
  </si>
  <si>
    <t xml:space="preserve"> 101616 </t>
  </si>
  <si>
    <t>PREPARO DE FUNDO DE VALA COM LARGURA MENOR QUE 1,5 M (ACERTO DO SOLO NATURAL). AF_08/2020</t>
  </si>
  <si>
    <t xml:space="preserve"> 1.3.1 </t>
  </si>
  <si>
    <t xml:space="preserve"> 103800 </t>
  </si>
  <si>
    <t>PEDRA ARGAMASSADA COM CIMENTO E AREIA 1:3, 40% DE ARGAMASSA EM VOLUME - AREIA E PEDRA DE MÃO COMERCIAIS - FORNECIMENTO E ASSENTAMENTO. AF_08/2022</t>
  </si>
  <si>
    <t xml:space="preserve"> 1.3.2 </t>
  </si>
  <si>
    <t xml:space="preserve"> 6817795 </t>
  </si>
  <si>
    <t>SICRO3</t>
  </si>
  <si>
    <t>Confecção de BSCC - seção fechada de 3,0 x 3,0 m - altura do aterro de 0,25 a 1,00 m - areia e brita comerciais</t>
  </si>
  <si>
    <t>m</t>
  </si>
  <si>
    <t xml:space="preserve"> 1.4.1 </t>
  </si>
  <si>
    <t xml:space="preserve"> 95241 </t>
  </si>
  <si>
    <t>LASTRO DE CONCRETO MAGRO, APLICADO EM PISOS, LAJES SOBRE SOLO OU RADIERS, ESPESSURA DE 5 CM. AF_01/2024</t>
  </si>
  <si>
    <t xml:space="preserve"> 1.4.2 </t>
  </si>
  <si>
    <t xml:space="preserve"> 97086 </t>
  </si>
  <si>
    <t>FABRICAÇÃO, MONTAGEM E DESMONTAGEM DE FORMA PARA RADIER, PISO DE CONCRETO OU LAJE SOBRE SOLO, EM MADEIRA SERRADA, 4 UTILIZAÇÕES. AF_09/2021</t>
  </si>
  <si>
    <t xml:space="preserve"> 1.4.3 </t>
  </si>
  <si>
    <t xml:space="preserve"> 92916 </t>
  </si>
  <si>
    <t>ARMAÇÃO DE ESTRUTURAS DIVERSAS DE CONCRETO ARMADO, EXCETO VIGAS, PILARES, LAJES E FUNDAÇÕES, UTILIZANDO AÇO CA-50 DE 6,3 MM - MONTAGEM. AF_06/2022</t>
  </si>
  <si>
    <t>KG</t>
  </si>
  <si>
    <t xml:space="preserve"> 1.4.4 </t>
  </si>
  <si>
    <t xml:space="preserve"> 97096 </t>
  </si>
  <si>
    <t>CONCRETAGEM DE RADIER, PISO DE CONCRETO OU LAJE SOBRE SOLO, FCK 30 MPA - LANÇAMENTO, ADENSAMENTO E ACABAMENTO. AF_09/2021</t>
  </si>
  <si>
    <t xml:space="preserve"> 1.4.5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</si>
  <si>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</si>
  <si>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</si>
  <si>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</si>
  <si>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1.4.6 </t>
  </si>
  <si>
    <t xml:space="preserve"> 102512 </t>
  </si>
  <si>
    <t>PINTURA DE EIXO VIÁRIO SOBRE ASFALTO COM TINTA RETRORREFLETIVA A BASE DE RESINA ACRÍLICA COM MICROESFERAS DE VIDRO, APLICAÇÃO MECÂNICA COM DEMARCADORA AUTOPROPELIDA. AF_05/2021</t>
  </si>
  <si>
    <t xml:space="preserve"> 1.4.7 </t>
  </si>
  <si>
    <t xml:space="preserve"> 101166 </t>
  </si>
  <si>
    <t>ALVENARIA DE EMBASAMENTO COM BLOCO ESTRUTURAL DE CERÂMICA, DE 14X19X29CM E ARGAMASSA DE ASSENTAMENTO COM PREPARO EM BETONEIRA. AF_05/2020</t>
  </si>
  <si>
    <t xml:space="preserve"> 1.4.8 </t>
  </si>
  <si>
    <t>EXECUÇÃO DE IMPRIMAÇÃO COM ASFALTO DILUÍDO CM-30</t>
  </si>
  <si>
    <t xml:space="preserve"> 1.4.9 </t>
  </si>
  <si>
    <t>EXECUÇÃO DE PINTURA DE LIGAÇÃO COM EMULSÃO ASFÁLTICA RR-2C</t>
  </si>
  <si>
    <t xml:space="preserve"> 1.4.10 </t>
  </si>
  <si>
    <t xml:space="preserve"> 102330 </t>
  </si>
  <si>
    <t>TRANSPORTE COM CAMINHÃO TANQUE DE TRANSPORTE DE MATERIAL ASFÁLTICO DE 30000 L, EM VIA URBANA PAVIMENTADA, DMT ATÉ 30KM (UNIDADE: TXKM). AF_07/2020</t>
  </si>
  <si>
    <t>TXKM</t>
  </si>
  <si>
    <t xml:space="preserve"> 1.4.11 </t>
  </si>
  <si>
    <t xml:space="preserve"> 102331 </t>
  </si>
  <si>
    <t>TRANSPORTE COM CAMINHÃO TANQUE DE TRANSPORTE DE MATERIAL ASFÁLTICO DE 30000 L, EM VIA URBANA PAVIMENTADA, ADICIONAL PARA DMT EXCEDENTE A 30 KM (UNIDADE: TXKM). AF_07/2020</t>
  </si>
  <si>
    <t xml:space="preserve"> 1.4.12 </t>
  </si>
  <si>
    <t xml:space="preserve"> 95995 </t>
  </si>
  <si>
    <t>EXECUÇÃO DE PAVIMENTO COM APLICAÇÃO DE CONCRETO ASFÁLTICO, CAMADA DE ROLAMENTO - EXCLUSIVE CARGA E TRANSPORTE. AF_11/2019</t>
  </si>
  <si>
    <t xml:space="preserve"> 1.4.13 </t>
  </si>
  <si>
    <t xml:space="preserve"> 100986 </t>
  </si>
  <si>
    <t>CARGA DE MISTURA ASFÁLTICA EM CAMINHÃO BASCULANTE 10 M³ (UNIDADE: M3). AF_07/2020</t>
  </si>
  <si>
    <t xml:space="preserve"> 1.4.14 </t>
  </si>
  <si>
    <t xml:space="preserve"> 95875 </t>
  </si>
  <si>
    <t>TRANSPORTE COM CAMINHÃO BASCULANTE DE 10 M³, EM VIA URBANA PAVIMENTADA, DMT ATÉ 30 KM (UNIDADE: M3XKM). AF_07/2020</t>
  </si>
  <si>
    <t xml:space="preserve"> 1.4.15 </t>
  </si>
  <si>
    <t xml:space="preserve"> 93590 </t>
  </si>
  <si>
    <t>TRANSPORTE COM CAMINHÃO BASCULANTE DE 10 M³, EM VIA URBANA PAVIMENTADA, ADICIONAL PARA DMT EXCEDENTE A 30 KM (UNIDADE: M3XKM). AF_07/2020</t>
  </si>
  <si>
    <t xml:space="preserve"> 1.4.16 </t>
  </si>
  <si>
    <t xml:space="preserve"> 94990 </t>
  </si>
  <si>
    <t>EXECUÇÃO DE PASSEIO (CALÇADA) OU PISO DE CONCRETO COM CONCRETO MOLDADO IN LOCO, FEITO EM OBRA, ACABAMENTO CONVENCIONAL, NÃO ARMADO. AF_08/2022</t>
  </si>
  <si>
    <t xml:space="preserve"> 1.4.17 </t>
  </si>
  <si>
    <t xml:space="preserve"> 102498 </t>
  </si>
  <si>
    <t>PINTURA DE MEIO-FIO COM TINTA BRANCA A BASE DE CAL (CAIAÇÃO). AF_05/2021</t>
  </si>
  <si>
    <t xml:space="preserve"> 1.4.18 </t>
  </si>
  <si>
    <t xml:space="preserve"> 1.4.19 </t>
  </si>
  <si>
    <t xml:space="preserve"> 105004 </t>
  </si>
  <si>
    <t>RAMPA DE ACESSIBILIDADE EM CONCRETO MOLDADO IN LOCO, EM CALÇADA NOVA COM LARGURA MENOR À 3,00 M, FCK 25MPA, COM PISO PODOTÁTIL. AF_03/2024</t>
  </si>
  <si>
    <t xml:space="preserve"> 1.5.1 </t>
  </si>
  <si>
    <t xml:space="preserve"> 99837 </t>
  </si>
  <si>
    <t>GUARDA-CORPO DE AÇO GALVANIZADO DE 1,10M, MONTANTES TUBULARES DE 1.1/4" ESPAÇADOS DE 1,20M, TRAVESSA SUPERIOR DE 1.1/2", GRADIL FORMADO POR TUBOS HORIZONTAIS DE 1" E VERTICAIS DE 3/4", FIXADO COM CHUMBADOR MECÂNICO. AF_04/2019_PS</t>
  </si>
  <si>
    <t xml:space="preserve"> 1.5.2 </t>
  </si>
  <si>
    <t>SINALIZAÇÃO VERTICAL,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</si>
  <si>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 xml:space="preserve"> m²</t>
  </si>
  <si>
    <t xml:space="preserve"> 1.6.1 </t>
  </si>
  <si>
    <t>ENTRADA D'AGUA TIPO EDA-01</t>
  </si>
  <si>
    <t>ud</t>
  </si>
  <si>
    <t xml:space="preserve"> 1.6.2 </t>
  </si>
  <si>
    <t xml:space="preserve"> 2003469 </t>
  </si>
  <si>
    <t>un</t>
  </si>
  <si>
    <t xml:space="preserve"> 1.7.1 </t>
  </si>
  <si>
    <t>CAIXA DE PASSAGEM ELETRICA, PARA PISO, EM PVC, DIMENSOES DE 3/4" A 4"</t>
  </si>
  <si>
    <t>UN</t>
  </si>
  <si>
    <t xml:space="preserve"> 1.7.2 </t>
  </si>
  <si>
    <t xml:space="preserve"> 91902 </t>
  </si>
  <si>
    <t>CURVA 90 GRAUS PARA ELETRODUTO, PVC, ROSCÁVEL, DN 25 MM (3/4"), PARA CIRCUITOS TERMINAIS, INSTALADA EM LAJE - FORNECIMENTO E INSTALAÇÃO. AF_03/2023</t>
  </si>
  <si>
    <t xml:space="preserve"> 1.7.3 </t>
  </si>
  <si>
    <t xml:space="preserve"> 91875 </t>
  </si>
  <si>
    <t>LUVA PARA ELETRODUTO, PVC, ROSCÁVEL, DN 25 MM (3/4"), PARA CIRCUITOS TERMINAIS, INSTALADA EM FORRO - FORNECIMENTO E INSTALAÇÃO. AF_03/2023</t>
  </si>
  <si>
    <t xml:space="preserve"> 1.7.4 </t>
  </si>
  <si>
    <t xml:space="preserve"> 39469 </t>
  </si>
  <si>
    <t>DISPOSITIVO DPS CLASSE II, 1 POLO, TENSAO MAXIMA  DE 275 V, CORRENTE MAXIMA DE *20* KA (TIPO AC)</t>
  </si>
  <si>
    <t xml:space="preserve"> 1.7.5 </t>
  </si>
  <si>
    <t xml:space="preserve"> 93656 </t>
  </si>
  <si>
    <t>DISJUNTOR MONOPOLAR TIPO DIN, CORRENTE NOMINAL DE 25A - FORNECIMENTO E INSTALAÇÃO. AF_10/2020</t>
  </si>
  <si>
    <t xml:space="preserve"> 1.7.6 </t>
  </si>
  <si>
    <t xml:space="preserve"> 101632 </t>
  </si>
  <si>
    <t>RELÉ FOTOELÉTRICO PARA COMANDO DE ILUMINAÇÃO EXTERNA 1000 W - FORNECIMENTO E INSTALAÇÃO. AF_02/2025</t>
  </si>
  <si>
    <t xml:space="preserve"> 1.7.7 </t>
  </si>
  <si>
    <t xml:space="preserve"> 42249 </t>
  </si>
  <si>
    <t>LUMINARIA DE LED PARA ILUMINACAO PUBLICA, DE 240  W ATE 350 W, INVOLUCRO EM ALUMINIO OU ACO INOX</t>
  </si>
  <si>
    <t xml:space="preserve"> 1.7.8 </t>
  </si>
  <si>
    <t xml:space="preserve"> 97886 </t>
  </si>
  <si>
    <t>CAIXA ENTERRADA ELÉTRICA RETANGULAR, EM ALVENARIA COM TIJOLOS CERÂMICOS MACIÇOS, FUNDO COM BRITA, DIMENSÕES INTERNAS: 0,3X0,3X0,3 M. AF_12/2020</t>
  </si>
  <si>
    <t xml:space="preserve"> 1.7.9 </t>
  </si>
  <si>
    <t xml:space="preserve"> 100621 </t>
  </si>
  <si>
    <t>POSTE DE AÇO CONICO CONTÍNUO CURVO DUPLO, FLANGEADO, H=9M, INCLUSIVE LUMINÁRIAS, SEM LÂMPADAS - FORNECIMENTO E INSTALACAO. AF_11/2019</t>
  </si>
  <si>
    <t xml:space="preserve"> 1.7.10 </t>
  </si>
  <si>
    <t xml:space="preserve"> 5050 </t>
  </si>
  <si>
    <t>POSTE CONICO CONTINUO EM ACO GALVANIZADO,  RETO, FLANGEADO, H = 3 M, DIAMETRO INFERIOR =  *95* MM</t>
  </si>
  <si>
    <t xml:space="preserve"> 1.7.11 </t>
  </si>
  <si>
    <t xml:space="preserve"> 96985 </t>
  </si>
  <si>
    <t>HASTE DE ATERRAMENTO, DIÂMETRO 5/8", COM 3 METROS - FORNECIMENTO E INSTALAÇÃO. AF_08/2023</t>
  </si>
  <si>
    <t xml:space="preserve"> 1.7.12 </t>
  </si>
  <si>
    <t xml:space="preserve"> 91933 </t>
  </si>
  <si>
    <t>CABO DE COBRE FLEXÍVEL ISOLADO, 10 MM², ANTI-CHAMA 0,6/1,0 KV, PARA CIRCUITOS TERMINAIS - FORNECIMENTO E INSTALAÇÃO. AF_03/2023</t>
  </si>
  <si>
    <t xml:space="preserve"> 1.7.13 </t>
  </si>
  <si>
    <t xml:space="preserve"> 95727 </t>
  </si>
  <si>
    <t>ELETRODUTO RÍGIDO SOLDÁVEL, PVC, DN 25 MM (3/4"), APARENTE - FORNECIMENTO E INSTALAÇÃO. AF_10/2022</t>
  </si>
  <si>
    <t xml:space="preserve"> 1.7.14 </t>
  </si>
  <si>
    <t>PLACA EM ACM , COM ILUMINAÇÃO E LETRAS EM ALTO RELEVO - FORNECIMENTO E  INSTALAÇÃO (MEDIANA)</t>
  </si>
  <si>
    <t>M²</t>
  </si>
  <si>
    <t xml:space="preserve"> 1.8.1 </t>
  </si>
  <si>
    <t xml:space="preserve"> 93358 </t>
  </si>
  <si>
    <t>ESCAVAÇÃO MANUAL DE VALA. AF_09/2024</t>
  </si>
  <si>
    <t xml:space="preserve"> 1.8.2 </t>
  </si>
  <si>
    <t xml:space="preserve"> 104737 </t>
  </si>
  <si>
    <t>REATERRO MANUAL DE VALAS, COM PLACA VIBRATÓRIA. AF_08/2023</t>
  </si>
  <si>
    <t xml:space="preserve"> 1.8.3 </t>
  </si>
  <si>
    <t xml:space="preserve"> 96619 </t>
  </si>
  <si>
    <t>LASTRO DE CONCRETO MAGRO, APLICADO EM BLOCOS DE COROAMENTO OU SAPATAS, ESPESSURA DE 5 CM. AF_01/2024</t>
  </si>
  <si>
    <t xml:space="preserve"> 1.8.4 </t>
  </si>
  <si>
    <t xml:space="preserve"> 94971 </t>
  </si>
  <si>
    <t>CONCRETO FCK = 25MPA, TRAÇO 1:2,3:2,7 (EM MASSA SECA DE CIMENTO/ AREIA MÉDIA/ BRITA 1) - PREPARO MECÂNICO COM BETONEIRA 600 L. AF_05/2021</t>
  </si>
  <si>
    <t xml:space="preserve"> 1.8.5 </t>
  </si>
  <si>
    <t xml:space="preserve"> 103670 </t>
  </si>
  <si>
    <t>LANÇAMENTO COM USO DE BALDES, ADENSAMENTO E ACABAMENTO DE CONCRETO EM ESTRUTURAS. AF_02/2022</t>
  </si>
  <si>
    <t xml:space="preserve"> 1.8.6 </t>
  </si>
  <si>
    <t xml:space="preserve"> 104928 </t>
  </si>
  <si>
    <t>FABRICAÇÃO, MONTAGEM E DESMONTAGEM DE FÔRMA PARA SAPATA CORRIDA, EM CHAPA DE MADEIRA COMPENSADA RESINADA, E=17 MM, 2 UTILIZAÇÕES. AF_01/2024</t>
  </si>
  <si>
    <t xml:space="preserve"> 1.8.7 </t>
  </si>
  <si>
    <t xml:space="preserve"> 92433 </t>
  </si>
  <si>
    <t>MONTAGEM E DESMONTAGEM DE FÔRMA DE PILARES RETANGULARES E ESTRUTURAS SIMILARES, PÉ-DIREITO DUPLO, EM CHAPA DE MADEIRA COMPENSADA PLASTIFICADA, 10 UTILIZAÇÕES. AF_09/2020</t>
  </si>
  <si>
    <t xml:space="preserve"> 1.8.8 </t>
  </si>
  <si>
    <t xml:space="preserve"> 104919 </t>
  </si>
  <si>
    <t>ARMAÇÃO DE SAPATA ISOLADA, VIGA BALDRAME E SAPATA CORRIDA UTILIZANDO AÇO CA-50 DE 10 MM - MONTAGEM. AF_01/2024</t>
  </si>
  <si>
    <t xml:space="preserve"> 1.8.9 </t>
  </si>
  <si>
    <t xml:space="preserve"> 104917 </t>
  </si>
  <si>
    <t>ARMAÇÃO DE SAPATA ISOLADA, VIGA BALDRAME E SAPATA CORRIDA UTILIZANDO AÇO CA-50 DE 6,3 MM - MONTAGEM. AF_01/2024</t>
  </si>
  <si>
    <t xml:space="preserve"> 1.8.10 </t>
  </si>
  <si>
    <t xml:space="preserve"> 92762 </t>
  </si>
  <si>
    <t>ARMAÇÃO DE PILAR OU VIGA DE ESTRUTURA CONVENCIONAL DE CONCRETO ARMADO UTILIZANDO AÇO CA-50 DE 10,0 MM - MONTAGEM. AF_06/2022</t>
  </si>
  <si>
    <t xml:space="preserve"> 1.8.11 </t>
  </si>
  <si>
    <t xml:space="preserve"> 92759 </t>
  </si>
  <si>
    <t>ARMAÇÃO DE PILAR OU VIGA DE ESTRUTURA CONVENCIONAL DE CONCRETO ARMADO UTILIZANDO AÇO CA-60 DE 5,0 MM - MONTAGEM. AF_06/2022</t>
  </si>
  <si>
    <t xml:space="preserve"> 1.8.12 </t>
  </si>
  <si>
    <t xml:space="preserve"> 96536 </t>
  </si>
  <si>
    <t>FABRICAÇÃO, MONTAGEM E DESMONTAGEM DE FÔRMA PARA VIGA BALDRAME, EM MADEIRA SERRADA, E=25 MM, 4 UTILIZAÇÕES. AF_01/2024</t>
  </si>
  <si>
    <t xml:space="preserve"> 1.8.13 </t>
  </si>
  <si>
    <t xml:space="preserve"> 104920 </t>
  </si>
  <si>
    <t>ARMAÇÃO DE BLOCO, SAPATA ISOLADA, VIGA BALDRAME E SAPATA CORRIDA UTILIZANDO AÇO CA-50 DE 12,5 MM - MONTAGEM. AF_01/2024</t>
  </si>
  <si>
    <t xml:space="preserve"> 1.8.14 </t>
  </si>
  <si>
    <t xml:space="preserve"> 104921 </t>
  </si>
  <si>
    <t>ARMAÇÃO DE BLOCO, SAPATA ISOLADA, VIGA BALDRAME E SAPATA CORRIDA UTILIZANDO AÇO CA-50 DE 16 MM - MONTAGEM. AF_01/2024</t>
  </si>
  <si>
    <t xml:space="preserve"> 1.8.15 </t>
  </si>
  <si>
    <t xml:space="preserve"> 104922 </t>
  </si>
  <si>
    <t>ARMAÇÃO DE BLOCO, SAPATA ISOLADA E SAPATA CORRIDA UTILIZANDO AÇO CA-50 DE 20 MM - MONTAGEM. AF_01/2024</t>
  </si>
  <si>
    <t xml:space="preserve"> 1.8.16 </t>
  </si>
  <si>
    <t xml:space="preserve"> 92763 </t>
  </si>
  <si>
    <t>ARMAÇÃO DE PILAR OU VIGA DE ESTRUTURA CONVENCIONAL DE CONCRETO ARMADO UTILIZANDO AÇO CA-50 DE 12,5 MM - MONTAGEM. AF_06/2022</t>
  </si>
  <si>
    <t xml:space="preserve"> 1.8.17 </t>
  </si>
  <si>
    <t xml:space="preserve"> 92765 </t>
  </si>
  <si>
    <t>ARMAÇÃO DE PILAR OU VIGA DE ESTRUTURA CONVENCIONAL DE CONCRETO ARMADO UTILIZANDO AÇO CA-50 DE 20,0 MM - MONTAGEM. AF_06/2022</t>
  </si>
  <si>
    <t xml:space="preserve"> 1.8.18 </t>
  </si>
  <si>
    <t xml:space="preserve"> 92764 </t>
  </si>
  <si>
    <t>ARMAÇÃO DE PILAR OU VIGA DE ESTRUTURA CONVENCIONAL DE CONCRETO ARMADO UTILIZANDO AÇO CA-50 DE 16,0 MM - MONTAGEM. AF_06/2022</t>
  </si>
  <si>
    <t xml:space="preserve"> 1.8.19 </t>
  </si>
  <si>
    <t xml:space="preserve"> 92457 </t>
  </si>
  <si>
    <t>MONTAGEM E DESMONTAGEM DE FÔRMA DE VIGA, ESCORAMENTO COM GARFO DE MADEIRA, PÉ-DIREITO DUPLO, EM CHAPA DE MADEIRA RESINADA, 6 UTILIZAÇÕES. AF_09/2020</t>
  </si>
  <si>
    <t xml:space="preserve"> 1.8.20 </t>
  </si>
  <si>
    <t xml:space="preserve"> 92760 </t>
  </si>
  <si>
    <t>ARMAÇÃO DE PILAR OU VIGA DE ESTRUTURA CONVENCIONAL DE CONCRETO ARMADO UTILIZANDO AÇO CA-50 DE 6,3 MM - MONTAGEM. AF_06/2022</t>
  </si>
  <si>
    <t xml:space="preserve"> 1.8.21 </t>
  </si>
  <si>
    <t xml:space="preserve"> 13948 </t>
  </si>
  <si>
    <t>ORSE</t>
  </si>
  <si>
    <t xml:space="preserve"> 2.1 </t>
  </si>
  <si>
    <t xml:space="preserve"> 2.2 </t>
  </si>
  <si>
    <t xml:space="preserve"> 94327 </t>
  </si>
  <si>
    <t>ATERRO MECANIZADO DE VALA COM ESCAVADEIRA HIDRÁULICA (CAPACIDADE DA CAÇAMBA: 0,8 M³/POTÊNCIA: 111 HP), LARGURA ATÉ 2,5 M, PROFUNDIDADE ATÉ 1,5 M, COM AREIA PARA ATERRO. AF_08/2023</t>
  </si>
  <si>
    <t xml:space="preserve"> 2.3 </t>
  </si>
  <si>
    <t xml:space="preserve"> 97636 </t>
  </si>
  <si>
    <t>DEMOLIÇÃO PARCIAL DE PAVIMENTO ASFÁLTICO, DE FORMA MECANIZADA, SEM REAPROVEITAMENTO. AF_09/2023</t>
  </si>
  <si>
    <t xml:space="preserve"> 2.4 </t>
  </si>
  <si>
    <t xml:space="preserve"> 2.5 </t>
  </si>
  <si>
    <t xml:space="preserve"> 101169 </t>
  </si>
  <si>
    <t>EXECUÇÃO DE PAVIMENTO EM PARALELEPÍPEDOS, REJUNTAMENTO COM ARGAMASSA TRAÇO 1:3 (CIMENTO E AREIA). AF_05/2020</t>
  </si>
  <si>
    <t xml:space="preserve"> 2.6 </t>
  </si>
  <si>
    <t xml:space="preserve"> 2.7 </t>
  </si>
  <si>
    <t xml:space="preserve"> 2.8 </t>
  </si>
  <si>
    <t xml:space="preserve"> 2.9 </t>
  </si>
  <si>
    <t xml:space="preserve"> 2.10 </t>
  </si>
  <si>
    <t xml:space="preserve"> 2.11 </t>
  </si>
  <si>
    <t xml:space="preserve"> 2.12 </t>
  </si>
  <si>
    <t xml:space="preserve"> 2.13 </t>
  </si>
  <si>
    <t xml:space="preserve"> 2.14 </t>
  </si>
  <si>
    <t xml:space="preserve"> 2.15 </t>
  </si>
  <si>
    <t xml:space="preserve"> 2.16 </t>
  </si>
  <si>
    <t xml:space="preserve"> 2.17 </t>
  </si>
  <si>
    <t xml:space="preserve"> 2.18 </t>
  </si>
  <si>
    <t xml:space="preserve"> 2.19 </t>
  </si>
  <si>
    <t xml:space="preserve"> 2.20 </t>
  </si>
  <si>
    <t xml:space="preserve"> 2.21 </t>
  </si>
  <si>
    <t xml:space="preserve"> 2.22 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</si>
  <si>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</si>
  <si>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</si>
  <si>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</si>
  <si>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</si>
  <si>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</si>
  <si>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3.6 </t>
  </si>
  <si>
    <t xml:space="preserve"> 3.7 </t>
  </si>
  <si>
    <t xml:space="preserve"> 3.8 </t>
  </si>
  <si>
    <t xml:space="preserve"> 3.9 </t>
  </si>
  <si>
    <t xml:space="preserve"> 3.10 </t>
  </si>
  <si>
    <t xml:space="preserve"> 3.11 </t>
  </si>
  <si>
    <t xml:space="preserve"> 3.12 </t>
  </si>
  <si>
    <t xml:space="preserve"> 3.13 </t>
  </si>
  <si>
    <t xml:space="preserve"> 3.14 </t>
  </si>
  <si>
    <t xml:space="preserve"> 3.15 </t>
  </si>
  <si>
    <t xml:space="preserve"> 3.16 </t>
  </si>
  <si>
    <t xml:space="preserve"> 3.17 </t>
  </si>
  <si>
    <t xml:space="preserve"> 3.18 </t>
  </si>
  <si>
    <t xml:space="preserve"> 3.19 </t>
  </si>
  <si>
    <t xml:space="preserve"> 3.20 </t>
  </si>
  <si>
    <t xml:space="preserve"> 3.21 </t>
  </si>
  <si>
    <t xml:space="preserve"> 4.1 </t>
  </si>
  <si>
    <t xml:space="preserve"> 101127 </t>
  </si>
  <si>
    <t>ESCAVAÇÃO HORIZONTAL, INCLUINDO CARGA E DESCARGA EM SOLO DE 1A CATEGORIA COM TRATOR DE ESTEIRAS (347HP/LÂMINA: 8,70M3). AF_07/2020</t>
  </si>
  <si>
    <t xml:space="preserve"> 4.2 </t>
  </si>
  <si>
    <t>TRANSPORTE DE SOLO/AREIA EM CAMINHAO BASCULANTE ROD NPAV</t>
  </si>
  <si>
    <t>t.km</t>
  </si>
  <si>
    <t>DER PB</t>
  </si>
  <si>
    <t>COMPOSIÇÃO</t>
  </si>
  <si>
    <t xml:space="preserve"> 06.201.00</t>
  </si>
  <si>
    <t>SINAPI PB</t>
  </si>
  <si>
    <t xml:space="preserve"> 02.200.01 </t>
  </si>
  <si>
    <t xml:space="preserve"> 01.510.00</t>
  </si>
  <si>
    <t xml:space="preserve"> 01.200.01</t>
  </si>
  <si>
    <t xml:space="preserve"> 01.100.06</t>
  </si>
  <si>
    <t xml:space="preserve"> 06.200.00 </t>
  </si>
  <si>
    <t xml:space="preserve"> 04.942.02</t>
  </si>
  <si>
    <t xml:space="preserve"> 06.200.00</t>
  </si>
  <si>
    <t xml:space="preserve"> 01.999.04</t>
  </si>
  <si>
    <t xml:space="preserve"> 1.0</t>
  </si>
  <si>
    <t>Dissipador de energia TIPO DEB 300-511</t>
  </si>
  <si>
    <t>12 DE NOVEMBRO DE 2025</t>
  </si>
  <si>
    <t xml:space="preserve">DER PB </t>
  </si>
  <si>
    <t>PISO TÁTIL DIRECIONAL E/OU ALERTA, DE CONCRETO, NA COR NATURAL, P/DEFICIENTES VISUAIS, DIMENSÕES 25X25CM, APLICADO COM ARGAMASSA INDUSTRIALIZADA AC-II, REJUNTADO, EXCLUSIVE REGULARIZAÇÃO DE BASE (ADAPTADO DE 09418/ORSE)</t>
  </si>
  <si>
    <t>Revestimento em ACM, cor aço Corten, cinza escuro e prata, com espessura de 4mm, com estrutura auxiliar de alumínio, com junta seca.</t>
  </si>
  <si>
    <t>PLACA ESMALTADA PARA IDENTIFICAÇÃO NR DE RUA, DIMENSÕES 45X25CM [ADAPTADO DE SINAPI 73916/002]</t>
  </si>
  <si>
    <t>IMPORTA O PRESENTE ORÇAMENTO A QUANTIA SUPRA DE TRÊS MILHÕES, NOVECENTOS E OITENTA E NOVE MIL REAIS.</t>
  </si>
  <si>
    <t>DESONERADO: NÃO</t>
  </si>
  <si>
    <t>TABELAS: SINAPI PB - 03/2025; SICRO-DER PB 01/2025</t>
  </si>
  <si>
    <t>ENCARGOS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</si>
</sst>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0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Arial"/>
      <family val="1"/>
    </font>
    <font>
      <sz val="12"/>
      <name val="Arial"/>
      <family val="1"/>
    </font>
    <font>
      <sz val="10"/>
      <name val="Arial"/>
      <family val="2"/>
    </font>
    <font>
      <b/>
      <sz val="12"/>
      <color rgb="FF000000"/>
      <name val="Arial"/>
      <family val="1"/>
    </font>
    <font>
      <sz val="12"/>
      <color rgb="FF000000"/>
      <name val="Arial"/>
      <family val="1"/>
    </font>
    <font>
      <b/>
      <sz val="11"/>
      <name val="Arial"/>
      <family val="1"/>
    </font>
    <font>
      <sz val="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8"/>
      <name val="Arial"/>
      <family val="1"/>
    </font>
    <font>
      <b/>
      <sz val="12"/>
      <color theme="0"/>
      <name val="Arial"/>
      <family val="2"/>
    </font>
    <font>
      <sz val="8"/>
      <color rgb="FF00000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10" fillId="0" borderId="0" applyFont="0" applyFill="0" applyBorder="0" applyAlignment="0" applyProtection="0"/>
    <xf numFmtId="0" fontId="7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80">
    <xf numFmtId="0" fontId="0" fillId="0" borderId="0" xfId="0"/>
    <xf numFmtId="43" fontId="15" fillId="0" borderId="0" xfId="1" applyFont="1"/>
    <xf numFmtId="0" fontId="9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12" fillId="0" borderId="0" xfId="0" applyFont="1"/>
    <xf numFmtId="0" fontId="15" fillId="0" borderId="0" xfId="0" applyFont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43" fontId="18" fillId="0" borderId="0" xfId="1" applyFont="1" applyFill="1" applyBorder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0" fontId="15" fillId="3" borderId="0" xfId="0" applyFont="1" applyFill="1"/>
    <xf numFmtId="10" fontId="13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right" vertical="top" wrapText="1"/>
    </xf>
    <xf numFmtId="43" fontId="22" fillId="0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13" fillId="2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13" fillId="2" borderId="8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0" fillId="0" borderId="6" xfId="1" applyNumberFormat="1" applyFont="1" applyBorder="1" applyAlignment="1">
      <alignment horizontal="center" vertical="center"/>
    </xf>
    <xf numFmtId="4" fontId="19" fillId="0" borderId="1" xfId="1" applyNumberFormat="1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25" fillId="0" borderId="1" xfId="1" applyNumberFormat="1" applyFont="1" applyFill="1" applyBorder="1" applyAlignment="1">
      <alignment horizontal="center" vertical="center" wrapText="1"/>
    </xf>
    <xf numFmtId="4" fontId="9" fillId="2" borderId="0" xfId="1" applyNumberFormat="1" applyFont="1" applyFill="1" applyAlignment="1">
      <alignment horizontal="center" vertical="center" wrapText="1"/>
    </xf>
    <xf numFmtId="4" fontId="0" fillId="0" borderId="0" xfId="1" applyNumberFormat="1" applyFont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3" fontId="17" fillId="0" borderId="9" xfId="1" applyFont="1" applyFill="1" applyBorder="1" applyAlignment="1">
      <alignment horizontal="center" vertical="top" wrapText="1"/>
    </xf>
    <xf numFmtId="43" fontId="17" fillId="0" borderId="10" xfId="1" applyFont="1" applyFill="1" applyBorder="1" applyAlignment="1">
      <alignment horizontal="center" vertical="top" wrapText="1"/>
    </xf>
    <xf numFmtId="43" fontId="17" fillId="0" borderId="7" xfId="1" applyFont="1" applyFill="1" applyBorder="1" applyAlignment="1">
      <alignment horizontal="center" vertical="top" wrapText="1"/>
    </xf>
    <xf numFmtId="43" fontId="17" fillId="0" borderId="8" xfId="1" applyFont="1" applyFill="1" applyBorder="1" applyAlignment="1">
      <alignment horizontal="center" vertical="top" wrapText="1"/>
    </xf>
    <xf numFmtId="43" fontId="17" fillId="0" borderId="11" xfId="1" applyFont="1" applyFill="1" applyBorder="1" applyAlignment="1">
      <alignment horizontal="center" vertical="top" wrapText="1"/>
    </xf>
    <xf numFmtId="43" fontId="17" fillId="0" borderId="12" xfId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15" fillId="0" borderId="1" xfId="0" applyFont="1" applyBorder="1"/>
    <xf numFmtId="0" fontId="28" fillId="0" borderId="0" xfId="0" applyFont="1" applyAlignment="1">
      <alignment horizontal="center" vertical="center"/>
    </xf>
    <xf numFmtId="0" fontId="8" fillId="2" borderId="0" xfId="0" applyFont="1" applyFill="1" applyAlignment="1">
      <alignment horizontal="right" vertical="top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6">
    <cellStyle name="Normal" xfId="0" builtinId="0"/>
    <cellStyle name="Normal 3" xfId="4" xr:uid="{69D0120E-B2E4-44C0-9B14-58013360EFCC}"/>
    <cellStyle name="Normal 3 2" xfId="2" xr:uid="{750F4EBB-B244-4370-AFBA-622DFEC38D22}"/>
    <cellStyle name="Normal 3 2 2" xfId="3" xr:uid="{A3B260CC-E504-4D68-968D-44592222D594}"/>
    <cellStyle name="Normal 3 2 2 2" xfId="11" xr:uid="{AAB9514D-DD63-4674-91B6-B96F5B9E126B}"/>
    <cellStyle name="Normal 3 2 3" xfId="9" xr:uid="{B92ECDA8-599C-4605-99CB-D5FDF00DC1E0}"/>
    <cellStyle name="Normal 3 2 3 2" xfId="10" xr:uid="{B7CB6584-ED31-4F9E-81F5-A18EBC3E1015}"/>
    <cellStyle name="Normal 3 2 3 3" xfId="13" xr:uid="{570BD088-C9F2-4DFF-ABED-292C0C6EBBF8}"/>
    <cellStyle name="Normal 3 2 3 3 2" xfId="14" xr:uid="{D591A4EB-B079-4B52-B34D-5B6D40BFA6C4}"/>
    <cellStyle name="Normal 3 2 4" xfId="12" xr:uid="{35937D5A-DF2B-4CC8-8E0A-9B0D7F06DBF6}"/>
    <cellStyle name="Normal 4" xfId="6" xr:uid="{9543D185-5B60-4B61-B0C0-17B6D440F674}"/>
    <cellStyle name="Normal 6" xfId="15" xr:uid="{4D113114-6E2C-45A2-9BA1-9FE234B4182D}"/>
    <cellStyle name="Porcentagem 2" xfId="5" xr:uid="{0D176B6E-D4CA-493D-B78E-C18227D94B90}"/>
    <cellStyle name="Porcentagem 4" xfId="7" xr:uid="{572FAA18-60BA-4A81-BBA0-4FFE7992A3EF}"/>
    <cellStyle name="Vírgula" xfId="1" builtinId="3"/>
    <cellStyle name="Vírgula 2" xfId="8" xr:uid="{BECACE06-EBED-41DD-9F5D-DF27C734B65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11</xdr:row>
      <xdr:rowOff>323850</xdr:rowOff>
    </xdr:from>
    <xdr:to>
      <xdr:col>8</xdr:col>
      <xdr:colOff>838200</xdr:colOff>
      <xdr:row>13</xdr:row>
      <xdr:rowOff>523875</xdr:rowOff>
    </xdr:to>
    <xdr:sp macro="[0]!InserirRodapeAutomatico" textlink="">
      <xdr:nvSpPr>
        <xdr:cNvPr id="3" name="Retângulo 2">
          <a:extLst>
            <a:ext uri="{FF2B5EF4-FFF2-40B4-BE49-F238E27FC236}">
              <a16:creationId xmlns:a16="http://schemas.microsoft.com/office/drawing/2014/main" id="{8AD2EE4F-F556-C24A-8375-60F1DA312044}"/>
            </a:ext>
          </a:extLst>
        </xdr:cNvPr>
        <xdr:cNvSpPr/>
      </xdr:nvSpPr>
      <xdr:spPr>
        <a:xfrm>
          <a:off x="10325100" y="4229100"/>
          <a:ext cx="1628775" cy="1800225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 kern="1200"/>
            <a:t>CLIQUE PARA ATUALIZAR RODAPÉ DE TODAS AS ABAS</a:t>
          </a:r>
        </a:p>
        <a:p>
          <a:pPr algn="l"/>
          <a:endParaRPr lang="pt-BR" sz="1100" kern="1200"/>
        </a:p>
      </xdr:txBody>
    </xdr:sp>
    <xdr:clientData/>
  </xdr:twoCellAnchor>
  <xdr:twoCellAnchor>
    <xdr:from>
      <xdr:col>7</xdr:col>
      <xdr:colOff>40821</xdr:colOff>
      <xdr:row>0</xdr:row>
      <xdr:rowOff>163285</xdr:rowOff>
    </xdr:from>
    <xdr:to>
      <xdr:col>8</xdr:col>
      <xdr:colOff>857249</xdr:colOff>
      <xdr:row>0</xdr:row>
      <xdr:rowOff>830035</xdr:rowOff>
    </xdr:to>
    <xdr:sp macro="[0]!CARREGARLOGO" textlink="">
      <xdr:nvSpPr>
        <xdr:cNvPr id="2" name="Retângulo 1">
          <a:extLst>
            <a:ext uri="{FF2B5EF4-FFF2-40B4-BE49-F238E27FC236}">
              <a16:creationId xmlns:a16="http://schemas.microsoft.com/office/drawing/2014/main" id="{C52F1AA2-E829-693C-082B-069E29DCA858}"/>
            </a:ext>
          </a:extLst>
        </xdr:cNvPr>
        <xdr:cNvSpPr/>
      </xdr:nvSpPr>
      <xdr:spPr>
        <a:xfrm>
          <a:off x="10150928" y="163285"/>
          <a:ext cx="1823357" cy="666750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500" b="1" kern="1200"/>
            <a:t>CARREGAR</a:t>
          </a:r>
          <a:r>
            <a:rPr lang="pt-BR" sz="1500" b="1" kern="1200" baseline="0"/>
            <a:t> LOGO</a:t>
          </a:r>
          <a:endParaRPr lang="pt-BR" sz="1500" b="1" kern="1200"/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15</xdr:col>
      <xdr:colOff>272143</xdr:colOff>
      <xdr:row>0</xdr:row>
      <xdr:rowOff>522559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9713784-8ECB-4B8B-B101-B80B9BD99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2393" y="0"/>
          <a:ext cx="2993571" cy="522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1974057</xdr:colOff>
      <xdr:row>0</xdr:row>
      <xdr:rowOff>133350</xdr:rowOff>
    </xdr:from>
    <xdr:to>
      <xdr:col>4</xdr:col>
      <xdr:colOff>395628</xdr:colOff>
      <xdr:row>0</xdr:row>
      <xdr:rowOff>784497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8DC3720-EDE7-482C-8662-3764D903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7257" y="133350"/>
          <a:ext cx="2993571" cy="6511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LA/Works/MATRIZ/EAP/Curva%201%20folh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o.machado\Downloads\PATO\PATOs%20TOLEDO%20BR-163-272-467-469\ARQUIVOS%20R96\EXCEL\PATOs\BR153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>
        <row r="11">
          <cell r="F11">
            <v>1</v>
          </cell>
        </row>
        <row r="58">
          <cell r="AG58" t="e">
            <v>#DIV/0!</v>
          </cell>
        </row>
        <row r="60">
          <cell r="AE60" t="e">
            <v>#DIV/0!</v>
          </cell>
          <cell r="AF60" t="e">
            <v>#DIV/0!</v>
          </cell>
          <cell r="AG60" t="e">
            <v>#DIV/0!</v>
          </cell>
        </row>
        <row r="62">
          <cell r="AE62" t="e">
            <v>#DIV/0!</v>
          </cell>
          <cell r="AF62" t="e">
            <v>#DIV/0!</v>
          </cell>
          <cell r="AG62" t="e">
            <v>#DIV/0!</v>
          </cell>
        </row>
        <row r="64">
          <cell r="AE64" t="e">
            <v>#DIV/0!</v>
          </cell>
          <cell r="AF64" t="e">
            <v>#DIV/0!</v>
          </cell>
          <cell r="AG6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Planilha"/>
      <sheetName val="PNV 2008 - V1"/>
      <sheetName val="Preâmbulo"/>
      <sheetName val="Mapa de Localização do trecho"/>
      <sheetName val="Justificativas"/>
      <sheetName val="PLANILHA RESUMO DO PATO"/>
      <sheetName val="Metodologia"/>
      <sheetName val="QUESTÕES AMBIENTAIS"/>
      <sheetName val="PATO"/>
      <sheetName val="TLCB5"/>
      <sheetName val="TLMR"/>
      <sheetName val="MB"/>
      <sheetName val="Mão de Obra"/>
      <sheetName val="CROQUIS"/>
      <sheetName val="p a t o 99 b"/>
      <sheetName val="Página 16"/>
      <sheetName val="Planilha1"/>
      <sheetName val="1.6"/>
      <sheetName val="Proposta"/>
      <sheetName val="Produto 09"/>
      <sheetName val="Produto 10"/>
      <sheetName val="Produto 01"/>
      <sheetName val="Prod. 03A CREMA-CIB"/>
      <sheetName val="Produto Novo - I"/>
      <sheetName val="Contrato Inicial"/>
      <sheetName val="aux"/>
      <sheetName val="CPU's"/>
      <sheetName val="indices caracterizadores"/>
      <sheetName val="Percentual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>
        <row r="3">
          <cell r="B3">
            <v>0</v>
          </cell>
        </row>
      </sheetData>
      <sheetData sheetId="5">
        <row r="3">
          <cell r="B3">
            <v>0</v>
          </cell>
        </row>
      </sheetData>
      <sheetData sheetId="6">
        <row r="3">
          <cell r="B3">
            <v>0</v>
          </cell>
        </row>
      </sheetData>
      <sheetData sheetId="7"/>
      <sheetData sheetId="8"/>
      <sheetData sheetId="9">
        <row r="3">
          <cell r="B3">
            <v>85.3199462890625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A"/>
      <sheetName val="p a t o 99 b"/>
      <sheetName val="DADOS"/>
      <sheetName val="INVENTÁRIO262"/>
      <sheetName val="SERVIÇOS"/>
      <sheetName val="61M-CBMI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aux"/>
      <sheetName val="Página 16"/>
      <sheetName val="Recuperação da Pista"/>
      <sheetName val="Anual"/>
      <sheetName val="estgg"/>
      <sheetName val="E"/>
      <sheetName val="F"/>
      <sheetName val="compos1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Rel-15ª med."/>
      <sheetName val="PMF"/>
      <sheetName val="Regula"/>
      <sheetName val="serviços"/>
      <sheetName val="tlmb"/>
      <sheetName val="Orçamento"/>
      <sheetName val="Dados"/>
      <sheetName val="eq"/>
      <sheetName val="mo"/>
      <sheetName val="aterro"/>
      <sheetName val="tsd"/>
      <sheetName val="1. Cadastro da LM"/>
      <sheetName val="4. Orçamento FD"/>
      <sheetName val="planilha"/>
      <sheetName val="Prod. Equip. Mec.1"/>
      <sheetName val="relatório-1ª med."/>
      <sheetName val="DIPRVS12"/>
      <sheetName val="ISSQN"/>
      <sheetName val="Produto 09"/>
      <sheetName val="Produto 10"/>
      <sheetName val="Produto 01"/>
      <sheetName val="Prod. 03A CREMA-CIB"/>
      <sheetName val="insumos básicos"/>
      <sheetName val="quadro 04 - planilhas preços"/>
      <sheetName val="reg_mec_fx_dm_"/>
      <sheetName val="Custo horário de Equip"/>
      <sheetName val="Custo Mão-de-Obra"/>
      <sheetName val="Res. dos Materias - Atividade"/>
      <sheetName val="Sicro"/>
      <sheetName val="COMP-AC"/>
      <sheetName val="COMP-AM"/>
      <sheetName val="COMP-CE"/>
      <sheetName val="COMP-MA"/>
      <sheetName val="COMP-MT"/>
      <sheetName val="COMP-PA"/>
      <sheetName val="COMP-PI"/>
      <sheetName val="COMP-RN"/>
      <sheetName val="COMP-RR"/>
      <sheetName val="COMP-TO"/>
      <sheetName val="PREMISSAS"/>
      <sheetName val="Serv. Adm."/>
      <sheetName val="Mat. Bet.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ontrato A"/>
      <sheetName val="Resumo B"/>
      <sheetName val="Custos Unit."/>
      <sheetName val="COMPOSIÇÃO C"/>
      <sheetName val="Auxiliar"/>
      <sheetName val="P A T O  D"/>
      <sheetName val="Trans E"/>
      <sheetName val="Cronograma F (1)"/>
      <sheetName val="Cronograma F (2)"/>
      <sheetName val="Preços  G"/>
      <sheetName val="Croqui H"/>
      <sheetName val="Pesquisa I"/>
      <sheetName val="61M-CBMI"/>
      <sheetName val="MAT-B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194B-B9F3-41A5-94CB-E7FD980BD420}">
  <sheetPr codeName="Planilha1">
    <pageSetUpPr fitToPage="1"/>
  </sheetPr>
  <dimension ref="A1:I23"/>
  <sheetViews>
    <sheetView showGridLines="0" view="pageBreakPreview" zoomScale="70" zoomScaleNormal="55" zoomScaleSheetLayoutView="70" workbookViewId="0">
      <selection activeCell="I10" sqref="I10"/>
    </sheetView>
  </sheetViews>
  <sheetFormatPr defaultColWidth="9" defaultRowHeight="15" x14ac:dyDescent="0.25"/>
  <cols>
    <col min="1" max="1" width="6.59765625" style="6" bestFit="1" customWidth="1"/>
    <col min="2" max="2" width="10.69921875" style="6" customWidth="1"/>
    <col min="3" max="3" width="9.19921875" style="6" customWidth="1"/>
    <col min="4" max="4" width="60" style="6" bestFit="1" customWidth="1"/>
    <col min="5" max="5" width="9.59765625" style="6" bestFit="1" customWidth="1"/>
    <col min="6" max="6" width="11.09765625" style="1" customWidth="1"/>
    <col min="7" max="7" width="27.8984375" style="1" bestFit="1" customWidth="1"/>
    <col min="8" max="8" width="13.09765625" style="1" customWidth="1"/>
    <col min="9" max="9" width="13.5" style="6" customWidth="1"/>
    <col min="10" max="16384" width="9" style="6"/>
  </cols>
  <sheetData>
    <row r="1" spans="1:9" s="5" customFormat="1" ht="76.95" customHeight="1" x14ac:dyDescent="0.3">
      <c r="A1" s="65"/>
      <c r="B1" s="65"/>
      <c r="C1" s="65"/>
      <c r="D1" s="65"/>
      <c r="E1" s="65"/>
      <c r="F1" s="65"/>
      <c r="G1" s="65"/>
      <c r="H1" s="65"/>
      <c r="I1" s="65"/>
    </row>
    <row r="2" spans="1:9" s="5" customFormat="1" ht="15.6" x14ac:dyDescent="0.3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s="5" customFormat="1" ht="15.6" x14ac:dyDescent="0.3">
      <c r="A3" s="59" t="s">
        <v>19</v>
      </c>
      <c r="B3" s="59"/>
      <c r="C3" s="59"/>
      <c r="D3" s="59"/>
      <c r="E3" s="59"/>
      <c r="F3" s="59"/>
      <c r="G3" s="59"/>
      <c r="H3" s="59"/>
      <c r="I3" s="59"/>
    </row>
    <row r="4" spans="1:9" s="5" customFormat="1" ht="15.6" x14ac:dyDescent="0.3">
      <c r="A4" s="59" t="s">
        <v>7</v>
      </c>
      <c r="B4" s="59"/>
      <c r="C4" s="59"/>
      <c r="D4" s="59"/>
      <c r="E4" s="59"/>
      <c r="F4" s="59"/>
      <c r="G4" s="59"/>
      <c r="H4" s="59"/>
      <c r="I4" s="59"/>
    </row>
    <row r="5" spans="1:9" s="5" customFormat="1" ht="15.6" x14ac:dyDescent="0.3">
      <c r="A5" s="59" t="s">
        <v>2</v>
      </c>
      <c r="B5" s="59"/>
      <c r="C5" s="59"/>
      <c r="D5" s="59"/>
      <c r="E5" s="59"/>
      <c r="F5" s="59"/>
      <c r="G5" s="59"/>
      <c r="H5" s="59"/>
      <c r="I5" s="59"/>
    </row>
    <row r="6" spans="1:9" s="5" customFormat="1" ht="15.6" x14ac:dyDescent="0.3">
      <c r="A6" s="59" t="s">
        <v>21</v>
      </c>
      <c r="B6" s="59"/>
      <c r="C6" s="59"/>
      <c r="D6" s="59"/>
      <c r="E6" s="59"/>
      <c r="F6" s="59"/>
      <c r="G6" s="59"/>
      <c r="H6" s="59"/>
      <c r="I6" s="59"/>
    </row>
    <row r="7" spans="1:9" s="5" customFormat="1" ht="15.6" x14ac:dyDescent="0.3">
      <c r="A7" s="59" t="s">
        <v>22</v>
      </c>
      <c r="B7" s="59"/>
      <c r="C7" s="59"/>
      <c r="D7" s="59"/>
      <c r="E7" s="59"/>
      <c r="F7" s="59"/>
      <c r="G7" s="59"/>
      <c r="H7" s="59"/>
      <c r="I7" s="59"/>
    </row>
    <row r="8" spans="1:9" s="5" customFormat="1" ht="76.5" customHeight="1" x14ac:dyDescent="0.3">
      <c r="A8" s="60" t="s">
        <v>23</v>
      </c>
      <c r="B8" s="60"/>
      <c r="C8" s="60"/>
      <c r="D8" s="60"/>
      <c r="E8" s="60"/>
      <c r="F8" s="60"/>
      <c r="G8" s="60"/>
      <c r="H8" s="60"/>
      <c r="I8" s="60"/>
    </row>
    <row r="9" spans="1:9" ht="22.2" customHeight="1" x14ac:dyDescent="0.25">
      <c r="A9" s="62" t="s">
        <v>335</v>
      </c>
      <c r="B9" s="62"/>
      <c r="C9" s="62"/>
      <c r="D9" s="62"/>
      <c r="E9" s="62"/>
      <c r="F9" s="62"/>
      <c r="H9" s="24" t="s">
        <v>0</v>
      </c>
      <c r="I9" s="51" t="s">
        <v>336</v>
      </c>
    </row>
    <row r="10" spans="1:9" ht="17.25" customHeight="1" x14ac:dyDescent="0.25">
      <c r="A10" s="61" t="s">
        <v>334</v>
      </c>
      <c r="B10" s="61"/>
      <c r="C10" s="61"/>
      <c r="D10" s="61"/>
      <c r="E10" s="61"/>
      <c r="F10" s="61"/>
      <c r="H10" s="13" t="s">
        <v>24</v>
      </c>
      <c r="I10" s="13">
        <v>0.8569</v>
      </c>
    </row>
    <row r="11" spans="1:9" ht="15.6" x14ac:dyDescent="0.3">
      <c r="A11" s="63"/>
      <c r="B11" s="64"/>
      <c r="C11" s="64"/>
      <c r="D11" s="64"/>
      <c r="E11" s="64"/>
      <c r="F11" s="64"/>
      <c r="G11" s="64"/>
      <c r="H11" s="64"/>
      <c r="I11" s="64"/>
    </row>
    <row r="12" spans="1:9" ht="110.25" customHeight="1" x14ac:dyDescent="0.25">
      <c r="A12" s="52" t="s">
        <v>9</v>
      </c>
      <c r="B12" s="52"/>
      <c r="C12" s="52"/>
      <c r="D12" s="52"/>
      <c r="E12" s="52"/>
      <c r="F12" s="52"/>
      <c r="G12" s="21" t="s">
        <v>20</v>
      </c>
      <c r="H12" s="53"/>
      <c r="I12" s="54"/>
    </row>
    <row r="13" spans="1:9" s="12" customFormat="1" ht="30" x14ac:dyDescent="0.25">
      <c r="A13" s="52" t="s">
        <v>10</v>
      </c>
      <c r="B13" s="52"/>
      <c r="C13" s="52"/>
      <c r="D13" s="52"/>
      <c r="E13" s="52"/>
      <c r="F13" s="52"/>
      <c r="G13" s="21" t="s">
        <v>328</v>
      </c>
      <c r="H13" s="55"/>
      <c r="I13" s="56"/>
    </row>
    <row r="14" spans="1:9" ht="60" x14ac:dyDescent="0.25">
      <c r="A14" s="52" t="s">
        <v>11</v>
      </c>
      <c r="B14" s="52"/>
      <c r="C14" s="52"/>
      <c r="D14" s="52"/>
      <c r="E14" s="52"/>
      <c r="F14" s="52"/>
      <c r="G14" s="21" t="s">
        <v>12</v>
      </c>
      <c r="H14" s="57"/>
      <c r="I14" s="58"/>
    </row>
    <row r="15" spans="1:9" s="12" customFormat="1" x14ac:dyDescent="0.25">
      <c r="A15" s="7"/>
      <c r="B15" s="8"/>
      <c r="C15" s="7"/>
      <c r="D15" s="7"/>
      <c r="E15" s="9"/>
      <c r="F15" s="10"/>
      <c r="G15" s="10"/>
      <c r="H15" s="10"/>
      <c r="I15" s="11"/>
    </row>
    <row r="23" spans="5:5" ht="15.6" x14ac:dyDescent="0.3">
      <c r="E23" s="5"/>
    </row>
  </sheetData>
  <mergeCells count="15">
    <mergeCell ref="A6:I6"/>
    <mergeCell ref="A1:I1"/>
    <mergeCell ref="A2:I2"/>
    <mergeCell ref="A3:I3"/>
    <mergeCell ref="A4:I4"/>
    <mergeCell ref="A5:I5"/>
    <mergeCell ref="A12:F12"/>
    <mergeCell ref="A13:F13"/>
    <mergeCell ref="A14:F14"/>
    <mergeCell ref="H12:I14"/>
    <mergeCell ref="A7:I7"/>
    <mergeCell ref="A8:I8"/>
    <mergeCell ref="A10:F10"/>
    <mergeCell ref="A9:F9"/>
    <mergeCell ref="A11:I11"/>
  </mergeCells>
  <pageMargins left="0.51181102362204722" right="0.51181102362204722" top="0.78740157480314965" bottom="0.78740157480314965" header="0.31496062992125984" footer="0.31496062992125984"/>
  <pageSetup paperSize="9" scale="52" fitToHeight="0" orientation="portrait" r:id="rId1"/>
  <headerFooter>
    <oddFooter>&amp;CBRIMAX ENGENHARIA LTDA
CNPJ: 39.695.545/0001-03
RUA NEIDE MARIA DA SILVA, 255 - BELA VISTA
MOSSORÓ/RN - CEP: 59.609-440&amp;L12 DE NOVEMBRO DE 2025&amp;RDANIEL DE SOUSA VALE
REPRESENTANTE LEGAL
 ENGENHEIRO CIVIL
CREA 2105252826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F584-D15E-4A8E-8D1E-1A4ECE00A293}">
  <sheetPr codeName="Planilha5">
    <pageSetUpPr fitToPage="1"/>
  </sheetPr>
  <dimension ref="A1:P148"/>
  <sheetViews>
    <sheetView showGridLines="0" tabSelected="1" showOutlineSymbols="0" showWhiteSpace="0" view="pageBreakPreview" topLeftCell="A28" zoomScale="80" zoomScaleNormal="40" zoomScaleSheetLayoutView="80" workbookViewId="0">
      <selection activeCell="I22" sqref="I22"/>
    </sheetView>
  </sheetViews>
  <sheetFormatPr defaultColWidth="8.69921875" defaultRowHeight="13.8" x14ac:dyDescent="0.25"/>
  <cols>
    <col min="1" max="1" width="10.8984375" style="19" customWidth="1"/>
    <col min="2" max="2" width="14.19921875" style="19" customWidth="1"/>
    <col min="3" max="3" width="10.8984375" style="19" customWidth="1"/>
    <col min="4" max="4" width="60" bestFit="1" customWidth="1"/>
    <col min="5" max="5" width="8" bestFit="1" customWidth="1"/>
    <col min="6" max="6" width="13" style="49" bestFit="1" customWidth="1"/>
    <col min="7" max="7" width="14.19921875" style="19" customWidth="1"/>
    <col min="8" max="8" width="15.09765625" style="19" customWidth="1"/>
    <col min="9" max="9" width="16.09765625" style="19" customWidth="1"/>
    <col min="11" max="11" width="8.69921875" style="19"/>
    <col min="12" max="12" width="12.3984375" style="37" hidden="1" customWidth="1"/>
    <col min="13" max="13" width="13.19921875" style="19" hidden="1" customWidth="1"/>
    <col min="14" max="14" width="0" style="19" hidden="1" customWidth="1"/>
    <col min="15" max="15" width="9.5" style="19" hidden="1" customWidth="1"/>
    <col min="16" max="16" width="13" hidden="1" customWidth="1"/>
  </cols>
  <sheetData>
    <row r="1" spans="1:15" ht="78.75" customHeight="1" x14ac:dyDescent="0.25">
      <c r="A1" s="65">
        <f>logo</f>
        <v>0</v>
      </c>
      <c r="B1" s="65"/>
      <c r="C1" s="65"/>
      <c r="D1" s="65"/>
      <c r="E1" s="65"/>
      <c r="F1" s="65"/>
      <c r="G1" s="65"/>
      <c r="H1" s="65"/>
      <c r="I1" s="65"/>
    </row>
    <row r="2" spans="1:15" ht="15.6" x14ac:dyDescent="0.25">
      <c r="A2" s="59" t="str">
        <f>EMPRESA</f>
        <v>EMPRESA: BRIMAX ENGENHARIA LTDA.</v>
      </c>
      <c r="B2" s="59"/>
      <c r="C2" s="59"/>
      <c r="D2" s="59"/>
      <c r="E2" s="59"/>
      <c r="F2" s="59"/>
      <c r="G2" s="59"/>
      <c r="H2" s="59"/>
      <c r="I2" s="59"/>
    </row>
    <row r="3" spans="1:15" ht="15.6" x14ac:dyDescent="0.25">
      <c r="A3" s="59" t="str">
        <f>ENDEREÇO</f>
        <v>RUA NEIDE MARIA DA SILVA, 255 - BELA VISTA - MOSSORÓ/RN</v>
      </c>
      <c r="B3" s="59"/>
      <c r="C3" s="59"/>
      <c r="D3" s="59"/>
      <c r="E3" s="59"/>
      <c r="F3" s="59"/>
      <c r="G3" s="59"/>
      <c r="H3" s="59"/>
      <c r="I3" s="59"/>
    </row>
    <row r="4" spans="1:15" ht="15.6" x14ac:dyDescent="0.25">
      <c r="A4" s="59" t="str">
        <f>CNPJ</f>
        <v>CNPJ: 39.695.545/0001-03</v>
      </c>
      <c r="B4" s="59"/>
      <c r="C4" s="59"/>
      <c r="D4" s="59"/>
      <c r="E4" s="59"/>
      <c r="F4" s="59"/>
      <c r="G4" s="59"/>
      <c r="H4" s="59"/>
      <c r="I4" s="59"/>
    </row>
    <row r="5" spans="1:15" ht="15.6" x14ac:dyDescent="0.25">
      <c r="A5" s="59" t="str">
        <f>TITULO</f>
        <v>À COMISSÃO PERMANENTE DE LICITAÇÃO</v>
      </c>
      <c r="B5" s="59"/>
      <c r="C5" s="59"/>
      <c r="D5" s="59"/>
      <c r="E5" s="59"/>
      <c r="F5" s="59"/>
      <c r="G5" s="59"/>
      <c r="H5" s="59"/>
      <c r="I5" s="59"/>
    </row>
    <row r="6" spans="1:15" ht="15.6" x14ac:dyDescent="0.25">
      <c r="A6" s="59" t="str">
        <f>ORGAO</f>
        <v>PREFEITURA MUNICIPAL DE SOUSA/PB</v>
      </c>
      <c r="B6" s="59"/>
      <c r="C6" s="59"/>
      <c r="D6" s="59"/>
      <c r="E6" s="59"/>
      <c r="F6" s="59"/>
      <c r="G6" s="59"/>
      <c r="H6" s="59"/>
      <c r="I6" s="59"/>
    </row>
    <row r="7" spans="1:15" ht="15.6" x14ac:dyDescent="0.25">
      <c r="A7" s="59" t="str">
        <f>N_EDITAL</f>
        <v>CONCORRÊNCIA ELETRÔNICA Nº 05/2025</v>
      </c>
      <c r="B7" s="59"/>
      <c r="C7" s="59"/>
      <c r="D7" s="59"/>
      <c r="E7" s="59"/>
      <c r="F7" s="59"/>
      <c r="G7" s="59"/>
      <c r="H7" s="59"/>
      <c r="I7" s="59"/>
    </row>
    <row r="8" spans="1:15" ht="69" customHeight="1" x14ac:dyDescent="0.25">
      <c r="A8" s="67" t="str">
        <f>OBJETO</f>
        <v>OBJETO: CONTRATAÇÃO DE EMPRESA ESPECIALIZADA CUJO CRITÉRIO DE SELEÇÃO DA PROPOSTA MAIS VANTAJOSA SERÁ A DE MENOR PREÇO GLOBAL PARA A CONSTRUÇÃO DE TRAVESSIA DAS PEDRINHAS, NO MUNICÍPIO DE SOUSA - PB.</v>
      </c>
      <c r="B8" s="68"/>
      <c r="C8" s="68"/>
      <c r="D8" s="68"/>
      <c r="E8" s="68"/>
      <c r="F8" s="68"/>
      <c r="G8" s="68"/>
      <c r="H8" s="68"/>
      <c r="I8" s="69"/>
    </row>
    <row r="9" spans="1:15" s="17" customFormat="1" ht="13.8" customHeight="1" x14ac:dyDescent="0.25">
      <c r="A9" s="70" t="str">
        <f>CABEÇALHO!A9</f>
        <v>TABELAS: SINAPI PB - 03/2025; SICRO-DER PB 01/2025</v>
      </c>
      <c r="B9" s="62"/>
      <c r="C9" s="62"/>
      <c r="D9" s="62"/>
      <c r="E9" s="71"/>
      <c r="F9" s="71"/>
      <c r="G9" s="28"/>
      <c r="H9" s="24" t="str">
        <f>CABEÇALHO!H9</f>
        <v>B.D.I.</v>
      </c>
      <c r="I9" s="25" t="str">
        <f>CABEÇALHO!I9</f>
        <v>ENCARGOS</v>
      </c>
      <c r="K9" s="19"/>
      <c r="L9" s="37"/>
      <c r="M9" s="19"/>
      <c r="N9" s="19"/>
      <c r="O9" s="19"/>
    </row>
    <row r="10" spans="1:15" x14ac:dyDescent="0.25">
      <c r="A10" s="72" t="str">
        <f>TABELAS</f>
        <v>DESONERADO: NÃO</v>
      </c>
      <c r="B10" s="71"/>
      <c r="C10" s="71"/>
      <c r="D10" s="71"/>
      <c r="E10" s="71"/>
      <c r="F10" s="71"/>
      <c r="G10" s="28"/>
      <c r="H10" s="13" t="str">
        <f>BDI</f>
        <v>21.35%</v>
      </c>
      <c r="I10" s="40">
        <f>BDI_DIF</f>
        <v>0.8569</v>
      </c>
    </row>
    <row r="11" spans="1:15" x14ac:dyDescent="0.25">
      <c r="A11" s="26"/>
      <c r="B11" s="22"/>
      <c r="C11" s="22"/>
      <c r="D11" s="23"/>
      <c r="E11" s="23"/>
      <c r="F11" s="43"/>
      <c r="G11" s="22"/>
      <c r="H11" s="22"/>
      <c r="I11" s="41"/>
    </row>
    <row r="12" spans="1:15" ht="39" customHeight="1" x14ac:dyDescent="0.25">
      <c r="A12" s="73" t="s">
        <v>8</v>
      </c>
      <c r="B12" s="74"/>
      <c r="C12" s="74"/>
      <c r="D12" s="74"/>
      <c r="E12" s="74"/>
      <c r="F12" s="74"/>
      <c r="G12" s="74"/>
      <c r="H12" s="74"/>
      <c r="I12" s="74"/>
    </row>
    <row r="13" spans="1:15" s="19" customFormat="1" ht="27.6" x14ac:dyDescent="0.25">
      <c r="A13" s="18" t="s">
        <v>4</v>
      </c>
      <c r="B13" s="18" t="s">
        <v>13</v>
      </c>
      <c r="C13" s="18" t="s">
        <v>14</v>
      </c>
      <c r="D13" s="27" t="s">
        <v>5</v>
      </c>
      <c r="E13" s="18" t="s">
        <v>15</v>
      </c>
      <c r="F13" s="44" t="s">
        <v>16</v>
      </c>
      <c r="G13" s="18" t="s">
        <v>17</v>
      </c>
      <c r="H13" s="18" t="s">
        <v>18</v>
      </c>
      <c r="I13" s="18" t="s">
        <v>6</v>
      </c>
      <c r="L13" s="37"/>
    </row>
    <row r="14" spans="1:15" s="19" customFormat="1" ht="24.6" customHeight="1" x14ac:dyDescent="0.25">
      <c r="A14" s="31" t="s">
        <v>44</v>
      </c>
      <c r="B14" s="31"/>
      <c r="C14" s="31"/>
      <c r="D14" s="32" t="s">
        <v>45</v>
      </c>
      <c r="E14" s="31"/>
      <c r="F14" s="45"/>
      <c r="G14" s="31"/>
      <c r="H14" s="29"/>
      <c r="I14" s="29">
        <f>valor_orçamento</f>
        <v>3989000</v>
      </c>
      <c r="L14" s="37"/>
    </row>
    <row r="15" spans="1:15" s="19" customFormat="1" ht="24" customHeight="1" x14ac:dyDescent="0.25">
      <c r="A15" s="31" t="s">
        <v>326</v>
      </c>
      <c r="B15" s="31" t="s">
        <v>51</v>
      </c>
      <c r="C15" s="31"/>
      <c r="D15" s="32" t="s">
        <v>46</v>
      </c>
      <c r="E15" s="31"/>
      <c r="F15" s="45"/>
      <c r="G15" s="31" t="s">
        <v>47</v>
      </c>
      <c r="H15" s="29"/>
      <c r="I15" s="29">
        <v>1795243.11</v>
      </c>
      <c r="L15" s="38"/>
      <c r="M15" s="39" t="str">
        <f t="shared" ref="M15:M78" si="0">IF(ISNUMBER(F15),L15=I15,"")</f>
        <v/>
      </c>
    </row>
    <row r="16" spans="1:15" s="19" customFormat="1" ht="24" customHeight="1" x14ac:dyDescent="0.25">
      <c r="A16" s="31" t="s">
        <v>25</v>
      </c>
      <c r="B16" s="31" t="s">
        <v>51</v>
      </c>
      <c r="C16" s="31"/>
      <c r="D16" s="32" t="s">
        <v>26</v>
      </c>
      <c r="E16" s="31"/>
      <c r="F16" s="45"/>
      <c r="G16" s="31" t="s">
        <v>47</v>
      </c>
      <c r="H16" s="29">
        <v>4441.3099999999995</v>
      </c>
      <c r="I16" s="29">
        <v>4441.3100000000004</v>
      </c>
      <c r="L16" s="38"/>
      <c r="M16" s="39" t="str">
        <f t="shared" si="0"/>
        <v/>
      </c>
    </row>
    <row r="17" spans="1:16" s="19" customFormat="1" ht="24" customHeight="1" x14ac:dyDescent="0.25">
      <c r="A17" s="33" t="s">
        <v>52</v>
      </c>
      <c r="B17" s="33" t="s">
        <v>316</v>
      </c>
      <c r="C17" s="33" t="s">
        <v>314</v>
      </c>
      <c r="D17" s="34" t="s">
        <v>53</v>
      </c>
      <c r="E17" s="33" t="s">
        <v>54</v>
      </c>
      <c r="F17" s="46">
        <v>8</v>
      </c>
      <c r="G17" s="35">
        <v>323.36</v>
      </c>
      <c r="H17" s="35">
        <v>392.4</v>
      </c>
      <c r="I17" s="35">
        <v>3139.2</v>
      </c>
      <c r="L17" s="38">
        <f>IF(ISNUMBER(F17),ROUND(F17*H17,2),"")</f>
        <v>3139.2</v>
      </c>
      <c r="M17" s="39" t="b">
        <f t="shared" si="0"/>
        <v>1</v>
      </c>
      <c r="O17" s="19">
        <f>ROUND(F17*H17,2)</f>
        <v>3139.2</v>
      </c>
      <c r="P17" s="37">
        <f>O17-I17</f>
        <v>0</v>
      </c>
    </row>
    <row r="18" spans="1:16" s="19" customFormat="1" ht="26.1" customHeight="1" x14ac:dyDescent="0.25">
      <c r="A18" s="33" t="s">
        <v>55</v>
      </c>
      <c r="B18" s="33">
        <v>1</v>
      </c>
      <c r="C18" s="36" t="s">
        <v>315</v>
      </c>
      <c r="D18" s="34" t="s">
        <v>56</v>
      </c>
      <c r="E18" s="33" t="s">
        <v>54</v>
      </c>
      <c r="F18" s="46">
        <v>1041.69</v>
      </c>
      <c r="G18" s="35">
        <v>1.03</v>
      </c>
      <c r="H18" s="35">
        <v>1.25</v>
      </c>
      <c r="I18" s="35">
        <v>1302.1099999999999</v>
      </c>
      <c r="L18" s="38">
        <f t="shared" ref="L18:L81" si="1">IF(ISNUMBER(F18),ROUND(F18*H18,2),"")</f>
        <v>1302.1099999999999</v>
      </c>
      <c r="M18" s="39" t="b">
        <f t="shared" si="0"/>
        <v>1</v>
      </c>
      <c r="O18" s="19">
        <f t="shared" ref="O18:O81" si="2">ROUND(F18*H18,2)</f>
        <v>1302.1099999999999</v>
      </c>
      <c r="P18" s="37">
        <f t="shared" ref="P18:P81" si="3">O18-I18</f>
        <v>0</v>
      </c>
    </row>
    <row r="19" spans="1:16" s="19" customFormat="1" ht="24" customHeight="1" x14ac:dyDescent="0.25">
      <c r="A19" s="31" t="s">
        <v>27</v>
      </c>
      <c r="B19" s="31" t="s">
        <v>51</v>
      </c>
      <c r="C19" s="31"/>
      <c r="D19" s="32" t="s">
        <v>28</v>
      </c>
      <c r="E19" s="31"/>
      <c r="F19" s="45"/>
      <c r="G19" s="31" t="s">
        <v>47</v>
      </c>
      <c r="H19" s="29">
        <v>73310</v>
      </c>
      <c r="I19" s="29">
        <v>73310</v>
      </c>
      <c r="L19" s="38" t="str">
        <f t="shared" si="1"/>
        <v/>
      </c>
      <c r="M19" s="39" t="str">
        <f t="shared" si="0"/>
        <v/>
      </c>
      <c r="O19" s="19">
        <f t="shared" si="2"/>
        <v>0</v>
      </c>
      <c r="P19" s="37">
        <f t="shared" si="3"/>
        <v>-73310</v>
      </c>
    </row>
    <row r="20" spans="1:16" s="19" customFormat="1" ht="39" customHeight="1" x14ac:dyDescent="0.25">
      <c r="A20" s="33" t="s">
        <v>57</v>
      </c>
      <c r="B20" s="33" t="s">
        <v>58</v>
      </c>
      <c r="C20" s="33" t="s">
        <v>317</v>
      </c>
      <c r="D20" s="34" t="s">
        <v>60</v>
      </c>
      <c r="E20" s="33" t="s">
        <v>54</v>
      </c>
      <c r="F20" s="46">
        <v>945.53</v>
      </c>
      <c r="G20" s="35">
        <v>1.87</v>
      </c>
      <c r="H20" s="35">
        <v>2.27</v>
      </c>
      <c r="I20" s="35">
        <v>2146.35</v>
      </c>
      <c r="L20" s="38">
        <f t="shared" si="1"/>
        <v>2146.35</v>
      </c>
      <c r="M20" s="39" t="b">
        <f t="shared" si="0"/>
        <v>1</v>
      </c>
      <c r="O20" s="19">
        <f t="shared" si="2"/>
        <v>2146.35</v>
      </c>
      <c r="P20" s="37">
        <f t="shared" si="3"/>
        <v>0</v>
      </c>
    </row>
    <row r="21" spans="1:16" s="19" customFormat="1" ht="24" customHeight="1" x14ac:dyDescent="0.25">
      <c r="A21" s="33" t="s">
        <v>61</v>
      </c>
      <c r="B21" s="33" t="s">
        <v>318</v>
      </c>
      <c r="C21" s="33" t="s">
        <v>314</v>
      </c>
      <c r="D21" s="34" t="s">
        <v>62</v>
      </c>
      <c r="E21" s="33" t="s">
        <v>63</v>
      </c>
      <c r="F21" s="46">
        <v>94.55</v>
      </c>
      <c r="G21" s="35">
        <v>16.25</v>
      </c>
      <c r="H21" s="35">
        <v>19.72</v>
      </c>
      <c r="I21" s="35">
        <v>1864.53</v>
      </c>
      <c r="L21" s="38">
        <f t="shared" si="1"/>
        <v>1864.53</v>
      </c>
      <c r="M21" s="39" t="b">
        <f t="shared" si="0"/>
        <v>1</v>
      </c>
      <c r="O21" s="19">
        <f t="shared" si="2"/>
        <v>1864.53</v>
      </c>
      <c r="P21" s="37">
        <f t="shared" si="3"/>
        <v>0</v>
      </c>
    </row>
    <row r="22" spans="1:16" s="19" customFormat="1" ht="39" customHeight="1" x14ac:dyDescent="0.25">
      <c r="A22" s="33" t="s">
        <v>64</v>
      </c>
      <c r="B22" s="33" t="s">
        <v>65</v>
      </c>
      <c r="C22" s="33" t="s">
        <v>317</v>
      </c>
      <c r="D22" s="34" t="s">
        <v>66</v>
      </c>
      <c r="E22" s="33" t="s">
        <v>67</v>
      </c>
      <c r="F22" s="46">
        <v>3782</v>
      </c>
      <c r="G22" s="35">
        <v>2.92</v>
      </c>
      <c r="H22" s="35">
        <v>3.54</v>
      </c>
      <c r="I22" s="35">
        <v>13388.28</v>
      </c>
      <c r="L22" s="38">
        <f t="shared" si="1"/>
        <v>13388.28</v>
      </c>
      <c r="M22" s="39" t="b">
        <f t="shared" si="0"/>
        <v>1</v>
      </c>
      <c r="O22" s="19">
        <f t="shared" si="2"/>
        <v>13388.28</v>
      </c>
      <c r="P22" s="37">
        <f t="shared" si="3"/>
        <v>0</v>
      </c>
    </row>
    <row r="23" spans="1:16" s="19" customFormat="1" ht="26.1" customHeight="1" x14ac:dyDescent="0.25">
      <c r="A23" s="33" t="s">
        <v>68</v>
      </c>
      <c r="B23" s="33" t="s">
        <v>321</v>
      </c>
      <c r="C23" s="33" t="s">
        <v>314</v>
      </c>
      <c r="D23" s="34" t="s">
        <v>69</v>
      </c>
      <c r="E23" s="33" t="s">
        <v>63</v>
      </c>
      <c r="F23" s="46">
        <v>2177.37</v>
      </c>
      <c r="G23" s="35">
        <v>11.35</v>
      </c>
      <c r="H23" s="35">
        <v>13.77</v>
      </c>
      <c r="I23" s="35">
        <v>29982.38</v>
      </c>
      <c r="L23" s="38">
        <f t="shared" si="1"/>
        <v>29982.38</v>
      </c>
      <c r="M23" s="39" t="b">
        <f t="shared" si="0"/>
        <v>1</v>
      </c>
      <c r="O23" s="19">
        <f t="shared" si="2"/>
        <v>29982.38</v>
      </c>
      <c r="P23" s="37">
        <f t="shared" si="3"/>
        <v>0</v>
      </c>
    </row>
    <row r="24" spans="1:16" s="19" customFormat="1" ht="24" customHeight="1" x14ac:dyDescent="0.25">
      <c r="A24" s="33" t="s">
        <v>70</v>
      </c>
      <c r="B24" s="33" t="s">
        <v>320</v>
      </c>
      <c r="C24" s="33" t="s">
        <v>314</v>
      </c>
      <c r="D24" s="34" t="s">
        <v>71</v>
      </c>
      <c r="E24" s="33" t="s">
        <v>72</v>
      </c>
      <c r="F24" s="46">
        <v>3308.27</v>
      </c>
      <c r="G24" s="35">
        <v>2.35</v>
      </c>
      <c r="H24" s="35">
        <v>2.85</v>
      </c>
      <c r="I24" s="35">
        <v>9428.57</v>
      </c>
      <c r="L24" s="38">
        <f t="shared" si="1"/>
        <v>9428.57</v>
      </c>
      <c r="M24" s="39" t="b">
        <f t="shared" si="0"/>
        <v>1</v>
      </c>
      <c r="O24" s="19">
        <f t="shared" si="2"/>
        <v>9428.57</v>
      </c>
      <c r="P24" s="37">
        <f t="shared" si="3"/>
        <v>0</v>
      </c>
    </row>
    <row r="25" spans="1:16" s="19" customFormat="1" ht="24" customHeight="1" x14ac:dyDescent="0.25">
      <c r="A25" s="33" t="s">
        <v>73</v>
      </c>
      <c r="B25" s="33" t="s">
        <v>319</v>
      </c>
      <c r="C25" s="33" t="s">
        <v>314</v>
      </c>
      <c r="D25" s="34" t="s">
        <v>74</v>
      </c>
      <c r="E25" s="33" t="s">
        <v>63</v>
      </c>
      <c r="F25" s="46">
        <v>3402.82</v>
      </c>
      <c r="G25" s="35">
        <v>3.81</v>
      </c>
      <c r="H25" s="35">
        <v>4.62</v>
      </c>
      <c r="I25" s="35">
        <v>15721.03</v>
      </c>
      <c r="L25" s="38">
        <f t="shared" si="1"/>
        <v>15721.03</v>
      </c>
      <c r="M25" s="39" t="b">
        <f t="shared" si="0"/>
        <v>1</v>
      </c>
      <c r="O25" s="19">
        <f t="shared" si="2"/>
        <v>15721.03</v>
      </c>
      <c r="P25" s="37">
        <f t="shared" si="3"/>
        <v>0</v>
      </c>
    </row>
    <row r="26" spans="1:16" s="19" customFormat="1" ht="26.1" customHeight="1" x14ac:dyDescent="0.25">
      <c r="A26" s="33" t="s">
        <v>75</v>
      </c>
      <c r="B26" s="33" t="s">
        <v>76</v>
      </c>
      <c r="C26" s="33" t="s">
        <v>317</v>
      </c>
      <c r="D26" s="34" t="s">
        <v>77</v>
      </c>
      <c r="E26" s="33" t="s">
        <v>54</v>
      </c>
      <c r="F26" s="46">
        <v>110.32</v>
      </c>
      <c r="G26" s="35">
        <v>5.82</v>
      </c>
      <c r="H26" s="35">
        <v>7.06</v>
      </c>
      <c r="I26" s="35">
        <v>778.86</v>
      </c>
      <c r="L26" s="38">
        <f t="shared" si="1"/>
        <v>778.86</v>
      </c>
      <c r="M26" s="39" t="b">
        <f t="shared" si="0"/>
        <v>1</v>
      </c>
      <c r="O26" s="19">
        <f t="shared" si="2"/>
        <v>778.86</v>
      </c>
      <c r="P26" s="37">
        <f t="shared" si="3"/>
        <v>0</v>
      </c>
    </row>
    <row r="27" spans="1:16" s="19" customFormat="1" ht="24" customHeight="1" x14ac:dyDescent="0.25">
      <c r="A27" s="31" t="s">
        <v>29</v>
      </c>
      <c r="B27" s="31" t="s">
        <v>51</v>
      </c>
      <c r="C27" s="31"/>
      <c r="D27" s="32" t="s">
        <v>30</v>
      </c>
      <c r="E27" s="31"/>
      <c r="F27" s="45"/>
      <c r="G27" s="31" t="s">
        <v>47</v>
      </c>
      <c r="H27" s="29">
        <v>473030.20999999996</v>
      </c>
      <c r="I27" s="29">
        <v>473030.21</v>
      </c>
      <c r="L27" s="38" t="str">
        <f t="shared" si="1"/>
        <v/>
      </c>
      <c r="M27" s="39" t="str">
        <f t="shared" si="0"/>
        <v/>
      </c>
      <c r="O27" s="19">
        <f t="shared" si="2"/>
        <v>0</v>
      </c>
      <c r="P27" s="37">
        <f t="shared" si="3"/>
        <v>-473030.21</v>
      </c>
    </row>
    <row r="28" spans="1:16" s="19" customFormat="1" ht="39" customHeight="1" x14ac:dyDescent="0.25">
      <c r="A28" s="33" t="s">
        <v>78</v>
      </c>
      <c r="B28" s="33" t="s">
        <v>79</v>
      </c>
      <c r="C28" s="33" t="s">
        <v>317</v>
      </c>
      <c r="D28" s="34" t="s">
        <v>80</v>
      </c>
      <c r="E28" s="33" t="s">
        <v>63</v>
      </c>
      <c r="F28" s="46">
        <v>376.49</v>
      </c>
      <c r="G28" s="35">
        <v>422.01</v>
      </c>
      <c r="H28" s="35">
        <v>512.11</v>
      </c>
      <c r="I28" s="35">
        <v>192804.29</v>
      </c>
      <c r="L28" s="38">
        <f t="shared" si="1"/>
        <v>192804.29</v>
      </c>
      <c r="M28" s="39" t="b">
        <f t="shared" si="0"/>
        <v>1</v>
      </c>
      <c r="O28" s="19">
        <f t="shared" si="2"/>
        <v>192804.29</v>
      </c>
      <c r="P28" s="37">
        <f t="shared" si="3"/>
        <v>0</v>
      </c>
    </row>
    <row r="29" spans="1:16" s="19" customFormat="1" ht="39" customHeight="1" x14ac:dyDescent="0.25">
      <c r="A29" s="33" t="s">
        <v>81</v>
      </c>
      <c r="B29" s="33" t="s">
        <v>82</v>
      </c>
      <c r="C29" s="33" t="s">
        <v>83</v>
      </c>
      <c r="D29" s="34" t="s">
        <v>84</v>
      </c>
      <c r="E29" s="33" t="s">
        <v>85</v>
      </c>
      <c r="F29" s="46">
        <v>78</v>
      </c>
      <c r="G29" s="35">
        <v>2960.56</v>
      </c>
      <c r="H29" s="35">
        <v>3592.64</v>
      </c>
      <c r="I29" s="35">
        <v>280225.91999999998</v>
      </c>
      <c r="L29" s="38">
        <f t="shared" si="1"/>
        <v>280225.91999999998</v>
      </c>
      <c r="M29" s="39" t="b">
        <f t="shared" si="0"/>
        <v>1</v>
      </c>
      <c r="O29" s="19">
        <f t="shared" si="2"/>
        <v>280225.91999999998</v>
      </c>
      <c r="P29" s="37">
        <f t="shared" si="3"/>
        <v>0</v>
      </c>
    </row>
    <row r="30" spans="1:16" s="19" customFormat="1" ht="24" customHeight="1" x14ac:dyDescent="0.25">
      <c r="A30" s="31" t="s">
        <v>31</v>
      </c>
      <c r="B30" s="31" t="s">
        <v>51</v>
      </c>
      <c r="C30" s="31"/>
      <c r="D30" s="32" t="s">
        <v>32</v>
      </c>
      <c r="E30" s="31"/>
      <c r="F30" s="45"/>
      <c r="G30" s="31" t="s">
        <v>47</v>
      </c>
      <c r="H30" s="29">
        <v>280118.73000000004</v>
      </c>
      <c r="I30" s="29">
        <v>280118.73</v>
      </c>
      <c r="L30" s="38" t="str">
        <f t="shared" si="1"/>
        <v/>
      </c>
      <c r="M30" s="39" t="str">
        <f t="shared" si="0"/>
        <v/>
      </c>
      <c r="O30" s="19">
        <f t="shared" si="2"/>
        <v>0</v>
      </c>
      <c r="P30" s="37">
        <f t="shared" si="3"/>
        <v>-280118.73</v>
      </c>
    </row>
    <row r="31" spans="1:16" s="19" customFormat="1" ht="39" customHeight="1" x14ac:dyDescent="0.25">
      <c r="A31" s="33" t="s">
        <v>86</v>
      </c>
      <c r="B31" s="33" t="s">
        <v>87</v>
      </c>
      <c r="C31" s="33" t="s">
        <v>317</v>
      </c>
      <c r="D31" s="34" t="s">
        <v>88</v>
      </c>
      <c r="E31" s="33" t="s">
        <v>54</v>
      </c>
      <c r="F31" s="46">
        <v>945.53</v>
      </c>
      <c r="G31" s="35">
        <v>32.1</v>
      </c>
      <c r="H31" s="35">
        <v>38.950000000000003</v>
      </c>
      <c r="I31" s="35">
        <v>36828.39</v>
      </c>
      <c r="L31" s="38">
        <f t="shared" si="1"/>
        <v>36828.39</v>
      </c>
      <c r="M31" s="39" t="b">
        <f t="shared" si="0"/>
        <v>1</v>
      </c>
      <c r="O31" s="19">
        <f t="shared" si="2"/>
        <v>36828.39</v>
      </c>
      <c r="P31" s="37">
        <f t="shared" si="3"/>
        <v>0</v>
      </c>
    </row>
    <row r="32" spans="1:16" s="19" customFormat="1" ht="39" customHeight="1" x14ac:dyDescent="0.25">
      <c r="A32" s="33" t="s">
        <v>89</v>
      </c>
      <c r="B32" s="33" t="s">
        <v>90</v>
      </c>
      <c r="C32" s="33" t="s">
        <v>317</v>
      </c>
      <c r="D32" s="34" t="s">
        <v>91</v>
      </c>
      <c r="E32" s="33" t="s">
        <v>54</v>
      </c>
      <c r="F32" s="46">
        <v>27.94</v>
      </c>
      <c r="G32" s="35">
        <v>118.23</v>
      </c>
      <c r="H32" s="35">
        <v>143.47</v>
      </c>
      <c r="I32" s="35">
        <v>4008.55</v>
      </c>
      <c r="L32" s="38">
        <f t="shared" si="1"/>
        <v>4008.55</v>
      </c>
      <c r="M32" s="39" t="b">
        <f t="shared" si="0"/>
        <v>1</v>
      </c>
      <c r="O32" s="19">
        <f t="shared" si="2"/>
        <v>4008.55</v>
      </c>
      <c r="P32" s="37">
        <f t="shared" si="3"/>
        <v>0</v>
      </c>
    </row>
    <row r="33" spans="1:16" s="19" customFormat="1" ht="39" customHeight="1" x14ac:dyDescent="0.25">
      <c r="A33" s="33" t="s">
        <v>92</v>
      </c>
      <c r="B33" s="33" t="s">
        <v>93</v>
      </c>
      <c r="C33" s="33" t="s">
        <v>317</v>
      </c>
      <c r="D33" s="34" t="s">
        <v>94</v>
      </c>
      <c r="E33" s="33" t="s">
        <v>95</v>
      </c>
      <c r="F33" s="46">
        <v>5128.84</v>
      </c>
      <c r="G33" s="35">
        <v>12.74</v>
      </c>
      <c r="H33" s="35">
        <v>15.46</v>
      </c>
      <c r="I33" s="35">
        <v>79291.87</v>
      </c>
      <c r="L33" s="38">
        <f t="shared" si="1"/>
        <v>79291.87</v>
      </c>
      <c r="M33" s="39" t="b">
        <f t="shared" si="0"/>
        <v>1</v>
      </c>
      <c r="O33" s="19">
        <f t="shared" si="2"/>
        <v>79291.87</v>
      </c>
      <c r="P33" s="37">
        <f t="shared" si="3"/>
        <v>0</v>
      </c>
    </row>
    <row r="34" spans="1:16" s="19" customFormat="1" ht="39" customHeight="1" x14ac:dyDescent="0.25">
      <c r="A34" s="33" t="s">
        <v>96</v>
      </c>
      <c r="B34" s="33" t="s">
        <v>97</v>
      </c>
      <c r="C34" s="33" t="s">
        <v>317</v>
      </c>
      <c r="D34" s="34" t="s">
        <v>98</v>
      </c>
      <c r="E34" s="33" t="s">
        <v>63</v>
      </c>
      <c r="F34" s="46">
        <v>105.77</v>
      </c>
      <c r="G34" s="35">
        <v>562.97</v>
      </c>
      <c r="H34" s="35">
        <v>683.16</v>
      </c>
      <c r="I34" s="35">
        <v>72257.83</v>
      </c>
      <c r="L34" s="38">
        <f t="shared" si="1"/>
        <v>72257.83</v>
      </c>
      <c r="M34" s="39" t="b">
        <f t="shared" si="0"/>
        <v>1</v>
      </c>
      <c r="O34" s="19">
        <f t="shared" si="2"/>
        <v>72257.83</v>
      </c>
      <c r="P34" s="37">
        <f t="shared" si="3"/>
        <v>0</v>
      </c>
    </row>
    <row r="35" spans="1:16" s="19" customFormat="1" ht="51.9" customHeight="1" x14ac:dyDescent="0.25">
      <c r="A35" s="33" t="s">
        <v>99</v>
      </c>
      <c r="B35" s="33" t="s">
        <v>100</v>
      </c>
      <c r="C35" s="33" t="s">
        <v>317</v>
      </c>
      <c r="D35" s="34" t="s">
        <v>101</v>
      </c>
      <c r="E35" s="33" t="s">
        <v>102</v>
      </c>
      <c r="F35" s="46">
        <v>160.26</v>
      </c>
      <c r="G35" s="35">
        <v>33.950000000000003</v>
      </c>
      <c r="H35" s="35">
        <v>41.2</v>
      </c>
      <c r="I35" s="35">
        <v>6602.71</v>
      </c>
      <c r="L35" s="38">
        <f t="shared" si="1"/>
        <v>6602.71</v>
      </c>
      <c r="M35" s="39" t="b">
        <f t="shared" si="0"/>
        <v>1</v>
      </c>
      <c r="O35" s="19">
        <f t="shared" si="2"/>
        <v>6602.71</v>
      </c>
      <c r="P35" s="37">
        <f t="shared" si="3"/>
        <v>0</v>
      </c>
    </row>
    <row r="36" spans="1:16" s="19" customFormat="1" ht="51.9" customHeight="1" x14ac:dyDescent="0.25">
      <c r="A36" s="33" t="s">
        <v>103</v>
      </c>
      <c r="B36" s="33" t="s">
        <v>104</v>
      </c>
      <c r="C36" s="33" t="s">
        <v>317</v>
      </c>
      <c r="D36" s="34" t="s">
        <v>105</v>
      </c>
      <c r="E36" s="33" t="s">
        <v>102</v>
      </c>
      <c r="F36" s="46">
        <v>240.39</v>
      </c>
      <c r="G36" s="35">
        <v>5.33</v>
      </c>
      <c r="H36" s="35">
        <v>6.47</v>
      </c>
      <c r="I36" s="35">
        <v>1555.32</v>
      </c>
      <c r="L36" s="38">
        <f t="shared" si="1"/>
        <v>1555.32</v>
      </c>
      <c r="M36" s="39" t="b">
        <f t="shared" si="0"/>
        <v>1</v>
      </c>
      <c r="O36" s="19">
        <f t="shared" si="2"/>
        <v>1555.32</v>
      </c>
      <c r="P36" s="37">
        <f t="shared" si="3"/>
        <v>0</v>
      </c>
    </row>
    <row r="37" spans="1:16" s="19" customFormat="1" ht="39" customHeight="1" x14ac:dyDescent="0.25">
      <c r="A37" s="33" t="s">
        <v>106</v>
      </c>
      <c r="B37" s="33" t="s">
        <v>107</v>
      </c>
      <c r="C37" s="33" t="s">
        <v>317</v>
      </c>
      <c r="D37" s="34" t="s">
        <v>108</v>
      </c>
      <c r="E37" s="33" t="s">
        <v>63</v>
      </c>
      <c r="F37" s="46">
        <v>18.59</v>
      </c>
      <c r="G37" s="35">
        <v>552.36</v>
      </c>
      <c r="H37" s="35">
        <v>670.29</v>
      </c>
      <c r="I37" s="35">
        <v>12460.69</v>
      </c>
      <c r="L37" s="38">
        <f t="shared" si="1"/>
        <v>12460.69</v>
      </c>
      <c r="M37" s="39" t="b">
        <f t="shared" si="0"/>
        <v>1</v>
      </c>
      <c r="O37" s="19">
        <f t="shared" si="2"/>
        <v>12460.69</v>
      </c>
      <c r="P37" s="37">
        <f t="shared" si="3"/>
        <v>0</v>
      </c>
    </row>
    <row r="38" spans="1:16" s="19" customFormat="1" ht="24" customHeight="1" x14ac:dyDescent="0.25">
      <c r="A38" s="33" t="s">
        <v>109</v>
      </c>
      <c r="B38" s="33">
        <v>8</v>
      </c>
      <c r="C38" s="36" t="s">
        <v>315</v>
      </c>
      <c r="D38" s="34" t="s">
        <v>110</v>
      </c>
      <c r="E38" s="33" t="s">
        <v>54</v>
      </c>
      <c r="F38" s="46">
        <v>753.22</v>
      </c>
      <c r="G38" s="35">
        <v>7.78</v>
      </c>
      <c r="H38" s="35">
        <v>9.44</v>
      </c>
      <c r="I38" s="35">
        <v>7110.4</v>
      </c>
      <c r="L38" s="38">
        <f t="shared" si="1"/>
        <v>7110.4</v>
      </c>
      <c r="M38" s="39" t="b">
        <f t="shared" si="0"/>
        <v>1</v>
      </c>
      <c r="O38" s="19">
        <f t="shared" si="2"/>
        <v>7110.4</v>
      </c>
      <c r="P38" s="37">
        <f t="shared" si="3"/>
        <v>0</v>
      </c>
    </row>
    <row r="39" spans="1:16" s="19" customFormat="1" ht="26.1" customHeight="1" x14ac:dyDescent="0.25">
      <c r="A39" s="33" t="s">
        <v>111</v>
      </c>
      <c r="B39" s="33">
        <v>9</v>
      </c>
      <c r="C39" s="36" t="s">
        <v>315</v>
      </c>
      <c r="D39" s="34" t="s">
        <v>112</v>
      </c>
      <c r="E39" s="33" t="s">
        <v>54</v>
      </c>
      <c r="F39" s="46">
        <v>753.22</v>
      </c>
      <c r="G39" s="35">
        <v>2.4500000000000002</v>
      </c>
      <c r="H39" s="35">
        <v>2.97</v>
      </c>
      <c r="I39" s="35">
        <v>2237.06</v>
      </c>
      <c r="L39" s="38">
        <f t="shared" si="1"/>
        <v>2237.06</v>
      </c>
      <c r="M39" s="39" t="b">
        <f t="shared" si="0"/>
        <v>1</v>
      </c>
      <c r="O39" s="19">
        <f t="shared" si="2"/>
        <v>2237.06</v>
      </c>
      <c r="P39" s="37">
        <f t="shared" si="3"/>
        <v>0</v>
      </c>
    </row>
    <row r="40" spans="1:16" s="19" customFormat="1" ht="39" customHeight="1" x14ac:dyDescent="0.25">
      <c r="A40" s="33" t="s">
        <v>113</v>
      </c>
      <c r="B40" s="33" t="s">
        <v>114</v>
      </c>
      <c r="C40" s="33" t="s">
        <v>317</v>
      </c>
      <c r="D40" s="34" t="s">
        <v>115</v>
      </c>
      <c r="E40" s="33" t="s">
        <v>116</v>
      </c>
      <c r="F40" s="46">
        <v>38.42</v>
      </c>
      <c r="G40" s="35">
        <v>1.25</v>
      </c>
      <c r="H40" s="35">
        <v>1.52</v>
      </c>
      <c r="I40" s="35">
        <v>58.4</v>
      </c>
      <c r="L40" s="38">
        <f t="shared" si="1"/>
        <v>58.4</v>
      </c>
      <c r="M40" s="39" t="b">
        <f t="shared" si="0"/>
        <v>1</v>
      </c>
      <c r="O40" s="19">
        <f t="shared" si="2"/>
        <v>58.4</v>
      </c>
      <c r="P40" s="37">
        <f t="shared" si="3"/>
        <v>0</v>
      </c>
    </row>
    <row r="41" spans="1:16" s="19" customFormat="1" ht="51.9" customHeight="1" x14ac:dyDescent="0.25">
      <c r="A41" s="33" t="s">
        <v>117</v>
      </c>
      <c r="B41" s="33" t="s">
        <v>118</v>
      </c>
      <c r="C41" s="33" t="s">
        <v>317</v>
      </c>
      <c r="D41" s="34" t="s">
        <v>119</v>
      </c>
      <c r="E41" s="33" t="s">
        <v>116</v>
      </c>
      <c r="F41" s="46">
        <v>120.55</v>
      </c>
      <c r="G41" s="35">
        <v>0.49</v>
      </c>
      <c r="H41" s="35">
        <v>0.59</v>
      </c>
      <c r="I41" s="35">
        <v>71.12</v>
      </c>
      <c r="L41" s="38">
        <f t="shared" si="1"/>
        <v>71.12</v>
      </c>
      <c r="M41" s="39" t="b">
        <f t="shared" si="0"/>
        <v>1</v>
      </c>
      <c r="O41" s="19">
        <f t="shared" si="2"/>
        <v>71.12</v>
      </c>
      <c r="P41" s="37">
        <f t="shared" si="3"/>
        <v>0</v>
      </c>
    </row>
    <row r="42" spans="1:16" s="19" customFormat="1" ht="39" customHeight="1" x14ac:dyDescent="0.25">
      <c r="A42" s="33" t="s">
        <v>120</v>
      </c>
      <c r="B42" s="33" t="s">
        <v>121</v>
      </c>
      <c r="C42" s="33" t="s">
        <v>317</v>
      </c>
      <c r="D42" s="34" t="s">
        <v>122</v>
      </c>
      <c r="E42" s="33" t="s">
        <v>63</v>
      </c>
      <c r="F42" s="46">
        <v>22.6</v>
      </c>
      <c r="G42" s="35">
        <v>1261.19</v>
      </c>
      <c r="H42" s="35">
        <v>1530.45</v>
      </c>
      <c r="I42" s="35">
        <v>34588.17</v>
      </c>
      <c r="L42" s="38">
        <f t="shared" si="1"/>
        <v>34588.17</v>
      </c>
      <c r="M42" s="39" t="b">
        <f t="shared" si="0"/>
        <v>1</v>
      </c>
      <c r="O42" s="19">
        <f t="shared" si="2"/>
        <v>34588.17</v>
      </c>
      <c r="P42" s="37">
        <f t="shared" si="3"/>
        <v>0</v>
      </c>
    </row>
    <row r="43" spans="1:16" s="19" customFormat="1" ht="26.1" customHeight="1" x14ac:dyDescent="0.25">
      <c r="A43" s="33" t="s">
        <v>123</v>
      </c>
      <c r="B43" s="33" t="s">
        <v>124</v>
      </c>
      <c r="C43" s="33" t="s">
        <v>317</v>
      </c>
      <c r="D43" s="34" t="s">
        <v>125</v>
      </c>
      <c r="E43" s="33" t="s">
        <v>63</v>
      </c>
      <c r="F43" s="46">
        <v>22.6</v>
      </c>
      <c r="G43" s="35">
        <v>8.43</v>
      </c>
      <c r="H43" s="35">
        <v>10.23</v>
      </c>
      <c r="I43" s="35">
        <v>231.2</v>
      </c>
      <c r="L43" s="38">
        <f t="shared" si="1"/>
        <v>231.2</v>
      </c>
      <c r="M43" s="39" t="b">
        <f t="shared" si="0"/>
        <v>1</v>
      </c>
      <c r="O43" s="19">
        <f t="shared" si="2"/>
        <v>231.2</v>
      </c>
      <c r="P43" s="37">
        <f t="shared" si="3"/>
        <v>0</v>
      </c>
    </row>
    <row r="44" spans="1:16" s="19" customFormat="1" ht="39" customHeight="1" x14ac:dyDescent="0.25">
      <c r="A44" s="33" t="s">
        <v>126</v>
      </c>
      <c r="B44" s="33" t="s">
        <v>127</v>
      </c>
      <c r="C44" s="33" t="s">
        <v>317</v>
      </c>
      <c r="D44" s="34" t="s">
        <v>128</v>
      </c>
      <c r="E44" s="33" t="s">
        <v>67</v>
      </c>
      <c r="F44" s="46">
        <v>678</v>
      </c>
      <c r="G44" s="35">
        <v>2.31</v>
      </c>
      <c r="H44" s="35">
        <v>2.8</v>
      </c>
      <c r="I44" s="35">
        <v>1898.4</v>
      </c>
      <c r="L44" s="38">
        <f t="shared" si="1"/>
        <v>1898.4</v>
      </c>
      <c r="M44" s="39" t="b">
        <f t="shared" si="0"/>
        <v>1</v>
      </c>
      <c r="O44" s="19">
        <f t="shared" si="2"/>
        <v>1898.4</v>
      </c>
      <c r="P44" s="37">
        <f t="shared" si="3"/>
        <v>0</v>
      </c>
    </row>
    <row r="45" spans="1:16" s="19" customFormat="1" ht="39" customHeight="1" x14ac:dyDescent="0.25">
      <c r="A45" s="33" t="s">
        <v>129</v>
      </c>
      <c r="B45" s="33" t="s">
        <v>130</v>
      </c>
      <c r="C45" s="33" t="s">
        <v>317</v>
      </c>
      <c r="D45" s="34" t="s">
        <v>131</v>
      </c>
      <c r="E45" s="33" t="s">
        <v>67</v>
      </c>
      <c r="F45" s="46">
        <v>2192.1999999999998</v>
      </c>
      <c r="G45" s="35">
        <v>0.92</v>
      </c>
      <c r="H45" s="35">
        <v>1.1200000000000001</v>
      </c>
      <c r="I45" s="35">
        <v>2455.2600000000002</v>
      </c>
      <c r="L45" s="38">
        <f t="shared" si="1"/>
        <v>2455.2600000000002</v>
      </c>
      <c r="M45" s="39" t="b">
        <f t="shared" si="0"/>
        <v>1</v>
      </c>
      <c r="O45" s="19">
        <f t="shared" si="2"/>
        <v>2455.2600000000002</v>
      </c>
      <c r="P45" s="37">
        <f t="shared" si="3"/>
        <v>0</v>
      </c>
    </row>
    <row r="46" spans="1:16" s="19" customFormat="1" ht="39" customHeight="1" x14ac:dyDescent="0.25">
      <c r="A46" s="33" t="s">
        <v>132</v>
      </c>
      <c r="B46" s="33" t="s">
        <v>133</v>
      </c>
      <c r="C46" s="33" t="s">
        <v>317</v>
      </c>
      <c r="D46" s="34" t="s">
        <v>134</v>
      </c>
      <c r="E46" s="33" t="s">
        <v>63</v>
      </c>
      <c r="F46" s="46">
        <v>10.88</v>
      </c>
      <c r="G46" s="35">
        <v>679.78</v>
      </c>
      <c r="H46" s="35">
        <v>824.91</v>
      </c>
      <c r="I46" s="35">
        <v>8975.02</v>
      </c>
      <c r="L46" s="38">
        <f t="shared" si="1"/>
        <v>8975.02</v>
      </c>
      <c r="M46" s="39" t="b">
        <f t="shared" si="0"/>
        <v>1</v>
      </c>
      <c r="O46" s="19">
        <f t="shared" si="2"/>
        <v>8975.02</v>
      </c>
      <c r="P46" s="37">
        <f t="shared" si="3"/>
        <v>0</v>
      </c>
    </row>
    <row r="47" spans="1:16" s="19" customFormat="1" ht="26.1" customHeight="1" x14ac:dyDescent="0.25">
      <c r="A47" s="33" t="s">
        <v>135</v>
      </c>
      <c r="B47" s="33" t="s">
        <v>136</v>
      </c>
      <c r="C47" s="33" t="s">
        <v>317</v>
      </c>
      <c r="D47" s="34" t="s">
        <v>137</v>
      </c>
      <c r="E47" s="33" t="s">
        <v>102</v>
      </c>
      <c r="F47" s="46">
        <v>160.26</v>
      </c>
      <c r="G47" s="35">
        <v>1.49</v>
      </c>
      <c r="H47" s="35">
        <v>1.81</v>
      </c>
      <c r="I47" s="35">
        <v>290.07</v>
      </c>
      <c r="L47" s="38">
        <f t="shared" si="1"/>
        <v>290.07</v>
      </c>
      <c r="M47" s="39" t="b">
        <f t="shared" si="0"/>
        <v>1</v>
      </c>
      <c r="O47" s="19">
        <f t="shared" si="2"/>
        <v>290.07</v>
      </c>
      <c r="P47" s="37">
        <f t="shared" si="3"/>
        <v>0</v>
      </c>
    </row>
    <row r="48" spans="1:16" s="19" customFormat="1" ht="51.9" customHeight="1" x14ac:dyDescent="0.25">
      <c r="A48" s="33" t="s">
        <v>138</v>
      </c>
      <c r="B48" s="33">
        <v>3</v>
      </c>
      <c r="C48" s="36" t="s">
        <v>315</v>
      </c>
      <c r="D48" s="34" t="s">
        <v>330</v>
      </c>
      <c r="E48" s="33" t="s">
        <v>54</v>
      </c>
      <c r="F48" s="46">
        <v>32.57</v>
      </c>
      <c r="G48" s="35">
        <v>86.71</v>
      </c>
      <c r="H48" s="35">
        <v>105.22</v>
      </c>
      <c r="I48" s="35">
        <v>3427.02</v>
      </c>
      <c r="L48" s="38">
        <f t="shared" si="1"/>
        <v>3427.02</v>
      </c>
      <c r="M48" s="39" t="b">
        <f t="shared" si="0"/>
        <v>1</v>
      </c>
      <c r="O48" s="19">
        <f t="shared" si="2"/>
        <v>3427.02</v>
      </c>
      <c r="P48" s="37">
        <f t="shared" si="3"/>
        <v>0</v>
      </c>
    </row>
    <row r="49" spans="1:16" s="19" customFormat="1" ht="39" customHeight="1" x14ac:dyDescent="0.25">
      <c r="A49" s="33" t="s">
        <v>139</v>
      </c>
      <c r="B49" s="33" t="s">
        <v>140</v>
      </c>
      <c r="C49" s="33" t="s">
        <v>317</v>
      </c>
      <c r="D49" s="34" t="s">
        <v>141</v>
      </c>
      <c r="E49" s="33" t="s">
        <v>54</v>
      </c>
      <c r="F49" s="46">
        <v>45</v>
      </c>
      <c r="G49" s="35">
        <v>105.69</v>
      </c>
      <c r="H49" s="35">
        <v>128.25</v>
      </c>
      <c r="I49" s="35">
        <v>5771.25</v>
      </c>
      <c r="L49" s="38">
        <f t="shared" si="1"/>
        <v>5771.25</v>
      </c>
      <c r="M49" s="39" t="b">
        <f t="shared" si="0"/>
        <v>1</v>
      </c>
      <c r="O49" s="19">
        <f t="shared" si="2"/>
        <v>5771.25</v>
      </c>
      <c r="P49" s="37">
        <f t="shared" si="3"/>
        <v>0</v>
      </c>
    </row>
    <row r="50" spans="1:16" s="19" customFormat="1" ht="24" customHeight="1" x14ac:dyDescent="0.25">
      <c r="A50" s="31" t="s">
        <v>33</v>
      </c>
      <c r="B50" s="31" t="s">
        <v>51</v>
      </c>
      <c r="C50" s="31"/>
      <c r="D50" s="32" t="s">
        <v>34</v>
      </c>
      <c r="E50" s="31"/>
      <c r="F50" s="45"/>
      <c r="G50" s="31" t="s">
        <v>47</v>
      </c>
      <c r="H50" s="29">
        <v>99178.43</v>
      </c>
      <c r="I50" s="29">
        <v>99178.43</v>
      </c>
      <c r="L50" s="38" t="str">
        <f t="shared" si="1"/>
        <v/>
      </c>
      <c r="M50" s="39" t="str">
        <f t="shared" si="0"/>
        <v/>
      </c>
      <c r="O50" s="19">
        <f t="shared" si="2"/>
        <v>0</v>
      </c>
      <c r="P50" s="37">
        <f t="shared" si="3"/>
        <v>-99178.43</v>
      </c>
    </row>
    <row r="51" spans="1:16" s="19" customFormat="1" ht="65.099999999999994" customHeight="1" x14ac:dyDescent="0.25">
      <c r="A51" s="33" t="s">
        <v>142</v>
      </c>
      <c r="B51" s="33" t="s">
        <v>143</v>
      </c>
      <c r="C51" s="33" t="s">
        <v>317</v>
      </c>
      <c r="D51" s="34" t="s">
        <v>144</v>
      </c>
      <c r="E51" s="33" t="s">
        <v>102</v>
      </c>
      <c r="F51" s="46">
        <v>160.26</v>
      </c>
      <c r="G51" s="35">
        <v>505.88</v>
      </c>
      <c r="H51" s="35">
        <v>613.89</v>
      </c>
      <c r="I51" s="35">
        <v>98382.01</v>
      </c>
      <c r="L51" s="38">
        <f t="shared" si="1"/>
        <v>98382.01</v>
      </c>
      <c r="M51" s="39" t="b">
        <f t="shared" si="0"/>
        <v>1</v>
      </c>
      <c r="O51" s="19">
        <f t="shared" si="2"/>
        <v>98382.01</v>
      </c>
      <c r="P51" s="37">
        <f t="shared" si="3"/>
        <v>0</v>
      </c>
    </row>
    <row r="52" spans="1:16" s="19" customFormat="1" ht="104.1" customHeight="1" x14ac:dyDescent="0.25">
      <c r="A52" s="33" t="s">
        <v>145</v>
      </c>
      <c r="B52" s="33" t="s">
        <v>322</v>
      </c>
      <c r="C52" s="33" t="s">
        <v>314</v>
      </c>
      <c r="D52" s="34" t="s">
        <v>146</v>
      </c>
      <c r="E52" s="33" t="s">
        <v>147</v>
      </c>
      <c r="F52" s="46">
        <v>1.2</v>
      </c>
      <c r="G52" s="35">
        <v>546.91</v>
      </c>
      <c r="H52" s="35">
        <v>663.68</v>
      </c>
      <c r="I52" s="35">
        <v>796.42</v>
      </c>
      <c r="L52" s="38">
        <f t="shared" si="1"/>
        <v>796.42</v>
      </c>
      <c r="M52" s="39" t="b">
        <f t="shared" si="0"/>
        <v>1</v>
      </c>
      <c r="O52" s="19">
        <f t="shared" si="2"/>
        <v>796.42</v>
      </c>
      <c r="P52" s="37">
        <f t="shared" si="3"/>
        <v>0</v>
      </c>
    </row>
    <row r="53" spans="1:16" s="19" customFormat="1" ht="24" customHeight="1" x14ac:dyDescent="0.25">
      <c r="A53" s="31" t="s">
        <v>35</v>
      </c>
      <c r="B53" s="31" t="s">
        <v>51</v>
      </c>
      <c r="C53" s="31"/>
      <c r="D53" s="32" t="s">
        <v>36</v>
      </c>
      <c r="E53" s="31"/>
      <c r="F53" s="45"/>
      <c r="G53" s="31" t="s">
        <v>47</v>
      </c>
      <c r="H53" s="29">
        <v>19307.64</v>
      </c>
      <c r="I53" s="29">
        <v>19307.64</v>
      </c>
      <c r="L53" s="38" t="str">
        <f t="shared" si="1"/>
        <v/>
      </c>
      <c r="M53" s="39" t="str">
        <f t="shared" si="0"/>
        <v/>
      </c>
      <c r="O53" s="19">
        <f t="shared" si="2"/>
        <v>0</v>
      </c>
      <c r="P53" s="37">
        <f t="shared" si="3"/>
        <v>-19307.64</v>
      </c>
    </row>
    <row r="54" spans="1:16" s="19" customFormat="1" ht="24" customHeight="1" x14ac:dyDescent="0.25">
      <c r="A54" s="33" t="s">
        <v>148</v>
      </c>
      <c r="B54" s="33" t="s">
        <v>323</v>
      </c>
      <c r="C54" s="33" t="s">
        <v>314</v>
      </c>
      <c r="D54" s="34" t="s">
        <v>149</v>
      </c>
      <c r="E54" s="33" t="s">
        <v>150</v>
      </c>
      <c r="F54" s="46">
        <v>4</v>
      </c>
      <c r="G54" s="35">
        <v>73.400000000000006</v>
      </c>
      <c r="H54" s="35">
        <v>89.07</v>
      </c>
      <c r="I54" s="35">
        <v>356.28</v>
      </c>
      <c r="L54" s="38">
        <f t="shared" si="1"/>
        <v>356.28</v>
      </c>
      <c r="M54" s="39" t="b">
        <f t="shared" si="0"/>
        <v>1</v>
      </c>
      <c r="O54" s="19">
        <f t="shared" si="2"/>
        <v>356.28</v>
      </c>
      <c r="P54" s="37">
        <f t="shared" si="3"/>
        <v>0</v>
      </c>
    </row>
    <row r="55" spans="1:16" s="19" customFormat="1" ht="26.1" customHeight="1" x14ac:dyDescent="0.25">
      <c r="A55" s="33" t="s">
        <v>151</v>
      </c>
      <c r="B55" s="33" t="s">
        <v>152</v>
      </c>
      <c r="C55" s="33" t="s">
        <v>83</v>
      </c>
      <c r="D55" s="34" t="s">
        <v>327</v>
      </c>
      <c r="E55" s="33" t="s">
        <v>153</v>
      </c>
      <c r="F55" s="46">
        <v>6</v>
      </c>
      <c r="G55" s="35">
        <v>2602.85</v>
      </c>
      <c r="H55" s="35">
        <v>3158.56</v>
      </c>
      <c r="I55" s="35">
        <v>18951.36</v>
      </c>
      <c r="L55" s="38">
        <f t="shared" si="1"/>
        <v>18951.36</v>
      </c>
      <c r="M55" s="39" t="b">
        <f t="shared" si="0"/>
        <v>1</v>
      </c>
      <c r="O55" s="19">
        <f t="shared" si="2"/>
        <v>18951.36</v>
      </c>
      <c r="P55" s="37">
        <f t="shared" si="3"/>
        <v>0</v>
      </c>
    </row>
    <row r="56" spans="1:16" s="19" customFormat="1" ht="24" customHeight="1" x14ac:dyDescent="0.25">
      <c r="A56" s="31" t="s">
        <v>37</v>
      </c>
      <c r="B56" s="31" t="s">
        <v>51</v>
      </c>
      <c r="C56" s="31"/>
      <c r="D56" s="32" t="s">
        <v>38</v>
      </c>
      <c r="E56" s="31"/>
      <c r="F56" s="45"/>
      <c r="G56" s="31" t="s">
        <v>47</v>
      </c>
      <c r="H56" s="29">
        <v>110535.16</v>
      </c>
      <c r="I56" s="29">
        <v>110535.16</v>
      </c>
      <c r="L56" s="38" t="str">
        <f t="shared" si="1"/>
        <v/>
      </c>
      <c r="M56" s="39" t="str">
        <f t="shared" si="0"/>
        <v/>
      </c>
      <c r="O56" s="19">
        <f t="shared" si="2"/>
        <v>0</v>
      </c>
      <c r="P56" s="37">
        <f t="shared" si="3"/>
        <v>-110535.16</v>
      </c>
    </row>
    <row r="57" spans="1:16" s="19" customFormat="1" ht="26.1" customHeight="1" x14ac:dyDescent="0.25">
      <c r="A57" s="33" t="s">
        <v>154</v>
      </c>
      <c r="B57" s="33">
        <v>43104</v>
      </c>
      <c r="C57" s="33" t="s">
        <v>59</v>
      </c>
      <c r="D57" s="34" t="s">
        <v>155</v>
      </c>
      <c r="E57" s="33" t="s">
        <v>156</v>
      </c>
      <c r="F57" s="46">
        <v>21</v>
      </c>
      <c r="G57" s="35">
        <v>675.77</v>
      </c>
      <c r="H57" s="35">
        <v>820.05</v>
      </c>
      <c r="I57" s="35">
        <v>17221.05</v>
      </c>
      <c r="L57" s="38">
        <f t="shared" si="1"/>
        <v>17221.05</v>
      </c>
      <c r="M57" s="39" t="b">
        <f t="shared" si="0"/>
        <v>1</v>
      </c>
      <c r="O57" s="19">
        <f t="shared" si="2"/>
        <v>17221.05</v>
      </c>
      <c r="P57" s="37">
        <f t="shared" si="3"/>
        <v>0</v>
      </c>
    </row>
    <row r="58" spans="1:16" s="19" customFormat="1" ht="51.9" customHeight="1" x14ac:dyDescent="0.25">
      <c r="A58" s="33" t="s">
        <v>157</v>
      </c>
      <c r="B58" s="33" t="s">
        <v>158</v>
      </c>
      <c r="C58" s="33" t="s">
        <v>59</v>
      </c>
      <c r="D58" s="34" t="s">
        <v>159</v>
      </c>
      <c r="E58" s="33" t="s">
        <v>156</v>
      </c>
      <c r="F58" s="46">
        <v>39</v>
      </c>
      <c r="G58" s="35">
        <v>9.0299999999999994</v>
      </c>
      <c r="H58" s="35">
        <v>10.96</v>
      </c>
      <c r="I58" s="35">
        <v>427.44</v>
      </c>
      <c r="L58" s="38">
        <f t="shared" si="1"/>
        <v>427.44</v>
      </c>
      <c r="M58" s="39" t="b">
        <f t="shared" si="0"/>
        <v>1</v>
      </c>
      <c r="O58" s="19">
        <f t="shared" si="2"/>
        <v>427.44</v>
      </c>
      <c r="P58" s="37">
        <f t="shared" si="3"/>
        <v>0</v>
      </c>
    </row>
    <row r="59" spans="1:16" s="19" customFormat="1" ht="39" customHeight="1" x14ac:dyDescent="0.25">
      <c r="A59" s="33" t="s">
        <v>160</v>
      </c>
      <c r="B59" s="33" t="s">
        <v>161</v>
      </c>
      <c r="C59" s="33" t="s">
        <v>59</v>
      </c>
      <c r="D59" s="34" t="s">
        <v>162</v>
      </c>
      <c r="E59" s="33" t="s">
        <v>156</v>
      </c>
      <c r="F59" s="46">
        <v>78</v>
      </c>
      <c r="G59" s="35">
        <v>7.07</v>
      </c>
      <c r="H59" s="35">
        <v>8.58</v>
      </c>
      <c r="I59" s="35">
        <v>669.24</v>
      </c>
      <c r="L59" s="38">
        <f t="shared" si="1"/>
        <v>669.24</v>
      </c>
      <c r="M59" s="39" t="b">
        <f t="shared" si="0"/>
        <v>1</v>
      </c>
      <c r="O59" s="19">
        <f t="shared" si="2"/>
        <v>669.24</v>
      </c>
      <c r="P59" s="37">
        <f t="shared" si="3"/>
        <v>0</v>
      </c>
    </row>
    <row r="60" spans="1:16" s="19" customFormat="1" ht="26.1" customHeight="1" x14ac:dyDescent="0.25">
      <c r="A60" s="33" t="s">
        <v>163</v>
      </c>
      <c r="B60" s="33" t="s">
        <v>164</v>
      </c>
      <c r="C60" s="33" t="s">
        <v>59</v>
      </c>
      <c r="D60" s="34" t="s">
        <v>165</v>
      </c>
      <c r="E60" s="33" t="s">
        <v>156</v>
      </c>
      <c r="F60" s="46">
        <v>2</v>
      </c>
      <c r="G60" s="35">
        <v>52</v>
      </c>
      <c r="H60" s="35">
        <v>63.1</v>
      </c>
      <c r="I60" s="35">
        <v>126.2</v>
      </c>
      <c r="L60" s="38">
        <f t="shared" si="1"/>
        <v>126.2</v>
      </c>
      <c r="M60" s="39" t="b">
        <f t="shared" si="0"/>
        <v>1</v>
      </c>
      <c r="O60" s="19">
        <f t="shared" si="2"/>
        <v>126.2</v>
      </c>
      <c r="P60" s="37">
        <f t="shared" si="3"/>
        <v>0</v>
      </c>
    </row>
    <row r="61" spans="1:16" s="19" customFormat="1" ht="26.1" customHeight="1" x14ac:dyDescent="0.25">
      <c r="A61" s="33" t="s">
        <v>166</v>
      </c>
      <c r="B61" s="33" t="s">
        <v>167</v>
      </c>
      <c r="C61" s="33" t="s">
        <v>59</v>
      </c>
      <c r="D61" s="34" t="s">
        <v>168</v>
      </c>
      <c r="E61" s="33" t="s">
        <v>156</v>
      </c>
      <c r="F61" s="46">
        <v>2</v>
      </c>
      <c r="G61" s="35">
        <v>10.88</v>
      </c>
      <c r="H61" s="35">
        <v>13.2</v>
      </c>
      <c r="I61" s="35">
        <v>26.4</v>
      </c>
      <c r="L61" s="38">
        <f t="shared" si="1"/>
        <v>26.4</v>
      </c>
      <c r="M61" s="39" t="b">
        <f t="shared" si="0"/>
        <v>1</v>
      </c>
      <c r="O61" s="19">
        <f t="shared" si="2"/>
        <v>26.4</v>
      </c>
      <c r="P61" s="37">
        <f t="shared" si="3"/>
        <v>0</v>
      </c>
    </row>
    <row r="62" spans="1:16" s="19" customFormat="1" ht="26.1" customHeight="1" x14ac:dyDescent="0.25">
      <c r="A62" s="33" t="s">
        <v>169</v>
      </c>
      <c r="B62" s="33" t="s">
        <v>170</v>
      </c>
      <c r="C62" s="33" t="s">
        <v>59</v>
      </c>
      <c r="D62" s="34" t="s">
        <v>171</v>
      </c>
      <c r="E62" s="33" t="s">
        <v>156</v>
      </c>
      <c r="F62" s="46">
        <v>10</v>
      </c>
      <c r="G62" s="35">
        <v>31.37</v>
      </c>
      <c r="H62" s="35">
        <v>38.07</v>
      </c>
      <c r="I62" s="35">
        <v>380.7</v>
      </c>
      <c r="L62" s="38">
        <f t="shared" si="1"/>
        <v>380.7</v>
      </c>
      <c r="M62" s="39" t="b">
        <f t="shared" si="0"/>
        <v>1</v>
      </c>
      <c r="O62" s="19">
        <f t="shared" si="2"/>
        <v>380.7</v>
      </c>
      <c r="P62" s="37">
        <f t="shared" si="3"/>
        <v>0</v>
      </c>
    </row>
    <row r="63" spans="1:16" s="19" customFormat="1" ht="26.1" customHeight="1" x14ac:dyDescent="0.25">
      <c r="A63" s="33" t="s">
        <v>172</v>
      </c>
      <c r="B63" s="33" t="s">
        <v>173</v>
      </c>
      <c r="C63" s="33" t="s">
        <v>59</v>
      </c>
      <c r="D63" s="34" t="s">
        <v>174</v>
      </c>
      <c r="E63" s="33" t="s">
        <v>156</v>
      </c>
      <c r="F63" s="46">
        <v>21</v>
      </c>
      <c r="G63" s="35">
        <v>617.17999999999995</v>
      </c>
      <c r="H63" s="35">
        <v>748.95</v>
      </c>
      <c r="I63" s="35">
        <v>15727.95</v>
      </c>
      <c r="L63" s="38">
        <f t="shared" si="1"/>
        <v>15727.95</v>
      </c>
      <c r="M63" s="39" t="b">
        <f t="shared" si="0"/>
        <v>1</v>
      </c>
      <c r="O63" s="19">
        <f t="shared" si="2"/>
        <v>15727.95</v>
      </c>
      <c r="P63" s="37">
        <f t="shared" si="3"/>
        <v>0</v>
      </c>
    </row>
    <row r="64" spans="1:16" s="19" customFormat="1" ht="39" customHeight="1" x14ac:dyDescent="0.25">
      <c r="A64" s="33" t="s">
        <v>175</v>
      </c>
      <c r="B64" s="33" t="s">
        <v>176</v>
      </c>
      <c r="C64" s="33" t="s">
        <v>59</v>
      </c>
      <c r="D64" s="34" t="s">
        <v>177</v>
      </c>
      <c r="E64" s="33" t="s">
        <v>156</v>
      </c>
      <c r="F64" s="46">
        <v>21</v>
      </c>
      <c r="G64" s="35">
        <v>146.41</v>
      </c>
      <c r="H64" s="35">
        <v>177.67</v>
      </c>
      <c r="I64" s="35">
        <v>3731.07</v>
      </c>
      <c r="L64" s="38">
        <f t="shared" si="1"/>
        <v>3731.07</v>
      </c>
      <c r="M64" s="39" t="b">
        <f t="shared" si="0"/>
        <v>1</v>
      </c>
      <c r="O64" s="19">
        <f t="shared" si="2"/>
        <v>3731.07</v>
      </c>
      <c r="P64" s="37">
        <f t="shared" si="3"/>
        <v>0</v>
      </c>
    </row>
    <row r="65" spans="1:16" s="19" customFormat="1" ht="39" customHeight="1" x14ac:dyDescent="0.25">
      <c r="A65" s="33" t="s">
        <v>178</v>
      </c>
      <c r="B65" s="33" t="s">
        <v>179</v>
      </c>
      <c r="C65" s="33" t="s">
        <v>59</v>
      </c>
      <c r="D65" s="34" t="s">
        <v>180</v>
      </c>
      <c r="E65" s="33" t="s">
        <v>156</v>
      </c>
      <c r="F65" s="46">
        <v>3</v>
      </c>
      <c r="G65" s="35">
        <v>2595.81</v>
      </c>
      <c r="H65" s="35">
        <v>3150.02</v>
      </c>
      <c r="I65" s="35">
        <v>9450.06</v>
      </c>
      <c r="L65" s="38">
        <f t="shared" si="1"/>
        <v>9450.06</v>
      </c>
      <c r="M65" s="39" t="b">
        <f t="shared" si="0"/>
        <v>1</v>
      </c>
      <c r="O65" s="19">
        <f t="shared" si="2"/>
        <v>9450.06</v>
      </c>
      <c r="P65" s="37">
        <f t="shared" si="3"/>
        <v>0</v>
      </c>
    </row>
    <row r="66" spans="1:16" s="19" customFormat="1" ht="26.1" customHeight="1" x14ac:dyDescent="0.25">
      <c r="A66" s="33" t="s">
        <v>181</v>
      </c>
      <c r="B66" s="33" t="s">
        <v>182</v>
      </c>
      <c r="C66" s="33" t="s">
        <v>59</v>
      </c>
      <c r="D66" s="34" t="s">
        <v>183</v>
      </c>
      <c r="E66" s="33" t="s">
        <v>156</v>
      </c>
      <c r="F66" s="46">
        <v>18</v>
      </c>
      <c r="G66" s="35">
        <v>368.74</v>
      </c>
      <c r="H66" s="35">
        <v>447.47</v>
      </c>
      <c r="I66" s="35">
        <v>8054.46</v>
      </c>
      <c r="L66" s="38">
        <f t="shared" si="1"/>
        <v>8054.46</v>
      </c>
      <c r="M66" s="39" t="b">
        <f t="shared" si="0"/>
        <v>1</v>
      </c>
      <c r="O66" s="19">
        <f t="shared" si="2"/>
        <v>8054.46</v>
      </c>
      <c r="P66" s="37">
        <f t="shared" si="3"/>
        <v>0</v>
      </c>
    </row>
    <row r="67" spans="1:16" s="19" customFormat="1" ht="26.1" customHeight="1" x14ac:dyDescent="0.25">
      <c r="A67" s="33" t="s">
        <v>184</v>
      </c>
      <c r="B67" s="33" t="s">
        <v>185</v>
      </c>
      <c r="C67" s="33" t="s">
        <v>59</v>
      </c>
      <c r="D67" s="34" t="s">
        <v>186</v>
      </c>
      <c r="E67" s="33" t="s">
        <v>156</v>
      </c>
      <c r="F67" s="46">
        <v>21</v>
      </c>
      <c r="G67" s="35">
        <v>75.94</v>
      </c>
      <c r="H67" s="35">
        <v>92.15</v>
      </c>
      <c r="I67" s="35">
        <v>1935.15</v>
      </c>
      <c r="L67" s="38">
        <f t="shared" si="1"/>
        <v>1935.15</v>
      </c>
      <c r="M67" s="39" t="b">
        <f t="shared" si="0"/>
        <v>1</v>
      </c>
      <c r="O67" s="19">
        <f t="shared" si="2"/>
        <v>1935.15</v>
      </c>
      <c r="P67" s="37">
        <f t="shared" si="3"/>
        <v>0</v>
      </c>
    </row>
    <row r="68" spans="1:16" s="19" customFormat="1" ht="39" customHeight="1" x14ac:dyDescent="0.25">
      <c r="A68" s="33" t="s">
        <v>187</v>
      </c>
      <c r="B68" s="33" t="s">
        <v>188</v>
      </c>
      <c r="C68" s="33" t="s">
        <v>59</v>
      </c>
      <c r="D68" s="34" t="s">
        <v>189</v>
      </c>
      <c r="E68" s="33" t="s">
        <v>102</v>
      </c>
      <c r="F68" s="46">
        <v>1304.8800000000001</v>
      </c>
      <c r="G68" s="35">
        <v>15.87</v>
      </c>
      <c r="H68" s="35">
        <v>19.260000000000002</v>
      </c>
      <c r="I68" s="35">
        <v>25131.99</v>
      </c>
      <c r="L68" s="38">
        <f t="shared" si="1"/>
        <v>25131.99</v>
      </c>
      <c r="M68" s="39" t="b">
        <f t="shared" si="0"/>
        <v>1</v>
      </c>
      <c r="O68" s="19">
        <f t="shared" si="2"/>
        <v>25131.99</v>
      </c>
      <c r="P68" s="37">
        <f t="shared" si="3"/>
        <v>0</v>
      </c>
    </row>
    <row r="69" spans="1:16" s="19" customFormat="1" ht="39" customHeight="1" x14ac:dyDescent="0.25">
      <c r="A69" s="33" t="s">
        <v>190</v>
      </c>
      <c r="B69" s="33" t="s">
        <v>191</v>
      </c>
      <c r="C69" s="33" t="s">
        <v>59</v>
      </c>
      <c r="D69" s="34" t="s">
        <v>192</v>
      </c>
      <c r="E69" s="33" t="s">
        <v>102</v>
      </c>
      <c r="F69" s="46">
        <v>406.44</v>
      </c>
      <c r="G69" s="35">
        <v>17.86</v>
      </c>
      <c r="H69" s="35">
        <v>21.67</v>
      </c>
      <c r="I69" s="35">
        <v>8807.5499999999993</v>
      </c>
      <c r="L69" s="38">
        <f t="shared" si="1"/>
        <v>8807.5499999999993</v>
      </c>
      <c r="M69" s="39" t="b">
        <f t="shared" si="0"/>
        <v>1</v>
      </c>
      <c r="O69" s="19">
        <f t="shared" si="2"/>
        <v>8807.5499999999993</v>
      </c>
      <c r="P69" s="37">
        <f t="shared" si="3"/>
        <v>0</v>
      </c>
    </row>
    <row r="70" spans="1:16" s="19" customFormat="1" ht="26.1" customHeight="1" x14ac:dyDescent="0.25">
      <c r="A70" s="33" t="s">
        <v>193</v>
      </c>
      <c r="B70" s="33">
        <v>6</v>
      </c>
      <c r="C70" s="36" t="s">
        <v>315</v>
      </c>
      <c r="D70" s="34" t="s">
        <v>194</v>
      </c>
      <c r="E70" s="33" t="s">
        <v>195</v>
      </c>
      <c r="F70" s="46">
        <v>16.8</v>
      </c>
      <c r="G70" s="35">
        <v>924.42</v>
      </c>
      <c r="H70" s="35">
        <v>1121.78</v>
      </c>
      <c r="I70" s="35">
        <v>18845.900000000001</v>
      </c>
      <c r="L70" s="38">
        <f t="shared" si="1"/>
        <v>18845.900000000001</v>
      </c>
      <c r="M70" s="39" t="b">
        <f t="shared" si="0"/>
        <v>1</v>
      </c>
      <c r="O70" s="19">
        <f t="shared" si="2"/>
        <v>18845.900000000001</v>
      </c>
      <c r="P70" s="37">
        <f t="shared" si="3"/>
        <v>0</v>
      </c>
    </row>
    <row r="71" spans="1:16" s="19" customFormat="1" ht="24" customHeight="1" x14ac:dyDescent="0.25">
      <c r="A71" s="31" t="s">
        <v>39</v>
      </c>
      <c r="B71" s="31" t="s">
        <v>51</v>
      </c>
      <c r="C71" s="31"/>
      <c r="D71" s="32" t="s">
        <v>40</v>
      </c>
      <c r="E71" s="31"/>
      <c r="F71" s="45"/>
      <c r="G71" s="31" t="s">
        <v>47</v>
      </c>
      <c r="H71" s="29">
        <v>735321.63</v>
      </c>
      <c r="I71" s="29">
        <v>735321.63</v>
      </c>
      <c r="L71" s="38" t="str">
        <f t="shared" si="1"/>
        <v/>
      </c>
      <c r="M71" s="39" t="str">
        <f t="shared" si="0"/>
        <v/>
      </c>
      <c r="O71" s="19">
        <f t="shared" si="2"/>
        <v>0</v>
      </c>
      <c r="P71" s="37">
        <f t="shared" si="3"/>
        <v>-735321.63</v>
      </c>
    </row>
    <row r="72" spans="1:16" s="19" customFormat="1" ht="24" customHeight="1" x14ac:dyDescent="0.25">
      <c r="A72" s="33" t="s">
        <v>196</v>
      </c>
      <c r="B72" s="33" t="s">
        <v>197</v>
      </c>
      <c r="C72" s="33" t="s">
        <v>59</v>
      </c>
      <c r="D72" s="34" t="s">
        <v>198</v>
      </c>
      <c r="E72" s="33" t="s">
        <v>63</v>
      </c>
      <c r="F72" s="46">
        <v>180.28</v>
      </c>
      <c r="G72" s="35">
        <v>80.16</v>
      </c>
      <c r="H72" s="35">
        <v>97.27</v>
      </c>
      <c r="I72" s="35">
        <v>17535.84</v>
      </c>
      <c r="L72" s="38">
        <f t="shared" si="1"/>
        <v>17535.84</v>
      </c>
      <c r="M72" s="39" t="b">
        <f t="shared" si="0"/>
        <v>1</v>
      </c>
      <c r="O72" s="19">
        <f t="shared" si="2"/>
        <v>17535.84</v>
      </c>
      <c r="P72" s="37">
        <f t="shared" si="3"/>
        <v>0</v>
      </c>
    </row>
    <row r="73" spans="1:16" s="19" customFormat="1" ht="26.1" customHeight="1" x14ac:dyDescent="0.25">
      <c r="A73" s="33" t="s">
        <v>199</v>
      </c>
      <c r="B73" s="33" t="s">
        <v>200</v>
      </c>
      <c r="C73" s="33" t="s">
        <v>59</v>
      </c>
      <c r="D73" s="34" t="s">
        <v>201</v>
      </c>
      <c r="E73" s="33" t="s">
        <v>63</v>
      </c>
      <c r="F73" s="46">
        <v>100.78</v>
      </c>
      <c r="G73" s="35">
        <v>20.36</v>
      </c>
      <c r="H73" s="35">
        <v>24.71</v>
      </c>
      <c r="I73" s="35">
        <v>2490.27</v>
      </c>
      <c r="L73" s="38">
        <f t="shared" si="1"/>
        <v>2490.27</v>
      </c>
      <c r="M73" s="39" t="b">
        <f t="shared" si="0"/>
        <v>1</v>
      </c>
      <c r="O73" s="19">
        <f t="shared" si="2"/>
        <v>2490.27</v>
      </c>
      <c r="P73" s="37">
        <f t="shared" si="3"/>
        <v>0</v>
      </c>
    </row>
    <row r="74" spans="1:16" s="19" customFormat="1" ht="39" customHeight="1" x14ac:dyDescent="0.25">
      <c r="A74" s="33" t="s">
        <v>202</v>
      </c>
      <c r="B74" s="33" t="s">
        <v>203</v>
      </c>
      <c r="C74" s="33" t="s">
        <v>59</v>
      </c>
      <c r="D74" s="34" t="s">
        <v>204</v>
      </c>
      <c r="E74" s="33" t="s">
        <v>54</v>
      </c>
      <c r="F74" s="46">
        <v>95.06</v>
      </c>
      <c r="G74" s="35">
        <v>34.89</v>
      </c>
      <c r="H74" s="35">
        <v>42.34</v>
      </c>
      <c r="I74" s="35">
        <v>4024.84</v>
      </c>
      <c r="L74" s="38">
        <f t="shared" si="1"/>
        <v>4024.84</v>
      </c>
      <c r="M74" s="39" t="b">
        <f t="shared" si="0"/>
        <v>1</v>
      </c>
      <c r="O74" s="19">
        <f t="shared" si="2"/>
        <v>4024.84</v>
      </c>
      <c r="P74" s="37">
        <f t="shared" si="3"/>
        <v>0</v>
      </c>
    </row>
    <row r="75" spans="1:16" s="19" customFormat="1" ht="39" customHeight="1" x14ac:dyDescent="0.25">
      <c r="A75" s="33" t="s">
        <v>205</v>
      </c>
      <c r="B75" s="33" t="s">
        <v>206</v>
      </c>
      <c r="C75" s="33" t="s">
        <v>317</v>
      </c>
      <c r="D75" s="34" t="s">
        <v>207</v>
      </c>
      <c r="E75" s="33" t="s">
        <v>63</v>
      </c>
      <c r="F75" s="46">
        <v>79.5</v>
      </c>
      <c r="G75" s="35">
        <v>420.17</v>
      </c>
      <c r="H75" s="35">
        <v>509.88</v>
      </c>
      <c r="I75" s="35">
        <v>40535.46</v>
      </c>
      <c r="L75" s="38">
        <f t="shared" si="1"/>
        <v>40535.46</v>
      </c>
      <c r="M75" s="39" t="b">
        <f t="shared" si="0"/>
        <v>1</v>
      </c>
      <c r="O75" s="19">
        <f t="shared" si="2"/>
        <v>40535.46</v>
      </c>
      <c r="P75" s="37">
        <f t="shared" si="3"/>
        <v>0</v>
      </c>
    </row>
    <row r="76" spans="1:16" s="19" customFormat="1" ht="26.1" customHeight="1" x14ac:dyDescent="0.25">
      <c r="A76" s="33" t="s">
        <v>208</v>
      </c>
      <c r="B76" s="33" t="s">
        <v>209</v>
      </c>
      <c r="C76" s="33" t="s">
        <v>59</v>
      </c>
      <c r="D76" s="34" t="s">
        <v>210</v>
      </c>
      <c r="E76" s="33" t="s">
        <v>63</v>
      </c>
      <c r="F76" s="46">
        <v>79.5</v>
      </c>
      <c r="G76" s="35">
        <v>274.64</v>
      </c>
      <c r="H76" s="35">
        <v>333.28</v>
      </c>
      <c r="I76" s="35">
        <v>26495.759999999998</v>
      </c>
      <c r="L76" s="38">
        <f t="shared" si="1"/>
        <v>26495.759999999998</v>
      </c>
      <c r="M76" s="39" t="b">
        <f t="shared" si="0"/>
        <v>1</v>
      </c>
      <c r="O76" s="19">
        <f t="shared" si="2"/>
        <v>26495.759999999998</v>
      </c>
      <c r="P76" s="37">
        <f t="shared" si="3"/>
        <v>0</v>
      </c>
    </row>
    <row r="77" spans="1:16" s="19" customFormat="1" ht="39" customHeight="1" x14ac:dyDescent="0.25">
      <c r="A77" s="33" t="s">
        <v>211</v>
      </c>
      <c r="B77" s="33" t="s">
        <v>212</v>
      </c>
      <c r="C77" s="33" t="s">
        <v>317</v>
      </c>
      <c r="D77" s="34" t="s">
        <v>213</v>
      </c>
      <c r="E77" s="33" t="s">
        <v>54</v>
      </c>
      <c r="F77" s="46">
        <v>27.48</v>
      </c>
      <c r="G77" s="35">
        <v>132.24</v>
      </c>
      <c r="H77" s="35">
        <v>160.47</v>
      </c>
      <c r="I77" s="35">
        <v>4409.72</v>
      </c>
      <c r="L77" s="38">
        <f t="shared" si="1"/>
        <v>4409.72</v>
      </c>
      <c r="M77" s="39" t="b">
        <f t="shared" si="0"/>
        <v>1</v>
      </c>
      <c r="O77" s="19">
        <f t="shared" si="2"/>
        <v>4409.72</v>
      </c>
      <c r="P77" s="37">
        <f t="shared" si="3"/>
        <v>0</v>
      </c>
    </row>
    <row r="78" spans="1:16" s="19" customFormat="1" ht="51.9" customHeight="1" x14ac:dyDescent="0.25">
      <c r="A78" s="33" t="s">
        <v>214</v>
      </c>
      <c r="B78" s="33" t="s">
        <v>215</v>
      </c>
      <c r="C78" s="33" t="s">
        <v>59</v>
      </c>
      <c r="D78" s="34" t="s">
        <v>216</v>
      </c>
      <c r="E78" s="33" t="s">
        <v>54</v>
      </c>
      <c r="F78" s="46">
        <v>158.56</v>
      </c>
      <c r="G78" s="35">
        <v>60.53</v>
      </c>
      <c r="H78" s="35">
        <v>73.45</v>
      </c>
      <c r="I78" s="35">
        <v>11646.23</v>
      </c>
      <c r="L78" s="38">
        <f t="shared" si="1"/>
        <v>11646.23</v>
      </c>
      <c r="M78" s="39" t="b">
        <f t="shared" si="0"/>
        <v>1</v>
      </c>
      <c r="O78" s="19">
        <f t="shared" si="2"/>
        <v>11646.23</v>
      </c>
      <c r="P78" s="37">
        <f t="shared" si="3"/>
        <v>0</v>
      </c>
    </row>
    <row r="79" spans="1:16" s="19" customFormat="1" ht="39" customHeight="1" x14ac:dyDescent="0.25">
      <c r="A79" s="33" t="s">
        <v>217</v>
      </c>
      <c r="B79" s="33" t="s">
        <v>218</v>
      </c>
      <c r="C79" s="33" t="s">
        <v>317</v>
      </c>
      <c r="D79" s="34" t="s">
        <v>219</v>
      </c>
      <c r="E79" s="33" t="s">
        <v>95</v>
      </c>
      <c r="F79" s="46">
        <v>745.2</v>
      </c>
      <c r="G79" s="35">
        <v>11.47</v>
      </c>
      <c r="H79" s="35">
        <v>13.92</v>
      </c>
      <c r="I79" s="35">
        <v>10373.18</v>
      </c>
      <c r="L79" s="38">
        <f t="shared" si="1"/>
        <v>10373.18</v>
      </c>
      <c r="M79" s="39" t="b">
        <f t="shared" ref="M79:M139" si="4">IF(ISNUMBER(F79),L79=I79,"")</f>
        <v>1</v>
      </c>
      <c r="O79" s="19">
        <f t="shared" si="2"/>
        <v>10373.18</v>
      </c>
      <c r="P79" s="37">
        <f t="shared" si="3"/>
        <v>0</v>
      </c>
    </row>
    <row r="80" spans="1:16" s="19" customFormat="1" ht="39" customHeight="1" x14ac:dyDescent="0.25">
      <c r="A80" s="33" t="s">
        <v>220</v>
      </c>
      <c r="B80" s="33" t="s">
        <v>221</v>
      </c>
      <c r="C80" s="33" t="s">
        <v>317</v>
      </c>
      <c r="D80" s="34" t="s">
        <v>222</v>
      </c>
      <c r="E80" s="33" t="s">
        <v>95</v>
      </c>
      <c r="F80" s="46">
        <v>13.2</v>
      </c>
      <c r="G80" s="35">
        <v>12.94</v>
      </c>
      <c r="H80" s="35">
        <v>15.7</v>
      </c>
      <c r="I80" s="35">
        <v>207.24</v>
      </c>
      <c r="L80" s="38">
        <f t="shared" si="1"/>
        <v>207.24</v>
      </c>
      <c r="M80" s="39" t="b">
        <f t="shared" si="4"/>
        <v>1</v>
      </c>
      <c r="O80" s="19">
        <f t="shared" si="2"/>
        <v>207.24</v>
      </c>
      <c r="P80" s="37">
        <f t="shared" si="3"/>
        <v>0</v>
      </c>
    </row>
    <row r="81" spans="1:16" s="19" customFormat="1" ht="39" customHeight="1" x14ac:dyDescent="0.25">
      <c r="A81" s="33" t="s">
        <v>223</v>
      </c>
      <c r="B81" s="33" t="s">
        <v>224</v>
      </c>
      <c r="C81" s="33" t="s">
        <v>317</v>
      </c>
      <c r="D81" s="34" t="s">
        <v>225</v>
      </c>
      <c r="E81" s="33" t="s">
        <v>95</v>
      </c>
      <c r="F81" s="46">
        <v>186</v>
      </c>
      <c r="G81" s="35">
        <v>9.91</v>
      </c>
      <c r="H81" s="35">
        <v>12.03</v>
      </c>
      <c r="I81" s="35">
        <v>2237.58</v>
      </c>
      <c r="L81" s="38">
        <f t="shared" si="1"/>
        <v>2237.58</v>
      </c>
      <c r="M81" s="39" t="b">
        <f t="shared" si="4"/>
        <v>1</v>
      </c>
      <c r="O81" s="19">
        <f t="shared" si="2"/>
        <v>2237.58</v>
      </c>
      <c r="P81" s="37">
        <f t="shared" si="3"/>
        <v>0</v>
      </c>
    </row>
    <row r="82" spans="1:16" s="19" customFormat="1" ht="39" customHeight="1" x14ac:dyDescent="0.25">
      <c r="A82" s="33" t="s">
        <v>226</v>
      </c>
      <c r="B82" s="33" t="s">
        <v>227</v>
      </c>
      <c r="C82" s="33" t="s">
        <v>59</v>
      </c>
      <c r="D82" s="34" t="s">
        <v>228</v>
      </c>
      <c r="E82" s="33" t="s">
        <v>95</v>
      </c>
      <c r="F82" s="46">
        <v>790</v>
      </c>
      <c r="G82" s="35">
        <v>12.73</v>
      </c>
      <c r="H82" s="35">
        <v>15.45</v>
      </c>
      <c r="I82" s="35">
        <v>12205.5</v>
      </c>
      <c r="L82" s="38">
        <f t="shared" ref="L82:L140" si="5">IF(ISNUMBER(F82),ROUND(F82*H82,2),"")</f>
        <v>12205.5</v>
      </c>
      <c r="M82" s="39" t="b">
        <f t="shared" si="4"/>
        <v>1</v>
      </c>
      <c r="O82" s="19">
        <f t="shared" ref="O82:O140" si="6">ROUND(F82*H82,2)</f>
        <v>12205.5</v>
      </c>
      <c r="P82" s="37">
        <f t="shared" ref="P82:P140" si="7">O82-I82</f>
        <v>0</v>
      </c>
    </row>
    <row r="83" spans="1:16" s="19" customFormat="1" ht="39" customHeight="1" x14ac:dyDescent="0.25">
      <c r="A83" s="33" t="s">
        <v>229</v>
      </c>
      <c r="B83" s="33" t="s">
        <v>230</v>
      </c>
      <c r="C83" s="33" t="s">
        <v>317</v>
      </c>
      <c r="D83" s="34" t="s">
        <v>231</v>
      </c>
      <c r="E83" s="33" t="s">
        <v>54</v>
      </c>
      <c r="F83" s="46">
        <v>13.86</v>
      </c>
      <c r="G83" s="35">
        <v>70.260000000000005</v>
      </c>
      <c r="H83" s="35">
        <v>85.26</v>
      </c>
      <c r="I83" s="35">
        <v>1181.7</v>
      </c>
      <c r="L83" s="38">
        <f t="shared" si="5"/>
        <v>1181.7</v>
      </c>
      <c r="M83" s="39" t="b">
        <f t="shared" si="4"/>
        <v>1</v>
      </c>
      <c r="O83" s="19">
        <f t="shared" si="6"/>
        <v>1181.7</v>
      </c>
      <c r="P83" s="37">
        <f t="shared" si="7"/>
        <v>0</v>
      </c>
    </row>
    <row r="84" spans="1:16" s="19" customFormat="1" ht="39" customHeight="1" x14ac:dyDescent="0.25">
      <c r="A84" s="33" t="s">
        <v>232</v>
      </c>
      <c r="B84" s="33" t="s">
        <v>233</v>
      </c>
      <c r="C84" s="33" t="s">
        <v>317</v>
      </c>
      <c r="D84" s="34" t="s">
        <v>234</v>
      </c>
      <c r="E84" s="33" t="s">
        <v>95</v>
      </c>
      <c r="F84" s="46">
        <v>369</v>
      </c>
      <c r="G84" s="35">
        <v>9.74</v>
      </c>
      <c r="H84" s="35">
        <v>11.82</v>
      </c>
      <c r="I84" s="35">
        <v>4361.58</v>
      </c>
      <c r="L84" s="38">
        <f t="shared" si="5"/>
        <v>4361.58</v>
      </c>
      <c r="M84" s="39" t="b">
        <f t="shared" si="4"/>
        <v>1</v>
      </c>
      <c r="O84" s="19">
        <f t="shared" si="6"/>
        <v>4361.58</v>
      </c>
      <c r="P84" s="37">
        <f t="shared" si="7"/>
        <v>0</v>
      </c>
    </row>
    <row r="85" spans="1:16" s="19" customFormat="1" ht="39" customHeight="1" x14ac:dyDescent="0.25">
      <c r="A85" s="33" t="s">
        <v>235</v>
      </c>
      <c r="B85" s="33" t="s">
        <v>236</v>
      </c>
      <c r="C85" s="33" t="s">
        <v>317</v>
      </c>
      <c r="D85" s="34" t="s">
        <v>237</v>
      </c>
      <c r="E85" s="33" t="s">
        <v>95</v>
      </c>
      <c r="F85" s="46">
        <v>713</v>
      </c>
      <c r="G85" s="35">
        <v>9.14</v>
      </c>
      <c r="H85" s="35">
        <v>11.09</v>
      </c>
      <c r="I85" s="35">
        <v>7907.17</v>
      </c>
      <c r="L85" s="38">
        <f t="shared" si="5"/>
        <v>7907.17</v>
      </c>
      <c r="M85" s="39" t="b">
        <f t="shared" si="4"/>
        <v>1</v>
      </c>
      <c r="O85" s="19">
        <f t="shared" si="6"/>
        <v>7907.17</v>
      </c>
      <c r="P85" s="37">
        <f t="shared" si="7"/>
        <v>0</v>
      </c>
    </row>
    <row r="86" spans="1:16" s="19" customFormat="1" ht="39" customHeight="1" x14ac:dyDescent="0.25">
      <c r="A86" s="33" t="s">
        <v>238</v>
      </c>
      <c r="B86" s="33" t="s">
        <v>239</v>
      </c>
      <c r="C86" s="33" t="s">
        <v>317</v>
      </c>
      <c r="D86" s="34" t="s">
        <v>240</v>
      </c>
      <c r="E86" s="33" t="s">
        <v>95</v>
      </c>
      <c r="F86" s="46">
        <v>121.4</v>
      </c>
      <c r="G86" s="35">
        <v>10.029999999999999</v>
      </c>
      <c r="H86" s="35">
        <v>12.17</v>
      </c>
      <c r="I86" s="35">
        <v>1477.44</v>
      </c>
      <c r="L86" s="38">
        <f t="shared" si="5"/>
        <v>1477.44</v>
      </c>
      <c r="M86" s="39" t="b">
        <f t="shared" si="4"/>
        <v>1</v>
      </c>
      <c r="O86" s="19">
        <f t="shared" si="6"/>
        <v>1477.44</v>
      </c>
      <c r="P86" s="37">
        <f t="shared" si="7"/>
        <v>0</v>
      </c>
    </row>
    <row r="87" spans="1:16" s="19" customFormat="1" ht="39" customHeight="1" x14ac:dyDescent="0.25">
      <c r="A87" s="33" t="s">
        <v>241</v>
      </c>
      <c r="B87" s="33" t="s">
        <v>242</v>
      </c>
      <c r="C87" s="33" t="s">
        <v>317</v>
      </c>
      <c r="D87" s="34" t="s">
        <v>243</v>
      </c>
      <c r="E87" s="33" t="s">
        <v>95</v>
      </c>
      <c r="F87" s="46">
        <v>590</v>
      </c>
      <c r="G87" s="35">
        <v>8.34</v>
      </c>
      <c r="H87" s="35">
        <v>10.119999999999999</v>
      </c>
      <c r="I87" s="35">
        <v>5970.8</v>
      </c>
      <c r="L87" s="38">
        <f t="shared" si="5"/>
        <v>5970.8</v>
      </c>
      <c r="M87" s="39" t="b">
        <f t="shared" si="4"/>
        <v>1</v>
      </c>
      <c r="O87" s="19">
        <f t="shared" si="6"/>
        <v>5970.8</v>
      </c>
      <c r="P87" s="37">
        <f t="shared" si="7"/>
        <v>0</v>
      </c>
    </row>
    <row r="88" spans="1:16" s="19" customFormat="1" ht="39" customHeight="1" x14ac:dyDescent="0.25">
      <c r="A88" s="33" t="s">
        <v>244</v>
      </c>
      <c r="B88" s="33" t="s">
        <v>245</v>
      </c>
      <c r="C88" s="33" t="s">
        <v>317</v>
      </c>
      <c r="D88" s="34" t="s">
        <v>246</v>
      </c>
      <c r="E88" s="33" t="s">
        <v>95</v>
      </c>
      <c r="F88" s="46">
        <v>720</v>
      </c>
      <c r="G88" s="35">
        <v>9.14</v>
      </c>
      <c r="H88" s="35">
        <v>11.09</v>
      </c>
      <c r="I88" s="35">
        <v>7984.8</v>
      </c>
      <c r="L88" s="38">
        <f t="shared" si="5"/>
        <v>7984.8</v>
      </c>
      <c r="M88" s="39" t="b">
        <f t="shared" si="4"/>
        <v>1</v>
      </c>
      <c r="O88" s="19">
        <f t="shared" si="6"/>
        <v>7984.8</v>
      </c>
      <c r="P88" s="37">
        <f t="shared" si="7"/>
        <v>0</v>
      </c>
    </row>
    <row r="89" spans="1:16" s="19" customFormat="1" ht="39" customHeight="1" x14ac:dyDescent="0.25">
      <c r="A89" s="33" t="s">
        <v>247</v>
      </c>
      <c r="B89" s="33" t="s">
        <v>248</v>
      </c>
      <c r="C89" s="33" t="s">
        <v>317</v>
      </c>
      <c r="D89" s="34" t="s">
        <v>249</v>
      </c>
      <c r="E89" s="33" t="s">
        <v>95</v>
      </c>
      <c r="F89" s="46">
        <v>752</v>
      </c>
      <c r="G89" s="35">
        <v>8.0500000000000007</v>
      </c>
      <c r="H89" s="35">
        <v>9.77</v>
      </c>
      <c r="I89" s="35">
        <v>7347.04</v>
      </c>
      <c r="L89" s="38">
        <f t="shared" si="5"/>
        <v>7347.04</v>
      </c>
      <c r="M89" s="39" t="b">
        <f t="shared" si="4"/>
        <v>1</v>
      </c>
      <c r="O89" s="19">
        <f t="shared" si="6"/>
        <v>7347.04</v>
      </c>
      <c r="P89" s="37">
        <f t="shared" si="7"/>
        <v>0</v>
      </c>
    </row>
    <row r="90" spans="1:16" s="19" customFormat="1" ht="39" customHeight="1" x14ac:dyDescent="0.25">
      <c r="A90" s="33" t="s">
        <v>250</v>
      </c>
      <c r="B90" s="33" t="s">
        <v>251</v>
      </c>
      <c r="C90" s="33" t="s">
        <v>317</v>
      </c>
      <c r="D90" s="34" t="s">
        <v>252</v>
      </c>
      <c r="E90" s="33" t="s">
        <v>54</v>
      </c>
      <c r="F90" s="46">
        <v>164.36</v>
      </c>
      <c r="G90" s="35">
        <v>181.06</v>
      </c>
      <c r="H90" s="35">
        <v>219.72</v>
      </c>
      <c r="I90" s="35">
        <v>36113.18</v>
      </c>
      <c r="L90" s="38">
        <f t="shared" si="5"/>
        <v>36113.18</v>
      </c>
      <c r="M90" s="39" t="b">
        <f t="shared" si="4"/>
        <v>1</v>
      </c>
      <c r="O90" s="19">
        <f t="shared" si="6"/>
        <v>36113.18</v>
      </c>
      <c r="P90" s="37">
        <f t="shared" si="7"/>
        <v>0</v>
      </c>
    </row>
    <row r="91" spans="1:16" s="19" customFormat="1" ht="39" customHeight="1" x14ac:dyDescent="0.25">
      <c r="A91" s="33" t="s">
        <v>253</v>
      </c>
      <c r="B91" s="33" t="s">
        <v>254</v>
      </c>
      <c r="C91" s="33" t="s">
        <v>317</v>
      </c>
      <c r="D91" s="34" t="s">
        <v>255</v>
      </c>
      <c r="E91" s="33" t="s">
        <v>95</v>
      </c>
      <c r="F91" s="46">
        <v>532</v>
      </c>
      <c r="G91" s="35">
        <v>10.9</v>
      </c>
      <c r="H91" s="35">
        <v>13.23</v>
      </c>
      <c r="I91" s="35">
        <v>7038.36</v>
      </c>
      <c r="L91" s="38">
        <f t="shared" si="5"/>
        <v>7038.36</v>
      </c>
      <c r="M91" s="39" t="b">
        <f t="shared" si="4"/>
        <v>1</v>
      </c>
      <c r="O91" s="19">
        <f t="shared" si="6"/>
        <v>7038.36</v>
      </c>
      <c r="P91" s="37">
        <f t="shared" si="7"/>
        <v>0</v>
      </c>
    </row>
    <row r="92" spans="1:16" s="19" customFormat="1" ht="51.9" customHeight="1" x14ac:dyDescent="0.25">
      <c r="A92" s="33" t="s">
        <v>256</v>
      </c>
      <c r="B92" s="33" t="s">
        <v>257</v>
      </c>
      <c r="C92" s="33" t="s">
        <v>258</v>
      </c>
      <c r="D92" s="34" t="s">
        <v>331</v>
      </c>
      <c r="E92" s="33" t="s">
        <v>54</v>
      </c>
      <c r="F92" s="46">
        <v>541.16</v>
      </c>
      <c r="G92" s="35">
        <v>797.59</v>
      </c>
      <c r="H92" s="35">
        <v>967.88</v>
      </c>
      <c r="I92" s="35">
        <v>523777.94</v>
      </c>
      <c r="L92" s="38">
        <f t="shared" si="5"/>
        <v>523777.94</v>
      </c>
      <c r="M92" s="39" t="b">
        <f t="shared" si="4"/>
        <v>1</v>
      </c>
      <c r="O92" s="19">
        <f t="shared" si="6"/>
        <v>523777.94</v>
      </c>
      <c r="P92" s="37">
        <f t="shared" si="7"/>
        <v>0</v>
      </c>
    </row>
    <row r="93" spans="1:16" s="19" customFormat="1" ht="24" customHeight="1" x14ac:dyDescent="0.25">
      <c r="A93" s="31" t="s">
        <v>48</v>
      </c>
      <c r="B93" s="31" t="s">
        <v>51</v>
      </c>
      <c r="C93" s="31"/>
      <c r="D93" s="32" t="s">
        <v>41</v>
      </c>
      <c r="E93" s="31"/>
      <c r="F93" s="47"/>
      <c r="G93" s="31" t="s">
        <v>47</v>
      </c>
      <c r="H93" s="29">
        <v>1465614.8200000003</v>
      </c>
      <c r="I93" s="29">
        <v>1465614.82</v>
      </c>
      <c r="L93" s="38" t="str">
        <f t="shared" si="5"/>
        <v/>
      </c>
      <c r="M93" s="39" t="str">
        <f t="shared" si="4"/>
        <v/>
      </c>
      <c r="O93" s="19">
        <f t="shared" si="6"/>
        <v>0</v>
      </c>
      <c r="P93" s="37">
        <f t="shared" si="7"/>
        <v>-1465614.82</v>
      </c>
    </row>
    <row r="94" spans="1:16" s="19" customFormat="1" ht="26.1" customHeight="1" x14ac:dyDescent="0.25">
      <c r="A94" s="33" t="s">
        <v>259</v>
      </c>
      <c r="B94" s="33">
        <v>1</v>
      </c>
      <c r="C94" s="36" t="s">
        <v>315</v>
      </c>
      <c r="D94" s="34" t="s">
        <v>56</v>
      </c>
      <c r="E94" s="33" t="s">
        <v>54</v>
      </c>
      <c r="F94" s="46">
        <v>4022.64</v>
      </c>
      <c r="G94" s="35">
        <v>1.03</v>
      </c>
      <c r="H94" s="35">
        <v>1.25</v>
      </c>
      <c r="I94" s="35">
        <v>5028.3</v>
      </c>
      <c r="L94" s="38">
        <f t="shared" si="5"/>
        <v>5028.3</v>
      </c>
      <c r="M94" s="39" t="b">
        <f t="shared" si="4"/>
        <v>1</v>
      </c>
      <c r="O94" s="19">
        <f t="shared" si="6"/>
        <v>5028.3</v>
      </c>
      <c r="P94" s="37">
        <f t="shared" si="7"/>
        <v>0</v>
      </c>
    </row>
    <row r="95" spans="1:16" s="19" customFormat="1" ht="51.9" customHeight="1" x14ac:dyDescent="0.25">
      <c r="A95" s="33" t="s">
        <v>260</v>
      </c>
      <c r="B95" s="33" t="s">
        <v>261</v>
      </c>
      <c r="C95" s="33" t="s">
        <v>317</v>
      </c>
      <c r="D95" s="34" t="s">
        <v>262</v>
      </c>
      <c r="E95" s="33" t="s">
        <v>63</v>
      </c>
      <c r="F95" s="46">
        <v>6033.96</v>
      </c>
      <c r="G95" s="35">
        <v>93.64</v>
      </c>
      <c r="H95" s="35">
        <v>113.63</v>
      </c>
      <c r="I95" s="35">
        <v>685638.87</v>
      </c>
      <c r="L95" s="38">
        <f t="shared" si="5"/>
        <v>685638.87</v>
      </c>
      <c r="M95" s="39" t="b">
        <f t="shared" si="4"/>
        <v>1</v>
      </c>
      <c r="O95" s="19">
        <f t="shared" si="6"/>
        <v>685638.87</v>
      </c>
      <c r="P95" s="37">
        <f t="shared" si="7"/>
        <v>0</v>
      </c>
    </row>
    <row r="96" spans="1:16" s="19" customFormat="1" ht="26.1" customHeight="1" x14ac:dyDescent="0.25">
      <c r="A96" s="33" t="s">
        <v>263</v>
      </c>
      <c r="B96" s="33" t="s">
        <v>264</v>
      </c>
      <c r="C96" s="33" t="s">
        <v>317</v>
      </c>
      <c r="D96" s="34" t="s">
        <v>265</v>
      </c>
      <c r="E96" s="33" t="s">
        <v>54</v>
      </c>
      <c r="F96" s="46">
        <v>4022.64</v>
      </c>
      <c r="G96" s="35">
        <v>18.3</v>
      </c>
      <c r="H96" s="35">
        <v>22.21</v>
      </c>
      <c r="I96" s="35">
        <v>89342.83</v>
      </c>
      <c r="L96" s="38">
        <f t="shared" si="5"/>
        <v>89342.83</v>
      </c>
      <c r="M96" s="39" t="b">
        <f t="shared" si="4"/>
        <v>1</v>
      </c>
      <c r="O96" s="19">
        <f t="shared" si="6"/>
        <v>89342.83</v>
      </c>
      <c r="P96" s="37">
        <f t="shared" si="7"/>
        <v>0</v>
      </c>
    </row>
    <row r="97" spans="1:16" s="19" customFormat="1" ht="39" customHeight="1" x14ac:dyDescent="0.25">
      <c r="A97" s="33" t="s">
        <v>266</v>
      </c>
      <c r="B97" s="33" t="s">
        <v>58</v>
      </c>
      <c r="C97" s="33" t="s">
        <v>317</v>
      </c>
      <c r="D97" s="34" t="s">
        <v>60</v>
      </c>
      <c r="E97" s="33" t="s">
        <v>54</v>
      </c>
      <c r="F97" s="46">
        <v>4022.64</v>
      </c>
      <c r="G97" s="35">
        <v>1.87</v>
      </c>
      <c r="H97" s="35">
        <v>2.27</v>
      </c>
      <c r="I97" s="35">
        <v>9131.39</v>
      </c>
      <c r="L97" s="38">
        <f t="shared" si="5"/>
        <v>9131.39</v>
      </c>
      <c r="M97" s="39" t="b">
        <f t="shared" si="4"/>
        <v>1</v>
      </c>
      <c r="O97" s="19">
        <f t="shared" si="6"/>
        <v>9131.39</v>
      </c>
      <c r="P97" s="37">
        <f t="shared" si="7"/>
        <v>0</v>
      </c>
    </row>
    <row r="98" spans="1:16" s="19" customFormat="1" ht="39" customHeight="1" x14ac:dyDescent="0.25">
      <c r="A98" s="33" t="s">
        <v>267</v>
      </c>
      <c r="B98" s="33" t="s">
        <v>268</v>
      </c>
      <c r="C98" s="33" t="s">
        <v>317</v>
      </c>
      <c r="D98" s="34" t="s">
        <v>269</v>
      </c>
      <c r="E98" s="33" t="s">
        <v>54</v>
      </c>
      <c r="F98" s="46">
        <v>3497.95</v>
      </c>
      <c r="G98" s="35">
        <v>71.180000000000007</v>
      </c>
      <c r="H98" s="35">
        <v>86.38</v>
      </c>
      <c r="I98" s="35">
        <v>302152.92</v>
      </c>
      <c r="L98" s="38">
        <f t="shared" si="5"/>
        <v>302152.92</v>
      </c>
      <c r="M98" s="39" t="b">
        <f t="shared" si="4"/>
        <v>1</v>
      </c>
      <c r="O98" s="19">
        <f t="shared" si="6"/>
        <v>302152.92</v>
      </c>
      <c r="P98" s="37">
        <f t="shared" si="7"/>
        <v>0</v>
      </c>
    </row>
    <row r="99" spans="1:16" s="19" customFormat="1" ht="26.1" customHeight="1" x14ac:dyDescent="0.25">
      <c r="A99" s="33" t="s">
        <v>270</v>
      </c>
      <c r="B99" s="33" t="s">
        <v>136</v>
      </c>
      <c r="C99" s="33" t="s">
        <v>317</v>
      </c>
      <c r="D99" s="34" t="s">
        <v>137</v>
      </c>
      <c r="E99" s="33" t="s">
        <v>102</v>
      </c>
      <c r="F99" s="46">
        <v>699.59</v>
      </c>
      <c r="G99" s="35">
        <v>1.49</v>
      </c>
      <c r="H99" s="35">
        <v>1.81</v>
      </c>
      <c r="I99" s="35">
        <v>1266.26</v>
      </c>
      <c r="L99" s="38">
        <f t="shared" si="5"/>
        <v>1266.26</v>
      </c>
      <c r="M99" s="39" t="b">
        <f t="shared" si="4"/>
        <v>1</v>
      </c>
      <c r="O99" s="19">
        <f t="shared" si="6"/>
        <v>1266.26</v>
      </c>
      <c r="P99" s="37">
        <f t="shared" si="7"/>
        <v>0</v>
      </c>
    </row>
    <row r="100" spans="1:16" s="19" customFormat="1" ht="51.9" customHeight="1" x14ac:dyDescent="0.25">
      <c r="A100" s="33" t="s">
        <v>271</v>
      </c>
      <c r="B100" s="33" t="s">
        <v>100</v>
      </c>
      <c r="C100" s="33" t="s">
        <v>317</v>
      </c>
      <c r="D100" s="34" t="s">
        <v>101</v>
      </c>
      <c r="E100" s="33" t="s">
        <v>102</v>
      </c>
      <c r="F100" s="46">
        <v>699.59</v>
      </c>
      <c r="G100" s="35">
        <v>33.950000000000003</v>
      </c>
      <c r="H100" s="35">
        <v>41.2</v>
      </c>
      <c r="I100" s="35">
        <v>28823.11</v>
      </c>
      <c r="L100" s="38">
        <f t="shared" si="5"/>
        <v>28823.11</v>
      </c>
      <c r="M100" s="39" t="b">
        <f t="shared" si="4"/>
        <v>1</v>
      </c>
      <c r="O100" s="19">
        <f t="shared" si="6"/>
        <v>28823.11</v>
      </c>
      <c r="P100" s="37">
        <f t="shared" si="7"/>
        <v>0</v>
      </c>
    </row>
    <row r="101" spans="1:16" s="19" customFormat="1" ht="39" customHeight="1" x14ac:dyDescent="0.25">
      <c r="A101" s="33" t="s">
        <v>272</v>
      </c>
      <c r="B101" s="33" t="s">
        <v>107</v>
      </c>
      <c r="C101" s="33" t="s">
        <v>317</v>
      </c>
      <c r="D101" s="34" t="s">
        <v>108</v>
      </c>
      <c r="E101" s="33" t="s">
        <v>63</v>
      </c>
      <c r="F101" s="46">
        <v>81.150000000000006</v>
      </c>
      <c r="G101" s="35">
        <v>552.36</v>
      </c>
      <c r="H101" s="35">
        <v>670.29</v>
      </c>
      <c r="I101" s="35">
        <v>54394.03</v>
      </c>
      <c r="L101" s="38">
        <f t="shared" si="5"/>
        <v>54394.03</v>
      </c>
      <c r="M101" s="39" t="b">
        <f t="shared" si="4"/>
        <v>1</v>
      </c>
      <c r="O101" s="19">
        <f t="shared" si="6"/>
        <v>54394.03</v>
      </c>
      <c r="P101" s="37">
        <f t="shared" si="7"/>
        <v>0</v>
      </c>
    </row>
    <row r="102" spans="1:16" s="19" customFormat="1" ht="51.9" customHeight="1" x14ac:dyDescent="0.25">
      <c r="A102" s="33" t="s">
        <v>273</v>
      </c>
      <c r="B102" s="33" t="s">
        <v>104</v>
      </c>
      <c r="C102" s="33" t="s">
        <v>317</v>
      </c>
      <c r="D102" s="34" t="s">
        <v>105</v>
      </c>
      <c r="E102" s="33" t="s">
        <v>102</v>
      </c>
      <c r="F102" s="46">
        <v>757.89</v>
      </c>
      <c r="G102" s="35">
        <v>5.33</v>
      </c>
      <c r="H102" s="35">
        <v>6.47</v>
      </c>
      <c r="I102" s="35">
        <v>4903.55</v>
      </c>
      <c r="L102" s="38">
        <f t="shared" si="5"/>
        <v>4903.55</v>
      </c>
      <c r="M102" s="39" t="b">
        <f t="shared" si="4"/>
        <v>1</v>
      </c>
      <c r="O102" s="19">
        <f t="shared" si="6"/>
        <v>4903.55</v>
      </c>
      <c r="P102" s="37">
        <f t="shared" si="7"/>
        <v>0</v>
      </c>
    </row>
    <row r="103" spans="1:16" s="19" customFormat="1" ht="24" customHeight="1" x14ac:dyDescent="0.25">
      <c r="A103" s="33" t="s">
        <v>274</v>
      </c>
      <c r="B103" s="33">
        <v>8</v>
      </c>
      <c r="C103" s="36" t="s">
        <v>315</v>
      </c>
      <c r="D103" s="34" t="s">
        <v>110</v>
      </c>
      <c r="E103" s="33" t="s">
        <v>54</v>
      </c>
      <c r="F103" s="46">
        <v>3497.95</v>
      </c>
      <c r="G103" s="35">
        <v>7.78</v>
      </c>
      <c r="H103" s="35">
        <v>9.44</v>
      </c>
      <c r="I103" s="35">
        <v>33020.65</v>
      </c>
      <c r="L103" s="38">
        <f t="shared" si="5"/>
        <v>33020.65</v>
      </c>
      <c r="M103" s="39" t="b">
        <f t="shared" si="4"/>
        <v>1</v>
      </c>
      <c r="O103" s="19">
        <f t="shared" si="6"/>
        <v>33020.65</v>
      </c>
      <c r="P103" s="37">
        <f t="shared" si="7"/>
        <v>0</v>
      </c>
    </row>
    <row r="104" spans="1:16" s="19" customFormat="1" ht="26.1" customHeight="1" x14ac:dyDescent="0.25">
      <c r="A104" s="33" t="s">
        <v>275</v>
      </c>
      <c r="B104" s="33">
        <v>9</v>
      </c>
      <c r="C104" s="36" t="s">
        <v>315</v>
      </c>
      <c r="D104" s="34" t="s">
        <v>112</v>
      </c>
      <c r="E104" s="33" t="s">
        <v>54</v>
      </c>
      <c r="F104" s="46">
        <v>3497.95</v>
      </c>
      <c r="G104" s="35">
        <v>2.4500000000000002</v>
      </c>
      <c r="H104" s="35">
        <v>2.97</v>
      </c>
      <c r="I104" s="35">
        <v>10388.91</v>
      </c>
      <c r="L104" s="38">
        <f t="shared" si="5"/>
        <v>10388.91</v>
      </c>
      <c r="M104" s="39" t="b">
        <f t="shared" si="4"/>
        <v>1</v>
      </c>
      <c r="O104" s="19">
        <f t="shared" si="6"/>
        <v>10388.91</v>
      </c>
      <c r="P104" s="37">
        <f t="shared" si="7"/>
        <v>0</v>
      </c>
    </row>
    <row r="105" spans="1:16" s="19" customFormat="1" ht="39" customHeight="1" x14ac:dyDescent="0.25">
      <c r="A105" s="33" t="s">
        <v>276</v>
      </c>
      <c r="B105" s="33">
        <v>102330</v>
      </c>
      <c r="C105" s="33" t="s">
        <v>317</v>
      </c>
      <c r="D105" s="34" t="s">
        <v>115</v>
      </c>
      <c r="E105" s="33" t="s">
        <v>116</v>
      </c>
      <c r="F105" s="46">
        <v>178.4</v>
      </c>
      <c r="G105" s="35">
        <v>1.25</v>
      </c>
      <c r="H105" s="35">
        <v>1.52</v>
      </c>
      <c r="I105" s="35">
        <v>271.17</v>
      </c>
      <c r="L105" s="38">
        <f t="shared" si="5"/>
        <v>271.17</v>
      </c>
      <c r="M105" s="39" t="b">
        <f t="shared" si="4"/>
        <v>1</v>
      </c>
      <c r="O105" s="19">
        <f t="shared" si="6"/>
        <v>271.17</v>
      </c>
      <c r="P105" s="37">
        <f t="shared" si="7"/>
        <v>0</v>
      </c>
    </row>
    <row r="106" spans="1:16" s="19" customFormat="1" ht="51.9" customHeight="1" x14ac:dyDescent="0.25">
      <c r="A106" s="33" t="s">
        <v>277</v>
      </c>
      <c r="B106" s="33" t="s">
        <v>118</v>
      </c>
      <c r="C106" s="33" t="s">
        <v>317</v>
      </c>
      <c r="D106" s="34" t="s">
        <v>119</v>
      </c>
      <c r="E106" s="33" t="s">
        <v>116</v>
      </c>
      <c r="F106" s="46">
        <v>576.80999999999995</v>
      </c>
      <c r="G106" s="35">
        <v>0.49</v>
      </c>
      <c r="H106" s="35">
        <v>0.59</v>
      </c>
      <c r="I106" s="35">
        <v>340.32</v>
      </c>
      <c r="L106" s="38">
        <f t="shared" si="5"/>
        <v>340.32</v>
      </c>
      <c r="M106" s="39" t="b">
        <f t="shared" si="4"/>
        <v>1</v>
      </c>
      <c r="O106" s="19">
        <f t="shared" si="6"/>
        <v>340.32</v>
      </c>
      <c r="P106" s="37">
        <f t="shared" si="7"/>
        <v>0</v>
      </c>
    </row>
    <row r="107" spans="1:16" s="19" customFormat="1" ht="39" customHeight="1" x14ac:dyDescent="0.25">
      <c r="A107" s="33" t="s">
        <v>278</v>
      </c>
      <c r="B107" s="33" t="s">
        <v>121</v>
      </c>
      <c r="C107" s="33" t="s">
        <v>317</v>
      </c>
      <c r="D107" s="34" t="s">
        <v>122</v>
      </c>
      <c r="E107" s="33" t="s">
        <v>63</v>
      </c>
      <c r="F107" s="46">
        <v>98.64</v>
      </c>
      <c r="G107" s="35">
        <v>1261.19</v>
      </c>
      <c r="H107" s="35">
        <v>1530.45</v>
      </c>
      <c r="I107" s="35">
        <v>150963.59</v>
      </c>
      <c r="L107" s="38">
        <f t="shared" si="5"/>
        <v>150963.59</v>
      </c>
      <c r="M107" s="39" t="b">
        <f t="shared" si="4"/>
        <v>1</v>
      </c>
      <c r="O107" s="19">
        <f t="shared" si="6"/>
        <v>150963.59</v>
      </c>
      <c r="P107" s="37">
        <f t="shared" si="7"/>
        <v>0</v>
      </c>
    </row>
    <row r="108" spans="1:16" s="19" customFormat="1" ht="26.1" customHeight="1" x14ac:dyDescent="0.25">
      <c r="A108" s="33" t="s">
        <v>279</v>
      </c>
      <c r="B108" s="33" t="s">
        <v>124</v>
      </c>
      <c r="C108" s="33" t="s">
        <v>317</v>
      </c>
      <c r="D108" s="34" t="s">
        <v>125</v>
      </c>
      <c r="E108" s="33" t="s">
        <v>63</v>
      </c>
      <c r="F108" s="46">
        <v>98.64</v>
      </c>
      <c r="G108" s="35">
        <v>8.43</v>
      </c>
      <c r="H108" s="35">
        <v>10.23</v>
      </c>
      <c r="I108" s="35">
        <v>1009.09</v>
      </c>
      <c r="L108" s="38">
        <f t="shared" si="5"/>
        <v>1009.09</v>
      </c>
      <c r="M108" s="39" t="b">
        <f t="shared" si="4"/>
        <v>1</v>
      </c>
      <c r="O108" s="19">
        <f t="shared" si="6"/>
        <v>1009.09</v>
      </c>
      <c r="P108" s="37">
        <f t="shared" si="7"/>
        <v>0</v>
      </c>
    </row>
    <row r="109" spans="1:16" s="19" customFormat="1" ht="39" customHeight="1" x14ac:dyDescent="0.25">
      <c r="A109" s="33" t="s">
        <v>280</v>
      </c>
      <c r="B109" s="33" t="s">
        <v>127</v>
      </c>
      <c r="C109" s="33" t="s">
        <v>317</v>
      </c>
      <c r="D109" s="34" t="s">
        <v>128</v>
      </c>
      <c r="E109" s="33" t="s">
        <v>67</v>
      </c>
      <c r="F109" s="46">
        <v>2959.2</v>
      </c>
      <c r="G109" s="35">
        <v>2.31</v>
      </c>
      <c r="H109" s="35">
        <v>2.8</v>
      </c>
      <c r="I109" s="35">
        <v>8285.76</v>
      </c>
      <c r="L109" s="38">
        <f t="shared" si="5"/>
        <v>8285.76</v>
      </c>
      <c r="M109" s="39" t="b">
        <f t="shared" si="4"/>
        <v>1</v>
      </c>
      <c r="O109" s="19">
        <f t="shared" si="6"/>
        <v>8285.76</v>
      </c>
      <c r="P109" s="37">
        <f t="shared" si="7"/>
        <v>0</v>
      </c>
    </row>
    <row r="110" spans="1:16" s="19" customFormat="1" ht="39" customHeight="1" x14ac:dyDescent="0.25">
      <c r="A110" s="33" t="s">
        <v>281</v>
      </c>
      <c r="B110" s="33" t="s">
        <v>130</v>
      </c>
      <c r="C110" s="33" t="s">
        <v>317</v>
      </c>
      <c r="D110" s="34" t="s">
        <v>131</v>
      </c>
      <c r="E110" s="33" t="s">
        <v>67</v>
      </c>
      <c r="F110" s="46">
        <v>9568.08</v>
      </c>
      <c r="G110" s="35">
        <v>0.92</v>
      </c>
      <c r="H110" s="35">
        <v>1.1200000000000001</v>
      </c>
      <c r="I110" s="35">
        <v>10716.25</v>
      </c>
      <c r="L110" s="38">
        <f t="shared" si="5"/>
        <v>10716.25</v>
      </c>
      <c r="M110" s="39" t="b">
        <f t="shared" si="4"/>
        <v>1</v>
      </c>
      <c r="O110" s="19">
        <f t="shared" si="6"/>
        <v>10716.25</v>
      </c>
      <c r="P110" s="37">
        <f t="shared" si="7"/>
        <v>0</v>
      </c>
    </row>
    <row r="111" spans="1:16" s="19" customFormat="1" ht="39" customHeight="1" x14ac:dyDescent="0.25">
      <c r="A111" s="33" t="s">
        <v>282</v>
      </c>
      <c r="B111" s="33" t="s">
        <v>133</v>
      </c>
      <c r="C111" s="33" t="s">
        <v>317</v>
      </c>
      <c r="D111" s="34" t="s">
        <v>134</v>
      </c>
      <c r="E111" s="33" t="s">
        <v>63</v>
      </c>
      <c r="F111" s="46">
        <v>56.49</v>
      </c>
      <c r="G111" s="35">
        <v>679.78</v>
      </c>
      <c r="H111" s="35">
        <v>824.91</v>
      </c>
      <c r="I111" s="35">
        <v>46599.17</v>
      </c>
      <c r="L111" s="38">
        <f t="shared" si="5"/>
        <v>46599.17</v>
      </c>
      <c r="M111" s="39" t="b">
        <f t="shared" si="4"/>
        <v>1</v>
      </c>
      <c r="O111" s="19">
        <f t="shared" si="6"/>
        <v>46599.17</v>
      </c>
      <c r="P111" s="37">
        <f t="shared" si="7"/>
        <v>0</v>
      </c>
    </row>
    <row r="112" spans="1:16" s="19" customFormat="1" ht="51.9" customHeight="1" x14ac:dyDescent="0.25">
      <c r="A112" s="33" t="s">
        <v>283</v>
      </c>
      <c r="B112" s="33">
        <v>3</v>
      </c>
      <c r="C112" s="33" t="s">
        <v>315</v>
      </c>
      <c r="D112" s="34" t="s">
        <v>330</v>
      </c>
      <c r="E112" s="33" t="s">
        <v>54</v>
      </c>
      <c r="F112" s="46">
        <v>163.65</v>
      </c>
      <c r="G112" s="35">
        <v>86.71</v>
      </c>
      <c r="H112" s="35">
        <v>105.22</v>
      </c>
      <c r="I112" s="35">
        <v>17219.25</v>
      </c>
      <c r="L112" s="38">
        <f t="shared" si="5"/>
        <v>17219.25</v>
      </c>
      <c r="M112" s="39" t="b">
        <f t="shared" si="4"/>
        <v>1</v>
      </c>
      <c r="O112" s="19">
        <f t="shared" si="6"/>
        <v>17219.25</v>
      </c>
      <c r="P112" s="37">
        <f t="shared" si="7"/>
        <v>0</v>
      </c>
    </row>
    <row r="113" spans="1:16" s="19" customFormat="1" ht="39" customHeight="1" x14ac:dyDescent="0.25">
      <c r="A113" s="33" t="s">
        <v>284</v>
      </c>
      <c r="B113" s="33" t="s">
        <v>140</v>
      </c>
      <c r="C113" s="33" t="s">
        <v>317</v>
      </c>
      <c r="D113" s="34" t="s">
        <v>141</v>
      </c>
      <c r="E113" s="33" t="s">
        <v>54</v>
      </c>
      <c r="F113" s="46">
        <v>45</v>
      </c>
      <c r="G113" s="35">
        <v>105.69</v>
      </c>
      <c r="H113" s="35">
        <v>128.25</v>
      </c>
      <c r="I113" s="35">
        <v>5771.25</v>
      </c>
      <c r="L113" s="38">
        <f t="shared" si="5"/>
        <v>5771.25</v>
      </c>
      <c r="M113" s="39" t="b">
        <f t="shared" si="4"/>
        <v>1</v>
      </c>
      <c r="O113" s="19">
        <f t="shared" si="6"/>
        <v>5771.25</v>
      </c>
      <c r="P113" s="37">
        <f t="shared" si="7"/>
        <v>0</v>
      </c>
    </row>
    <row r="114" spans="1:16" s="19" customFormat="1" ht="104.1" customHeight="1" x14ac:dyDescent="0.25">
      <c r="A114" s="33" t="s">
        <v>285</v>
      </c>
      <c r="B114" s="33" t="s">
        <v>324</v>
      </c>
      <c r="C114" s="33" t="s">
        <v>314</v>
      </c>
      <c r="D114" s="34" t="s">
        <v>146</v>
      </c>
      <c r="E114" s="33" t="s">
        <v>147</v>
      </c>
      <c r="F114" s="46">
        <v>0.3</v>
      </c>
      <c r="G114" s="35">
        <v>546.91</v>
      </c>
      <c r="H114" s="35">
        <v>663.68</v>
      </c>
      <c r="I114" s="35">
        <v>199.1</v>
      </c>
      <c r="L114" s="38">
        <f t="shared" si="5"/>
        <v>199.1</v>
      </c>
      <c r="M114" s="39" t="b">
        <f t="shared" si="4"/>
        <v>1</v>
      </c>
      <c r="O114" s="19">
        <f t="shared" si="6"/>
        <v>199.1</v>
      </c>
      <c r="P114" s="37">
        <f t="shared" si="7"/>
        <v>0</v>
      </c>
    </row>
    <row r="115" spans="1:16" s="19" customFormat="1" ht="26.1" customHeight="1" x14ac:dyDescent="0.25">
      <c r="A115" s="33" t="s">
        <v>286</v>
      </c>
      <c r="B115" s="33">
        <v>10</v>
      </c>
      <c r="C115" s="36" t="s">
        <v>315</v>
      </c>
      <c r="D115" s="34" t="s">
        <v>332</v>
      </c>
      <c r="E115" s="33" t="s">
        <v>156</v>
      </c>
      <c r="F115" s="46">
        <v>1</v>
      </c>
      <c r="G115" s="35">
        <v>122.83</v>
      </c>
      <c r="H115" s="35">
        <v>149.05000000000001</v>
      </c>
      <c r="I115" s="35">
        <v>149.05000000000001</v>
      </c>
      <c r="L115" s="38">
        <f t="shared" si="5"/>
        <v>149.05000000000001</v>
      </c>
      <c r="M115" s="39" t="b">
        <f t="shared" si="4"/>
        <v>1</v>
      </c>
      <c r="O115" s="19">
        <f t="shared" si="6"/>
        <v>149.05000000000001</v>
      </c>
      <c r="P115" s="37">
        <f t="shared" si="7"/>
        <v>0</v>
      </c>
    </row>
    <row r="116" spans="1:16" s="19" customFormat="1" ht="24" customHeight="1" x14ac:dyDescent="0.25">
      <c r="A116" s="31" t="s">
        <v>49</v>
      </c>
      <c r="B116" s="31" t="s">
        <v>51</v>
      </c>
      <c r="C116" s="31"/>
      <c r="D116" s="32" t="s">
        <v>42</v>
      </c>
      <c r="E116" s="31"/>
      <c r="F116" s="45"/>
      <c r="G116" s="31" t="s">
        <v>47</v>
      </c>
      <c r="H116" s="29">
        <v>297063.48000000004</v>
      </c>
      <c r="I116" s="29">
        <v>297063.48</v>
      </c>
      <c r="L116" s="38" t="str">
        <f t="shared" si="5"/>
        <v/>
      </c>
      <c r="M116" s="39" t="str">
        <f t="shared" si="4"/>
        <v/>
      </c>
      <c r="O116" s="19">
        <f t="shared" si="6"/>
        <v>0</v>
      </c>
      <c r="P116" s="37">
        <f t="shared" si="7"/>
        <v>-297063.48</v>
      </c>
    </row>
    <row r="117" spans="1:16" s="19" customFormat="1" ht="26.1" customHeight="1" x14ac:dyDescent="0.25">
      <c r="A117" s="33" t="s">
        <v>287</v>
      </c>
      <c r="B117" s="33">
        <v>1</v>
      </c>
      <c r="C117" s="36" t="s">
        <v>315</v>
      </c>
      <c r="D117" s="34" t="s">
        <v>56</v>
      </c>
      <c r="E117" s="33" t="s">
        <v>54</v>
      </c>
      <c r="F117" s="46">
        <v>486.84</v>
      </c>
      <c r="G117" s="35">
        <v>1.03</v>
      </c>
      <c r="H117" s="35">
        <v>1.25</v>
      </c>
      <c r="I117" s="35">
        <v>608.54999999999995</v>
      </c>
      <c r="L117" s="38">
        <f t="shared" si="5"/>
        <v>608.54999999999995</v>
      </c>
      <c r="M117" s="39" t="b">
        <f t="shared" si="4"/>
        <v>1</v>
      </c>
      <c r="O117" s="19">
        <f t="shared" si="6"/>
        <v>608.54999999999995</v>
      </c>
      <c r="P117" s="37">
        <f t="shared" si="7"/>
        <v>0</v>
      </c>
    </row>
    <row r="118" spans="1:16" s="19" customFormat="1" ht="51.9" customHeight="1" x14ac:dyDescent="0.25">
      <c r="A118" s="33" t="s">
        <v>288</v>
      </c>
      <c r="B118" s="33" t="s">
        <v>261</v>
      </c>
      <c r="C118" s="33" t="s">
        <v>317</v>
      </c>
      <c r="D118" s="34" t="s">
        <v>262</v>
      </c>
      <c r="E118" s="33" t="s">
        <v>63</v>
      </c>
      <c r="F118" s="46">
        <v>730.26</v>
      </c>
      <c r="G118" s="35">
        <v>93.64</v>
      </c>
      <c r="H118" s="35">
        <v>113.63</v>
      </c>
      <c r="I118" s="35">
        <v>82979.44</v>
      </c>
      <c r="L118" s="38">
        <f t="shared" si="5"/>
        <v>82979.44</v>
      </c>
      <c r="M118" s="39" t="b">
        <f t="shared" si="4"/>
        <v>1</v>
      </c>
      <c r="O118" s="19">
        <f t="shared" si="6"/>
        <v>82979.44</v>
      </c>
      <c r="P118" s="37">
        <f t="shared" si="7"/>
        <v>0</v>
      </c>
    </row>
    <row r="119" spans="1:16" s="19" customFormat="1" ht="26.1" customHeight="1" x14ac:dyDescent="0.25">
      <c r="A119" s="33" t="s">
        <v>289</v>
      </c>
      <c r="B119" s="33" t="s">
        <v>264</v>
      </c>
      <c r="C119" s="33" t="s">
        <v>317</v>
      </c>
      <c r="D119" s="34" t="s">
        <v>265</v>
      </c>
      <c r="E119" s="33" t="s">
        <v>54</v>
      </c>
      <c r="F119" s="46">
        <v>486.84</v>
      </c>
      <c r="G119" s="35">
        <v>18.3</v>
      </c>
      <c r="H119" s="35">
        <v>22.21</v>
      </c>
      <c r="I119" s="35">
        <v>10812.72</v>
      </c>
      <c r="L119" s="38">
        <f t="shared" si="5"/>
        <v>10812.72</v>
      </c>
      <c r="M119" s="39" t="b">
        <f t="shared" si="4"/>
        <v>1</v>
      </c>
      <c r="O119" s="19">
        <f t="shared" si="6"/>
        <v>10812.72</v>
      </c>
      <c r="P119" s="37">
        <f t="shared" si="7"/>
        <v>0</v>
      </c>
    </row>
    <row r="120" spans="1:16" s="19" customFormat="1" ht="39" customHeight="1" x14ac:dyDescent="0.25">
      <c r="A120" s="33" t="s">
        <v>290</v>
      </c>
      <c r="B120" s="33" t="s">
        <v>58</v>
      </c>
      <c r="C120" s="33" t="s">
        <v>317</v>
      </c>
      <c r="D120" s="34" t="s">
        <v>60</v>
      </c>
      <c r="E120" s="33" t="s">
        <v>54</v>
      </c>
      <c r="F120" s="46">
        <v>486.84</v>
      </c>
      <c r="G120" s="35">
        <v>1.87</v>
      </c>
      <c r="H120" s="35">
        <v>2.27</v>
      </c>
      <c r="I120" s="35">
        <v>1105.1300000000001</v>
      </c>
      <c r="L120" s="38">
        <f t="shared" si="5"/>
        <v>1105.1300000000001</v>
      </c>
      <c r="M120" s="39" t="b">
        <f t="shared" si="4"/>
        <v>1</v>
      </c>
      <c r="O120" s="19">
        <f t="shared" si="6"/>
        <v>1105.1300000000001</v>
      </c>
      <c r="P120" s="37">
        <f t="shared" si="7"/>
        <v>0</v>
      </c>
    </row>
    <row r="121" spans="1:16" s="19" customFormat="1" ht="39" customHeight="1" x14ac:dyDescent="0.25">
      <c r="A121" s="33" t="s">
        <v>291</v>
      </c>
      <c r="B121" s="33" t="s">
        <v>268</v>
      </c>
      <c r="C121" s="33" t="s">
        <v>317</v>
      </c>
      <c r="D121" s="34" t="s">
        <v>269</v>
      </c>
      <c r="E121" s="33" t="s">
        <v>54</v>
      </c>
      <c r="F121" s="46">
        <v>1792.17</v>
      </c>
      <c r="G121" s="35">
        <v>71.180000000000007</v>
      </c>
      <c r="H121" s="35">
        <v>86.38</v>
      </c>
      <c r="I121" s="35">
        <v>154807.64000000001</v>
      </c>
      <c r="L121" s="38">
        <f t="shared" si="5"/>
        <v>154807.64000000001</v>
      </c>
      <c r="M121" s="39" t="b">
        <f t="shared" si="4"/>
        <v>1</v>
      </c>
      <c r="O121" s="19">
        <f t="shared" si="6"/>
        <v>154807.64000000001</v>
      </c>
      <c r="P121" s="37">
        <f t="shared" si="7"/>
        <v>0</v>
      </c>
    </row>
    <row r="122" spans="1:16" s="19" customFormat="1" ht="26.1" customHeight="1" x14ac:dyDescent="0.25">
      <c r="A122" s="33" t="s">
        <v>292</v>
      </c>
      <c r="B122" s="33" t="s">
        <v>136</v>
      </c>
      <c r="C122" s="33" t="s">
        <v>317</v>
      </c>
      <c r="D122" s="34" t="s">
        <v>137</v>
      </c>
      <c r="E122" s="33" t="s">
        <v>102</v>
      </c>
      <c r="F122" s="46">
        <v>84.67</v>
      </c>
      <c r="G122" s="35">
        <v>1.49</v>
      </c>
      <c r="H122" s="35">
        <v>1.81</v>
      </c>
      <c r="I122" s="35">
        <v>153.25</v>
      </c>
      <c r="L122" s="38">
        <f t="shared" si="5"/>
        <v>153.25</v>
      </c>
      <c r="M122" s="39" t="b">
        <f t="shared" si="4"/>
        <v>1</v>
      </c>
      <c r="O122" s="19">
        <f t="shared" si="6"/>
        <v>153.25</v>
      </c>
      <c r="P122" s="37">
        <f t="shared" si="7"/>
        <v>0</v>
      </c>
    </row>
    <row r="123" spans="1:16" s="19" customFormat="1" ht="51.9" customHeight="1" x14ac:dyDescent="0.25">
      <c r="A123" s="33" t="s">
        <v>293</v>
      </c>
      <c r="B123" s="33" t="s">
        <v>100</v>
      </c>
      <c r="C123" s="33" t="s">
        <v>317</v>
      </c>
      <c r="D123" s="34" t="s">
        <v>101</v>
      </c>
      <c r="E123" s="33" t="s">
        <v>102</v>
      </c>
      <c r="F123" s="46">
        <v>84.67</v>
      </c>
      <c r="G123" s="35">
        <v>33.950000000000003</v>
      </c>
      <c r="H123" s="35">
        <v>41.2</v>
      </c>
      <c r="I123" s="35">
        <v>3488.4</v>
      </c>
      <c r="L123" s="38">
        <f t="shared" si="5"/>
        <v>3488.4</v>
      </c>
      <c r="M123" s="39" t="b">
        <f t="shared" si="4"/>
        <v>1</v>
      </c>
      <c r="O123" s="19">
        <f t="shared" si="6"/>
        <v>3488.4</v>
      </c>
      <c r="P123" s="37">
        <f t="shared" si="7"/>
        <v>0</v>
      </c>
    </row>
    <row r="124" spans="1:16" s="19" customFormat="1" ht="39" customHeight="1" x14ac:dyDescent="0.25">
      <c r="A124" s="33" t="s">
        <v>294</v>
      </c>
      <c r="B124" s="33" t="s">
        <v>107</v>
      </c>
      <c r="C124" s="33" t="s">
        <v>317</v>
      </c>
      <c r="D124" s="34" t="s">
        <v>108</v>
      </c>
      <c r="E124" s="33" t="s">
        <v>63</v>
      </c>
      <c r="F124" s="46">
        <v>9.82</v>
      </c>
      <c r="G124" s="35">
        <v>552.36</v>
      </c>
      <c r="H124" s="35">
        <v>670.29</v>
      </c>
      <c r="I124" s="35">
        <v>6582.25</v>
      </c>
      <c r="L124" s="38">
        <f t="shared" si="5"/>
        <v>6582.25</v>
      </c>
      <c r="M124" s="39" t="b">
        <f t="shared" si="4"/>
        <v>1</v>
      </c>
      <c r="O124" s="19">
        <f t="shared" si="6"/>
        <v>6582.25</v>
      </c>
      <c r="P124" s="37">
        <f t="shared" si="7"/>
        <v>0</v>
      </c>
    </row>
    <row r="125" spans="1:16" s="19" customFormat="1" ht="51.9" customHeight="1" x14ac:dyDescent="0.25">
      <c r="A125" s="33" t="s">
        <v>295</v>
      </c>
      <c r="B125" s="33" t="s">
        <v>104</v>
      </c>
      <c r="C125" s="33" t="s">
        <v>317</v>
      </c>
      <c r="D125" s="34" t="s">
        <v>105</v>
      </c>
      <c r="E125" s="33" t="s">
        <v>102</v>
      </c>
      <c r="F125" s="46">
        <v>91.73</v>
      </c>
      <c r="G125" s="35">
        <v>5.33</v>
      </c>
      <c r="H125" s="35">
        <v>6.47</v>
      </c>
      <c r="I125" s="35">
        <v>593.49</v>
      </c>
      <c r="L125" s="38">
        <f t="shared" si="5"/>
        <v>593.49</v>
      </c>
      <c r="M125" s="39" t="b">
        <f t="shared" si="4"/>
        <v>1</v>
      </c>
      <c r="O125" s="19">
        <f t="shared" si="6"/>
        <v>593.49</v>
      </c>
      <c r="P125" s="37">
        <f t="shared" si="7"/>
        <v>0</v>
      </c>
    </row>
    <row r="126" spans="1:16" s="19" customFormat="1" ht="24" customHeight="1" x14ac:dyDescent="0.25">
      <c r="A126" s="33" t="s">
        <v>296</v>
      </c>
      <c r="B126" s="33">
        <v>8</v>
      </c>
      <c r="C126" s="36" t="s">
        <v>315</v>
      </c>
      <c r="D126" s="34" t="s">
        <v>110</v>
      </c>
      <c r="E126" s="33" t="s">
        <v>54</v>
      </c>
      <c r="F126" s="46">
        <v>423.34</v>
      </c>
      <c r="G126" s="35">
        <v>7.78</v>
      </c>
      <c r="H126" s="35">
        <v>9.44</v>
      </c>
      <c r="I126" s="35">
        <v>3996.33</v>
      </c>
      <c r="L126" s="38">
        <f t="shared" si="5"/>
        <v>3996.33</v>
      </c>
      <c r="M126" s="39" t="b">
        <f t="shared" si="4"/>
        <v>1</v>
      </c>
      <c r="O126" s="19">
        <f t="shared" si="6"/>
        <v>3996.33</v>
      </c>
      <c r="P126" s="37">
        <f t="shared" si="7"/>
        <v>0</v>
      </c>
    </row>
    <row r="127" spans="1:16" s="19" customFormat="1" ht="26.1" customHeight="1" x14ac:dyDescent="0.25">
      <c r="A127" s="33" t="s">
        <v>297</v>
      </c>
      <c r="B127" s="33">
        <v>9</v>
      </c>
      <c r="C127" s="36" t="s">
        <v>315</v>
      </c>
      <c r="D127" s="34" t="s">
        <v>112</v>
      </c>
      <c r="E127" s="33" t="s">
        <v>54</v>
      </c>
      <c r="F127" s="46">
        <v>423.34</v>
      </c>
      <c r="G127" s="35">
        <v>2.4500000000000002</v>
      </c>
      <c r="H127" s="35">
        <v>2.97</v>
      </c>
      <c r="I127" s="35">
        <v>1257.32</v>
      </c>
      <c r="L127" s="38">
        <f t="shared" si="5"/>
        <v>1257.32</v>
      </c>
      <c r="M127" s="39" t="b">
        <f t="shared" si="4"/>
        <v>1</v>
      </c>
      <c r="O127" s="19">
        <f t="shared" si="6"/>
        <v>1257.32</v>
      </c>
      <c r="P127" s="37">
        <f t="shared" si="7"/>
        <v>0</v>
      </c>
    </row>
    <row r="128" spans="1:16" s="19" customFormat="1" ht="39" customHeight="1" x14ac:dyDescent="0.25">
      <c r="A128" s="33" t="s">
        <v>298</v>
      </c>
      <c r="B128" s="33" t="s">
        <v>114</v>
      </c>
      <c r="C128" s="33" t="s">
        <v>317</v>
      </c>
      <c r="D128" s="34" t="s">
        <v>115</v>
      </c>
      <c r="E128" s="33" t="s">
        <v>116</v>
      </c>
      <c r="F128" s="46">
        <v>21.59</v>
      </c>
      <c r="G128" s="35">
        <v>1.25</v>
      </c>
      <c r="H128" s="35">
        <v>1.52</v>
      </c>
      <c r="I128" s="35">
        <v>32.82</v>
      </c>
      <c r="L128" s="38">
        <f t="shared" si="5"/>
        <v>32.82</v>
      </c>
      <c r="M128" s="39" t="b">
        <f t="shared" si="4"/>
        <v>1</v>
      </c>
      <c r="O128" s="19">
        <f t="shared" si="6"/>
        <v>32.82</v>
      </c>
      <c r="P128" s="37">
        <f t="shared" si="7"/>
        <v>0</v>
      </c>
    </row>
    <row r="129" spans="1:16" s="19" customFormat="1" ht="51.9" customHeight="1" x14ac:dyDescent="0.25">
      <c r="A129" s="33" t="s">
        <v>299</v>
      </c>
      <c r="B129" s="33" t="s">
        <v>118</v>
      </c>
      <c r="C129" s="33" t="s">
        <v>317</v>
      </c>
      <c r="D129" s="34" t="s">
        <v>119</v>
      </c>
      <c r="E129" s="33" t="s">
        <v>116</v>
      </c>
      <c r="F129" s="46">
        <v>69.81</v>
      </c>
      <c r="G129" s="35">
        <v>0.49</v>
      </c>
      <c r="H129" s="35">
        <v>0.59</v>
      </c>
      <c r="I129" s="35">
        <v>41.19</v>
      </c>
      <c r="L129" s="38">
        <f t="shared" si="5"/>
        <v>41.19</v>
      </c>
      <c r="M129" s="39" t="b">
        <f t="shared" si="4"/>
        <v>1</v>
      </c>
      <c r="O129" s="19">
        <f t="shared" si="6"/>
        <v>41.19</v>
      </c>
      <c r="P129" s="37">
        <f t="shared" si="7"/>
        <v>0</v>
      </c>
    </row>
    <row r="130" spans="1:16" s="19" customFormat="1" ht="39" customHeight="1" x14ac:dyDescent="0.25">
      <c r="A130" s="33" t="s">
        <v>300</v>
      </c>
      <c r="B130" s="33" t="s">
        <v>121</v>
      </c>
      <c r="C130" s="33" t="s">
        <v>317</v>
      </c>
      <c r="D130" s="34" t="s">
        <v>122</v>
      </c>
      <c r="E130" s="33" t="s">
        <v>63</v>
      </c>
      <c r="F130" s="46">
        <v>11.94</v>
      </c>
      <c r="G130" s="35">
        <v>1261.19</v>
      </c>
      <c r="H130" s="35">
        <v>1530.45</v>
      </c>
      <c r="I130" s="35">
        <v>18273.57</v>
      </c>
      <c r="L130" s="38">
        <f t="shared" si="5"/>
        <v>18273.57</v>
      </c>
      <c r="M130" s="39" t="b">
        <f t="shared" si="4"/>
        <v>1</v>
      </c>
      <c r="O130" s="19">
        <f t="shared" si="6"/>
        <v>18273.57</v>
      </c>
      <c r="P130" s="37">
        <f t="shared" si="7"/>
        <v>0</v>
      </c>
    </row>
    <row r="131" spans="1:16" s="19" customFormat="1" ht="26.1" customHeight="1" x14ac:dyDescent="0.25">
      <c r="A131" s="33" t="s">
        <v>301</v>
      </c>
      <c r="B131" s="33" t="s">
        <v>124</v>
      </c>
      <c r="C131" s="33" t="s">
        <v>317</v>
      </c>
      <c r="D131" s="34" t="s">
        <v>125</v>
      </c>
      <c r="E131" s="33" t="s">
        <v>63</v>
      </c>
      <c r="F131" s="46">
        <v>11.94</v>
      </c>
      <c r="G131" s="35">
        <v>8.43</v>
      </c>
      <c r="H131" s="35">
        <v>10.23</v>
      </c>
      <c r="I131" s="35">
        <v>122.15</v>
      </c>
      <c r="L131" s="38">
        <f t="shared" si="5"/>
        <v>122.15</v>
      </c>
      <c r="M131" s="39" t="b">
        <f t="shared" si="4"/>
        <v>1</v>
      </c>
      <c r="O131" s="19">
        <f t="shared" si="6"/>
        <v>122.15</v>
      </c>
      <c r="P131" s="37">
        <f t="shared" si="7"/>
        <v>0</v>
      </c>
    </row>
    <row r="132" spans="1:16" s="19" customFormat="1" ht="39" customHeight="1" x14ac:dyDescent="0.25">
      <c r="A132" s="33" t="s">
        <v>302</v>
      </c>
      <c r="B132" s="33" t="s">
        <v>127</v>
      </c>
      <c r="C132" s="33" t="s">
        <v>317</v>
      </c>
      <c r="D132" s="34" t="s">
        <v>128</v>
      </c>
      <c r="E132" s="33" t="s">
        <v>67</v>
      </c>
      <c r="F132" s="46">
        <v>358.2</v>
      </c>
      <c r="G132" s="35">
        <v>2.31</v>
      </c>
      <c r="H132" s="35">
        <v>2.8</v>
      </c>
      <c r="I132" s="35">
        <v>1002.96</v>
      </c>
      <c r="L132" s="38">
        <f t="shared" si="5"/>
        <v>1002.96</v>
      </c>
      <c r="M132" s="39" t="b">
        <f t="shared" si="4"/>
        <v>1</v>
      </c>
      <c r="O132" s="19">
        <f t="shared" si="6"/>
        <v>1002.96</v>
      </c>
      <c r="P132" s="37">
        <f t="shared" si="7"/>
        <v>0</v>
      </c>
    </row>
    <row r="133" spans="1:16" s="19" customFormat="1" ht="39" customHeight="1" x14ac:dyDescent="0.25">
      <c r="A133" s="33" t="s">
        <v>303</v>
      </c>
      <c r="B133" s="33" t="s">
        <v>130</v>
      </c>
      <c r="C133" s="33" t="s">
        <v>317</v>
      </c>
      <c r="D133" s="34" t="s">
        <v>131</v>
      </c>
      <c r="E133" s="33" t="s">
        <v>67</v>
      </c>
      <c r="F133" s="46">
        <v>1158.18</v>
      </c>
      <c r="G133" s="35">
        <v>0.92</v>
      </c>
      <c r="H133" s="35">
        <v>1.1200000000000001</v>
      </c>
      <c r="I133" s="35">
        <v>1297.1600000000001</v>
      </c>
      <c r="L133" s="38">
        <f t="shared" si="5"/>
        <v>1297.1600000000001</v>
      </c>
      <c r="M133" s="39" t="b">
        <f t="shared" si="4"/>
        <v>1</v>
      </c>
      <c r="O133" s="19">
        <f t="shared" si="6"/>
        <v>1297.1600000000001</v>
      </c>
      <c r="P133" s="37">
        <f t="shared" si="7"/>
        <v>0</v>
      </c>
    </row>
    <row r="134" spans="1:16" s="19" customFormat="1" ht="39" customHeight="1" x14ac:dyDescent="0.25">
      <c r="A134" s="33" t="s">
        <v>304</v>
      </c>
      <c r="B134" s="33" t="s">
        <v>133</v>
      </c>
      <c r="C134" s="33" t="s">
        <v>317</v>
      </c>
      <c r="D134" s="34" t="s">
        <v>134</v>
      </c>
      <c r="E134" s="33" t="s">
        <v>63</v>
      </c>
      <c r="F134" s="46">
        <v>8.89</v>
      </c>
      <c r="G134" s="35">
        <v>679.78</v>
      </c>
      <c r="H134" s="35">
        <v>824.91</v>
      </c>
      <c r="I134" s="35">
        <v>7333.45</v>
      </c>
      <c r="L134" s="38">
        <f t="shared" si="5"/>
        <v>7333.45</v>
      </c>
      <c r="M134" s="39" t="b">
        <f t="shared" si="4"/>
        <v>1</v>
      </c>
      <c r="O134" s="19">
        <f t="shared" si="6"/>
        <v>7333.45</v>
      </c>
      <c r="P134" s="37">
        <f t="shared" si="7"/>
        <v>0</v>
      </c>
    </row>
    <row r="135" spans="1:16" s="19" customFormat="1" ht="51.9" customHeight="1" x14ac:dyDescent="0.25">
      <c r="A135" s="33" t="s">
        <v>305</v>
      </c>
      <c r="B135" s="33">
        <v>3</v>
      </c>
      <c r="C135" s="36" t="s">
        <v>315</v>
      </c>
      <c r="D135" s="34" t="s">
        <v>330</v>
      </c>
      <c r="E135" s="33" t="s">
        <v>54</v>
      </c>
      <c r="F135" s="46">
        <v>21.17</v>
      </c>
      <c r="G135" s="35">
        <v>86.71</v>
      </c>
      <c r="H135" s="35">
        <v>105.22</v>
      </c>
      <c r="I135" s="35">
        <v>2227.5100000000002</v>
      </c>
      <c r="L135" s="38">
        <f t="shared" si="5"/>
        <v>2227.5100000000002</v>
      </c>
      <c r="M135" s="39" t="b">
        <f t="shared" si="4"/>
        <v>1</v>
      </c>
      <c r="O135" s="19">
        <f t="shared" si="6"/>
        <v>2227.5100000000002</v>
      </c>
      <c r="P135" s="37">
        <f t="shared" si="7"/>
        <v>0</v>
      </c>
    </row>
    <row r="136" spans="1:16" s="19" customFormat="1" ht="104.1" customHeight="1" x14ac:dyDescent="0.25">
      <c r="A136" s="33" t="s">
        <v>306</v>
      </c>
      <c r="B136" s="33" t="s">
        <v>324</v>
      </c>
      <c r="C136" s="33" t="s">
        <v>329</v>
      </c>
      <c r="D136" s="34" t="s">
        <v>146</v>
      </c>
      <c r="E136" s="33" t="s">
        <v>147</v>
      </c>
      <c r="F136" s="46">
        <v>0.3</v>
      </c>
      <c r="G136" s="35">
        <v>546.91</v>
      </c>
      <c r="H136" s="35">
        <v>663.68</v>
      </c>
      <c r="I136" s="35">
        <v>199.1</v>
      </c>
      <c r="L136" s="38">
        <f t="shared" si="5"/>
        <v>199.1</v>
      </c>
      <c r="M136" s="39" t="b">
        <f t="shared" si="4"/>
        <v>1</v>
      </c>
      <c r="O136" s="19">
        <f t="shared" si="6"/>
        <v>199.1</v>
      </c>
      <c r="P136" s="37">
        <f t="shared" si="7"/>
        <v>0</v>
      </c>
    </row>
    <row r="137" spans="1:16" s="19" customFormat="1" ht="26.1" customHeight="1" x14ac:dyDescent="0.25">
      <c r="A137" s="33" t="s">
        <v>307</v>
      </c>
      <c r="B137" s="33">
        <v>10</v>
      </c>
      <c r="C137" s="36" t="s">
        <v>315</v>
      </c>
      <c r="D137" s="34" t="s">
        <v>332</v>
      </c>
      <c r="E137" s="33" t="s">
        <v>156</v>
      </c>
      <c r="F137" s="46">
        <v>1</v>
      </c>
      <c r="G137" s="35">
        <v>122.83</v>
      </c>
      <c r="H137" s="35">
        <v>149.05000000000001</v>
      </c>
      <c r="I137" s="35">
        <v>149.05000000000001</v>
      </c>
      <c r="L137" s="38">
        <f t="shared" si="5"/>
        <v>149.05000000000001</v>
      </c>
      <c r="M137" s="39" t="b">
        <f t="shared" si="4"/>
        <v>1</v>
      </c>
      <c r="O137" s="19">
        <f t="shared" si="6"/>
        <v>149.05000000000001</v>
      </c>
      <c r="P137" s="37">
        <f t="shared" si="7"/>
        <v>0</v>
      </c>
    </row>
    <row r="138" spans="1:16" s="19" customFormat="1" ht="24" customHeight="1" x14ac:dyDescent="0.25">
      <c r="A138" s="31" t="s">
        <v>50</v>
      </c>
      <c r="B138" s="31" t="s">
        <v>51</v>
      </c>
      <c r="C138" s="31"/>
      <c r="D138" s="32" t="s">
        <v>43</v>
      </c>
      <c r="E138" s="31"/>
      <c r="F138" s="45"/>
      <c r="G138" s="31" t="s">
        <v>47</v>
      </c>
      <c r="H138" s="29">
        <v>431078.59</v>
      </c>
      <c r="I138" s="29">
        <v>431078.59</v>
      </c>
      <c r="L138" s="38" t="str">
        <f t="shared" si="5"/>
        <v/>
      </c>
      <c r="M138" s="39" t="str">
        <f t="shared" si="4"/>
        <v/>
      </c>
      <c r="O138" s="19">
        <f t="shared" si="6"/>
        <v>0</v>
      </c>
      <c r="P138" s="37">
        <f t="shared" si="7"/>
        <v>-431078.59</v>
      </c>
    </row>
    <row r="139" spans="1:16" s="19" customFormat="1" ht="39" customHeight="1" x14ac:dyDescent="0.25">
      <c r="A139" s="33" t="s">
        <v>308</v>
      </c>
      <c r="B139" s="33" t="s">
        <v>309</v>
      </c>
      <c r="C139" s="33" t="s">
        <v>59</v>
      </c>
      <c r="D139" s="34" t="s">
        <v>310</v>
      </c>
      <c r="E139" s="33" t="s">
        <v>63</v>
      </c>
      <c r="F139" s="46">
        <v>21286.799999999999</v>
      </c>
      <c r="G139" s="35">
        <v>10.86</v>
      </c>
      <c r="H139" s="35">
        <v>13.18</v>
      </c>
      <c r="I139" s="35">
        <v>280560.02</v>
      </c>
      <c r="L139" s="38">
        <f t="shared" si="5"/>
        <v>280560.02</v>
      </c>
      <c r="M139" s="39" t="b">
        <f t="shared" si="4"/>
        <v>1</v>
      </c>
      <c r="O139" s="19">
        <f t="shared" si="6"/>
        <v>280560.02</v>
      </c>
      <c r="P139" s="37">
        <f t="shared" si="7"/>
        <v>0</v>
      </c>
    </row>
    <row r="140" spans="1:16" s="19" customFormat="1" ht="26.1" customHeight="1" x14ac:dyDescent="0.25">
      <c r="A140" s="33" t="s">
        <v>311</v>
      </c>
      <c r="B140" s="33" t="s">
        <v>325</v>
      </c>
      <c r="C140" s="33" t="s">
        <v>329</v>
      </c>
      <c r="D140" s="34" t="s">
        <v>312</v>
      </c>
      <c r="E140" s="33" t="s">
        <v>313</v>
      </c>
      <c r="F140" s="46">
        <v>118518.56</v>
      </c>
      <c r="G140" s="35">
        <v>1.05</v>
      </c>
      <c r="H140" s="35">
        <v>1.27</v>
      </c>
      <c r="I140" s="35">
        <v>150518.57</v>
      </c>
      <c r="L140" s="38">
        <f t="shared" si="5"/>
        <v>150518.57</v>
      </c>
      <c r="M140" s="39" t="b">
        <f>IF(ISNUMBER(F140),L140=I140,"")</f>
        <v>1</v>
      </c>
      <c r="O140" s="19">
        <f t="shared" si="6"/>
        <v>150518.57</v>
      </c>
      <c r="P140" s="37">
        <f t="shared" si="7"/>
        <v>0</v>
      </c>
    </row>
    <row r="141" spans="1:16" x14ac:dyDescent="0.25">
      <c r="A141" s="77"/>
      <c r="B141" s="78"/>
      <c r="C141" s="78"/>
      <c r="D141" s="78"/>
      <c r="E141" s="78"/>
      <c r="F141" s="78"/>
      <c r="G141" s="78"/>
      <c r="H141" s="78"/>
      <c r="I141" s="79"/>
    </row>
    <row r="142" spans="1:16" ht="39" customHeight="1" x14ac:dyDescent="0.25">
      <c r="A142" s="75" t="s">
        <v>333</v>
      </c>
      <c r="B142" s="75"/>
      <c r="C142" s="75"/>
      <c r="D142" s="75"/>
      <c r="E142" s="75"/>
      <c r="F142" s="75"/>
      <c r="G142" s="76" t="s">
        <v>3</v>
      </c>
      <c r="H142" s="76"/>
      <c r="I142" s="30">
        <f>SUM(I138,I116,I93,I15)</f>
        <v>3989000</v>
      </c>
      <c r="L142" s="38">
        <f>SUM(L17:L140)</f>
        <v>3988999.9999999981</v>
      </c>
      <c r="M142" s="39">
        <f>L142-valor_orçamento</f>
        <v>0</v>
      </c>
    </row>
    <row r="143" spans="1:16" x14ac:dyDescent="0.25">
      <c r="A143" s="14"/>
      <c r="B143" s="14"/>
      <c r="C143" s="14"/>
      <c r="D143" s="2"/>
      <c r="E143" s="2"/>
      <c r="F143" s="48"/>
      <c r="G143" s="14"/>
      <c r="H143" s="14"/>
      <c r="I143" s="14"/>
    </row>
    <row r="144" spans="1:16" x14ac:dyDescent="0.25">
      <c r="A144" s="66"/>
      <c r="B144" s="66"/>
      <c r="C144" s="66"/>
      <c r="D144" s="4"/>
      <c r="E144" s="20"/>
      <c r="I144" s="37"/>
    </row>
    <row r="145" spans="1:9" x14ac:dyDescent="0.25">
      <c r="A145" s="66"/>
      <c r="B145" s="66"/>
      <c r="C145" s="66"/>
      <c r="D145" s="4"/>
      <c r="E145" s="20"/>
    </row>
    <row r="146" spans="1:9" x14ac:dyDescent="0.25">
      <c r="A146" s="66"/>
      <c r="B146" s="66"/>
      <c r="C146" s="66"/>
      <c r="D146" s="4"/>
      <c r="E146" s="20"/>
      <c r="I146" s="37"/>
    </row>
    <row r="147" spans="1:9" x14ac:dyDescent="0.25">
      <c r="A147" s="15"/>
      <c r="B147" s="15"/>
      <c r="C147" s="15"/>
      <c r="D147" s="3"/>
      <c r="E147" s="3"/>
      <c r="F147" s="50"/>
      <c r="G147" s="15"/>
      <c r="H147" s="42"/>
      <c r="I147" s="42"/>
    </row>
    <row r="148" spans="1:9" x14ac:dyDescent="0.25">
      <c r="A148" s="16"/>
      <c r="B148"/>
      <c r="C148"/>
      <c r="H148" s="37"/>
    </row>
  </sheetData>
  <mergeCells count="19">
    <mergeCell ref="A6:I6"/>
    <mergeCell ref="A1:I1"/>
    <mergeCell ref="A2:I2"/>
    <mergeCell ref="A3:I3"/>
    <mergeCell ref="A4:I4"/>
    <mergeCell ref="A5:I5"/>
    <mergeCell ref="A146:C146"/>
    <mergeCell ref="A7:I7"/>
    <mergeCell ref="A8:I8"/>
    <mergeCell ref="E9:F9"/>
    <mergeCell ref="A10:D10"/>
    <mergeCell ref="E10:F10"/>
    <mergeCell ref="A12:I12"/>
    <mergeCell ref="A142:F142"/>
    <mergeCell ref="G142:H142"/>
    <mergeCell ref="A144:C144"/>
    <mergeCell ref="A145:C145"/>
    <mergeCell ref="A141:I141"/>
    <mergeCell ref="A9:D9"/>
  </mergeCells>
  <phoneticPr fontId="27" type="noConversion"/>
  <conditionalFormatting sqref="M1:M1048576">
    <cfRule type="cellIs" dxfId="2" priority="3" operator="equal">
      <formula>TRUE</formula>
    </cfRule>
  </conditionalFormatting>
  <conditionalFormatting sqref="P1:P1048576">
    <cfRule type="cellIs" dxfId="1" priority="1" operator="lessThan">
      <formula>0</formula>
    </cfRule>
    <cfRule type="cellIs" dxfId="0" priority="2" operator="greaterThan">
      <formula>0</formula>
    </cfRule>
  </conditionalFormatting>
  <pageMargins left="0.51181102362204722" right="0.51181102362204722" top="0.98425196850393704" bottom="0.98425196850393704" header="0.51181102362204722" footer="0.51181102362204722"/>
  <pageSetup paperSize="9" scale="52" fitToHeight="0" orientation="portrait" r:id="rId1"/>
  <headerFooter>
    <oddHeader>&amp;L &amp;C &amp;R</oddHeader>
    <oddFooter>&amp;CBRIMAX ENGENHARIA LTDA
CNPJ: 39.695.545/0001-03
RUA NEIDE MARIA DA SILVA, 255 - BELA VISTA
MOSSORÓ/RN - CEP: 59.609-440&amp;L12 DE NOVEMBRO DE 2025&amp;RDANIEL DE SOUSA VALE
REPRESENTANTE LEGAL
 ENGENHEIRO CIVIL
CREA 2105252826</oddFooter>
  </headerFooter>
  <rowBreaks count="4" manualBreakCount="4">
    <brk id="42" max="8" man="1"/>
    <brk id="68" max="8" man="1"/>
    <brk id="94" max="8" man="1"/>
    <brk id="118" max="8" man="1"/>
  </rowBreaks>
  <ignoredErrors>
    <ignoredError sqref="B20:B1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18</vt:i4>
      </vt:variant>
    </vt:vector>
  </HeadingPairs>
  <TitlesOfParts>
    <vt:vector size="20" baseType="lpstr">
      <vt:lpstr>CABEÇALHO</vt:lpstr>
      <vt:lpstr>ORÇAMENTO</vt:lpstr>
      <vt:lpstr>CABEÇALHO!Area_de_impressao</vt:lpstr>
      <vt:lpstr>ORÇAMENTO!Area_de_impressao</vt:lpstr>
      <vt:lpstr>BDI</vt:lpstr>
      <vt:lpstr>BDI_DIF</vt:lpstr>
      <vt:lpstr>CNPJ</vt:lpstr>
      <vt:lpstr>EMPRESA</vt:lpstr>
      <vt:lpstr>ENDEREÇO</vt:lpstr>
      <vt:lpstr>logo</vt:lpstr>
      <vt:lpstr>N_EDITAL</vt:lpstr>
      <vt:lpstr>OBJETO</vt:lpstr>
      <vt:lpstr>ORGAO</vt:lpstr>
      <vt:lpstr>rodape_centro</vt:lpstr>
      <vt:lpstr>rodape_direito</vt:lpstr>
      <vt:lpstr>rodape_esquerdo</vt:lpstr>
      <vt:lpstr>TABELAS</vt:lpstr>
      <vt:lpstr>TITULO</vt:lpstr>
      <vt:lpstr>ORÇAMENTO!Titulos_de_impressao</vt:lpstr>
      <vt:lpstr>valor_orçamento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Lenovo</cp:lastModifiedBy>
  <cp:revision>0</cp:revision>
  <cp:lastPrinted>2025-11-12T14:34:47Z</cp:lastPrinted>
  <dcterms:created xsi:type="dcterms:W3CDTF">2023-03-09T18:59:20Z</dcterms:created>
  <dcterms:modified xsi:type="dcterms:W3CDTF">2026-03-03T12:31:20Z</dcterms:modified>
</cp:coreProperties>
</file>