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so\OneDrive\Documentos\"/>
    </mc:Choice>
  </mc:AlternateContent>
  <xr:revisionPtr revIDLastSave="0" documentId="13_ncr:1_{17E255B4-F33F-49E0-8A66-8497DDC19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" sheetId="1" r:id="rId1"/>
    <sheet name="Cronograma" sheetId="4" r:id="rId2"/>
  </sheets>
  <definedNames>
    <definedName name="_xlnm.Print_Area" localSheetId="0">Planilha!$A$1:$H$231</definedName>
    <definedName name="_xlnm.Print_Titles" localSheetId="0">Planilha!$474:$484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K8" i="1"/>
  <c r="A81" i="4"/>
  <c r="A80" i="4"/>
  <c r="A79" i="4"/>
  <c r="A78" i="4"/>
  <c r="A77" i="4"/>
  <c r="A45" i="4"/>
  <c r="A44" i="4"/>
  <c r="A43" i="4"/>
  <c r="A42" i="4"/>
  <c r="A41" i="4"/>
  <c r="E702" i="1"/>
  <c r="G702" i="1" s="1"/>
  <c r="E701" i="1"/>
  <c r="G701" i="1" s="1"/>
  <c r="E700" i="1"/>
  <c r="F700" i="1" s="1"/>
  <c r="H700" i="1" s="1"/>
  <c r="E699" i="1"/>
  <c r="F699" i="1" s="1"/>
  <c r="H699" i="1" s="1"/>
  <c r="E698" i="1"/>
  <c r="G698" i="1" s="1"/>
  <c r="E696" i="1"/>
  <c r="F696" i="1" s="1"/>
  <c r="H696" i="1" s="1"/>
  <c r="E695" i="1"/>
  <c r="F695" i="1" s="1"/>
  <c r="H695" i="1" s="1"/>
  <c r="E694" i="1"/>
  <c r="F694" i="1" s="1"/>
  <c r="H694" i="1" s="1"/>
  <c r="E693" i="1"/>
  <c r="F693" i="1" s="1"/>
  <c r="H693" i="1" s="1"/>
  <c r="E692" i="1"/>
  <c r="E691" i="1"/>
  <c r="F691" i="1" s="1"/>
  <c r="H691" i="1" s="1"/>
  <c r="E689" i="1"/>
  <c r="E688" i="1"/>
  <c r="G688" i="1" s="1"/>
  <c r="E687" i="1"/>
  <c r="F687" i="1" s="1"/>
  <c r="H687" i="1" s="1"/>
  <c r="E685" i="1"/>
  <c r="F685" i="1" s="1"/>
  <c r="H685" i="1" s="1"/>
  <c r="E684" i="1"/>
  <c r="F684" i="1" s="1"/>
  <c r="H684" i="1" s="1"/>
  <c r="E683" i="1"/>
  <c r="E682" i="1"/>
  <c r="F682" i="1" s="1"/>
  <c r="H682" i="1" s="1"/>
  <c r="E681" i="1"/>
  <c r="F681" i="1" s="1"/>
  <c r="H681" i="1" s="1"/>
  <c r="E679" i="1"/>
  <c r="G679" i="1" s="1"/>
  <c r="E678" i="1"/>
  <c r="F678" i="1" s="1"/>
  <c r="H678" i="1" s="1"/>
  <c r="E677" i="1"/>
  <c r="F677" i="1" s="1"/>
  <c r="H677" i="1" s="1"/>
  <c r="E676" i="1"/>
  <c r="G676" i="1" s="1"/>
  <c r="E674" i="1"/>
  <c r="E673" i="1"/>
  <c r="F673" i="1" s="1"/>
  <c r="H673" i="1" s="1"/>
  <c r="E672" i="1"/>
  <c r="F672" i="1" s="1"/>
  <c r="H672" i="1" s="1"/>
  <c r="E671" i="1"/>
  <c r="F671" i="1" s="1"/>
  <c r="H671" i="1" s="1"/>
  <c r="E670" i="1"/>
  <c r="F670" i="1" s="1"/>
  <c r="H670" i="1" s="1"/>
  <c r="E669" i="1"/>
  <c r="F669" i="1" s="1"/>
  <c r="H669" i="1" s="1"/>
  <c r="E668" i="1"/>
  <c r="F668" i="1" s="1"/>
  <c r="H668" i="1" s="1"/>
  <c r="E667" i="1"/>
  <c r="F667" i="1" s="1"/>
  <c r="H667" i="1" s="1"/>
  <c r="E665" i="1"/>
  <c r="F665" i="1" s="1"/>
  <c r="H665" i="1" s="1"/>
  <c r="E664" i="1"/>
  <c r="F664" i="1" s="1"/>
  <c r="H664" i="1" s="1"/>
  <c r="E663" i="1"/>
  <c r="G663" i="1" s="1"/>
  <c r="E662" i="1"/>
  <c r="G662" i="1" s="1"/>
  <c r="E661" i="1"/>
  <c r="F661" i="1" s="1"/>
  <c r="H661" i="1" s="1"/>
  <c r="E660" i="1"/>
  <c r="F660" i="1" s="1"/>
  <c r="H660" i="1" s="1"/>
  <c r="E659" i="1"/>
  <c r="E658" i="1"/>
  <c r="G658" i="1" s="1"/>
  <c r="E657" i="1"/>
  <c r="F657" i="1" s="1"/>
  <c r="H657" i="1" s="1"/>
  <c r="E656" i="1"/>
  <c r="E655" i="1"/>
  <c r="G655" i="1" s="1"/>
  <c r="E654" i="1"/>
  <c r="G654" i="1" s="1"/>
  <c r="E653" i="1"/>
  <c r="F653" i="1" s="1"/>
  <c r="H653" i="1" s="1"/>
  <c r="E652" i="1"/>
  <c r="F652" i="1" s="1"/>
  <c r="H652" i="1" s="1"/>
  <c r="E650" i="1"/>
  <c r="F650" i="1" s="1"/>
  <c r="H650" i="1" s="1"/>
  <c r="E649" i="1"/>
  <c r="E648" i="1"/>
  <c r="F648" i="1" s="1"/>
  <c r="H648" i="1" s="1"/>
  <c r="E647" i="1"/>
  <c r="F647" i="1" s="1"/>
  <c r="H647" i="1" s="1"/>
  <c r="E646" i="1"/>
  <c r="F646" i="1" s="1"/>
  <c r="H646" i="1" s="1"/>
  <c r="E645" i="1"/>
  <c r="F645" i="1" s="1"/>
  <c r="H645" i="1" s="1"/>
  <c r="E644" i="1"/>
  <c r="F644" i="1" s="1"/>
  <c r="H644" i="1" s="1"/>
  <c r="E643" i="1"/>
  <c r="F643" i="1" s="1"/>
  <c r="H643" i="1" s="1"/>
  <c r="E642" i="1"/>
  <c r="F642" i="1" s="1"/>
  <c r="H642" i="1" s="1"/>
  <c r="E641" i="1"/>
  <c r="F641" i="1" s="1"/>
  <c r="H641" i="1" s="1"/>
  <c r="E640" i="1"/>
  <c r="F640" i="1" s="1"/>
  <c r="H640" i="1" s="1"/>
  <c r="E639" i="1"/>
  <c r="F639" i="1" s="1"/>
  <c r="H639" i="1" s="1"/>
  <c r="E638" i="1"/>
  <c r="F638" i="1" s="1"/>
  <c r="H638" i="1" s="1"/>
  <c r="E637" i="1"/>
  <c r="F637" i="1" s="1"/>
  <c r="H637" i="1" s="1"/>
  <c r="E636" i="1"/>
  <c r="F636" i="1" s="1"/>
  <c r="H636" i="1" s="1"/>
  <c r="E635" i="1"/>
  <c r="F635" i="1" s="1"/>
  <c r="H635" i="1" s="1"/>
  <c r="E634" i="1"/>
  <c r="F634" i="1" s="1"/>
  <c r="H634" i="1" s="1"/>
  <c r="E633" i="1"/>
  <c r="E632" i="1"/>
  <c r="E631" i="1"/>
  <c r="F631" i="1" s="1"/>
  <c r="H631" i="1" s="1"/>
  <c r="E628" i="1"/>
  <c r="F628" i="1" s="1"/>
  <c r="H628" i="1" s="1"/>
  <c r="E627" i="1"/>
  <c r="E626" i="1"/>
  <c r="F626" i="1" s="1"/>
  <c r="H626" i="1" s="1"/>
  <c r="E625" i="1"/>
  <c r="F625" i="1" s="1"/>
  <c r="H625" i="1" s="1"/>
  <c r="E624" i="1"/>
  <c r="F624" i="1" s="1"/>
  <c r="H624" i="1" s="1"/>
  <c r="E623" i="1"/>
  <c r="E622" i="1"/>
  <c r="F622" i="1" s="1"/>
  <c r="H622" i="1" s="1"/>
  <c r="E621" i="1"/>
  <c r="F621" i="1" s="1"/>
  <c r="H621" i="1" s="1"/>
  <c r="E620" i="1"/>
  <c r="E619" i="1"/>
  <c r="E618" i="1"/>
  <c r="F618" i="1" s="1"/>
  <c r="H618" i="1" s="1"/>
  <c r="E616" i="1"/>
  <c r="E615" i="1"/>
  <c r="F615" i="1" s="1"/>
  <c r="H615" i="1" s="1"/>
  <c r="E614" i="1"/>
  <c r="F614" i="1" s="1"/>
  <c r="H614" i="1" s="1"/>
  <c r="E613" i="1"/>
  <c r="G613" i="1" s="1"/>
  <c r="E612" i="1"/>
  <c r="E611" i="1"/>
  <c r="G611" i="1" s="1"/>
  <c r="E610" i="1"/>
  <c r="F610" i="1" s="1"/>
  <c r="H610" i="1" s="1"/>
  <c r="E608" i="1"/>
  <c r="F608" i="1" s="1"/>
  <c r="H608" i="1" s="1"/>
  <c r="E607" i="1"/>
  <c r="F607" i="1" s="1"/>
  <c r="H607" i="1" s="1"/>
  <c r="E606" i="1"/>
  <c r="F606" i="1" s="1"/>
  <c r="H606" i="1" s="1"/>
  <c r="E605" i="1"/>
  <c r="F605" i="1" s="1"/>
  <c r="H605" i="1" s="1"/>
  <c r="E603" i="1"/>
  <c r="G603" i="1" s="1"/>
  <c r="E602" i="1"/>
  <c r="F602" i="1" s="1"/>
  <c r="H602" i="1" s="1"/>
  <c r="E601" i="1"/>
  <c r="F601" i="1" s="1"/>
  <c r="H601" i="1" s="1"/>
  <c r="E600" i="1"/>
  <c r="E599" i="1"/>
  <c r="G599" i="1" s="1"/>
  <c r="E598" i="1"/>
  <c r="F598" i="1" s="1"/>
  <c r="H598" i="1" s="1"/>
  <c r="E597" i="1"/>
  <c r="G597" i="1" s="1"/>
  <c r="E596" i="1"/>
  <c r="E595" i="1"/>
  <c r="G595" i="1" s="1"/>
  <c r="E594" i="1"/>
  <c r="F594" i="1" s="1"/>
  <c r="H594" i="1" s="1"/>
  <c r="E593" i="1"/>
  <c r="G593" i="1" s="1"/>
  <c r="E592" i="1"/>
  <c r="E591" i="1"/>
  <c r="G591" i="1" s="1"/>
  <c r="E590" i="1"/>
  <c r="F590" i="1" s="1"/>
  <c r="H590" i="1" s="1"/>
  <c r="E589" i="1"/>
  <c r="G589" i="1" s="1"/>
  <c r="E588" i="1"/>
  <c r="E587" i="1"/>
  <c r="G587" i="1" s="1"/>
  <c r="E586" i="1"/>
  <c r="F586" i="1" s="1"/>
  <c r="H586" i="1" s="1"/>
  <c r="E585" i="1"/>
  <c r="F585" i="1" s="1"/>
  <c r="H585" i="1" s="1"/>
  <c r="E584" i="1"/>
  <c r="E583" i="1"/>
  <c r="G583" i="1" s="1"/>
  <c r="E581" i="1"/>
  <c r="E578" i="1"/>
  <c r="E577" i="1"/>
  <c r="E576" i="1"/>
  <c r="E574" i="1"/>
  <c r="F574" i="1" s="1"/>
  <c r="H574" i="1" s="1"/>
  <c r="E573" i="1"/>
  <c r="G573" i="1" s="1"/>
  <c r="E572" i="1"/>
  <c r="E571" i="1"/>
  <c r="F571" i="1" s="1"/>
  <c r="H571" i="1" s="1"/>
  <c r="E569" i="1"/>
  <c r="G569" i="1" s="1"/>
  <c r="E568" i="1"/>
  <c r="G568" i="1" s="1"/>
  <c r="E567" i="1"/>
  <c r="G567" i="1" s="1"/>
  <c r="E566" i="1"/>
  <c r="G566" i="1" s="1"/>
  <c r="E565" i="1"/>
  <c r="G565" i="1" s="1"/>
  <c r="E564" i="1"/>
  <c r="G564" i="1" s="1"/>
  <c r="E563" i="1"/>
  <c r="G563" i="1" s="1"/>
  <c r="E562" i="1"/>
  <c r="G562" i="1" s="1"/>
  <c r="E559" i="1"/>
  <c r="G559" i="1" s="1"/>
  <c r="G558" i="1" s="1"/>
  <c r="E557" i="1"/>
  <c r="G557" i="1" s="1"/>
  <c r="E556" i="1"/>
  <c r="E555" i="1"/>
  <c r="G555" i="1" s="1"/>
  <c r="E554" i="1"/>
  <c r="G554" i="1" s="1"/>
  <c r="E553" i="1"/>
  <c r="G553" i="1" s="1"/>
  <c r="E552" i="1"/>
  <c r="E550" i="1"/>
  <c r="G550" i="1" s="1"/>
  <c r="E549" i="1"/>
  <c r="E548" i="1"/>
  <c r="G548" i="1" s="1"/>
  <c r="E547" i="1"/>
  <c r="G547" i="1" s="1"/>
  <c r="E546" i="1"/>
  <c r="G546" i="1" s="1"/>
  <c r="E545" i="1"/>
  <c r="G545" i="1" s="1"/>
  <c r="E544" i="1"/>
  <c r="G544" i="1" s="1"/>
  <c r="E543" i="1"/>
  <c r="E541" i="1"/>
  <c r="F541" i="1" s="1"/>
  <c r="H541" i="1" s="1"/>
  <c r="E540" i="1"/>
  <c r="G540" i="1" s="1"/>
  <c r="E539" i="1"/>
  <c r="G539" i="1" s="1"/>
  <c r="E538" i="1"/>
  <c r="E537" i="1"/>
  <c r="G537" i="1" s="1"/>
  <c r="E536" i="1"/>
  <c r="F536" i="1" s="1"/>
  <c r="H536" i="1" s="1"/>
  <c r="E535" i="1"/>
  <c r="G535" i="1" s="1"/>
  <c r="E534" i="1"/>
  <c r="E533" i="1"/>
  <c r="G533" i="1" s="1"/>
  <c r="E532" i="1"/>
  <c r="G532" i="1" s="1"/>
  <c r="E529" i="1"/>
  <c r="F529" i="1" s="1"/>
  <c r="H529" i="1" s="1"/>
  <c r="E528" i="1"/>
  <c r="F528" i="1" s="1"/>
  <c r="H528" i="1" s="1"/>
  <c r="E527" i="1"/>
  <c r="G527" i="1" s="1"/>
  <c r="E525" i="1"/>
  <c r="G525" i="1" s="1"/>
  <c r="G524" i="1" s="1"/>
  <c r="E523" i="1"/>
  <c r="E521" i="1"/>
  <c r="G521" i="1" s="1"/>
  <c r="E520" i="1"/>
  <c r="F520" i="1" s="1"/>
  <c r="H520" i="1" s="1"/>
  <c r="E519" i="1"/>
  <c r="G519" i="1" s="1"/>
  <c r="E518" i="1"/>
  <c r="F518" i="1" s="1"/>
  <c r="H518" i="1" s="1"/>
  <c r="E517" i="1"/>
  <c r="G517" i="1" s="1"/>
  <c r="E516" i="1"/>
  <c r="G516" i="1" s="1"/>
  <c r="E515" i="1"/>
  <c r="F515" i="1" s="1"/>
  <c r="H515" i="1" s="1"/>
  <c r="E514" i="1"/>
  <c r="G514" i="1" s="1"/>
  <c r="E512" i="1"/>
  <c r="G512" i="1" s="1"/>
  <c r="E511" i="1"/>
  <c r="G511" i="1" s="1"/>
  <c r="E510" i="1"/>
  <c r="G510" i="1" s="1"/>
  <c r="E509" i="1"/>
  <c r="E508" i="1"/>
  <c r="F508" i="1" s="1"/>
  <c r="H508" i="1" s="1"/>
  <c r="E505" i="1"/>
  <c r="G505" i="1" s="1"/>
  <c r="E504" i="1"/>
  <c r="G504" i="1" s="1"/>
  <c r="E503" i="1"/>
  <c r="G503" i="1" s="1"/>
  <c r="E502" i="1"/>
  <c r="E501" i="1"/>
  <c r="G501" i="1" s="1"/>
  <c r="E500" i="1"/>
  <c r="G500" i="1" s="1"/>
  <c r="E498" i="1"/>
  <c r="G498" i="1" s="1"/>
  <c r="E497" i="1"/>
  <c r="G497" i="1" s="1"/>
  <c r="E496" i="1"/>
  <c r="F496" i="1" s="1"/>
  <c r="H496" i="1" s="1"/>
  <c r="E495" i="1"/>
  <c r="G495" i="1" s="1"/>
  <c r="E493" i="1"/>
  <c r="G493" i="1" s="1"/>
  <c r="E492" i="1"/>
  <c r="G492" i="1" s="1"/>
  <c r="E491" i="1"/>
  <c r="E490" i="1"/>
  <c r="G490" i="1" s="1"/>
  <c r="E489" i="1"/>
  <c r="G489" i="1" s="1"/>
  <c r="E488" i="1"/>
  <c r="G488" i="1" s="1"/>
  <c r="E487" i="1"/>
  <c r="E486" i="1"/>
  <c r="G486" i="1" s="1"/>
  <c r="E466" i="1"/>
  <c r="G466" i="1" s="1"/>
  <c r="E465" i="1"/>
  <c r="G465" i="1" s="1"/>
  <c r="E464" i="1"/>
  <c r="G464" i="1" s="1"/>
  <c r="E463" i="1"/>
  <c r="E462" i="1"/>
  <c r="G462" i="1" s="1"/>
  <c r="E460" i="1"/>
  <c r="E459" i="1"/>
  <c r="E458" i="1"/>
  <c r="E457" i="1"/>
  <c r="E456" i="1"/>
  <c r="E455" i="1"/>
  <c r="E453" i="1"/>
  <c r="E452" i="1"/>
  <c r="F452" i="1" s="1"/>
  <c r="H452" i="1" s="1"/>
  <c r="E451" i="1"/>
  <c r="G451" i="1" s="1"/>
  <c r="E449" i="1"/>
  <c r="E448" i="1"/>
  <c r="E447" i="1"/>
  <c r="E446" i="1"/>
  <c r="E445" i="1"/>
  <c r="E443" i="1"/>
  <c r="G443" i="1" s="1"/>
  <c r="E442" i="1"/>
  <c r="G442" i="1" s="1"/>
  <c r="E441" i="1"/>
  <c r="E440" i="1"/>
  <c r="G440" i="1" s="1"/>
  <c r="E438" i="1"/>
  <c r="E437" i="1"/>
  <c r="E436" i="1"/>
  <c r="E435" i="1"/>
  <c r="E434" i="1"/>
  <c r="E433" i="1"/>
  <c r="E432" i="1"/>
  <c r="E431" i="1"/>
  <c r="E429" i="1"/>
  <c r="F429" i="1" s="1"/>
  <c r="H429" i="1" s="1"/>
  <c r="E428" i="1"/>
  <c r="G428" i="1" s="1"/>
  <c r="E427" i="1"/>
  <c r="G427" i="1" s="1"/>
  <c r="E426" i="1"/>
  <c r="E425" i="1"/>
  <c r="F425" i="1" s="1"/>
  <c r="H425" i="1" s="1"/>
  <c r="E424" i="1"/>
  <c r="F424" i="1" s="1"/>
  <c r="H424" i="1" s="1"/>
  <c r="E423" i="1"/>
  <c r="G423" i="1" s="1"/>
  <c r="E422" i="1"/>
  <c r="E421" i="1"/>
  <c r="F421" i="1" s="1"/>
  <c r="H421" i="1" s="1"/>
  <c r="E420" i="1"/>
  <c r="G420" i="1" s="1"/>
  <c r="E419" i="1"/>
  <c r="G419" i="1" s="1"/>
  <c r="E418" i="1"/>
  <c r="E417" i="1"/>
  <c r="E416" i="1"/>
  <c r="F416" i="1" s="1"/>
  <c r="H416" i="1" s="1"/>
  <c r="E414" i="1"/>
  <c r="F414" i="1" s="1"/>
  <c r="H414" i="1" s="1"/>
  <c r="E413" i="1"/>
  <c r="E412" i="1"/>
  <c r="E411" i="1"/>
  <c r="F411" i="1" s="1"/>
  <c r="H411" i="1" s="1"/>
  <c r="E410" i="1"/>
  <c r="F410" i="1" s="1"/>
  <c r="H410" i="1" s="1"/>
  <c r="E409" i="1"/>
  <c r="E408" i="1"/>
  <c r="E407" i="1"/>
  <c r="F407" i="1" s="1"/>
  <c r="H407" i="1" s="1"/>
  <c r="E406" i="1"/>
  <c r="F406" i="1" s="1"/>
  <c r="H406" i="1" s="1"/>
  <c r="E405" i="1"/>
  <c r="E404" i="1"/>
  <c r="E403" i="1"/>
  <c r="F403" i="1" s="1"/>
  <c r="H403" i="1" s="1"/>
  <c r="E402" i="1"/>
  <c r="F402" i="1" s="1"/>
  <c r="H402" i="1" s="1"/>
  <c r="E401" i="1"/>
  <c r="E400" i="1"/>
  <c r="E399" i="1"/>
  <c r="F399" i="1" s="1"/>
  <c r="H399" i="1" s="1"/>
  <c r="E398" i="1"/>
  <c r="F398" i="1" s="1"/>
  <c r="H398" i="1" s="1"/>
  <c r="E397" i="1"/>
  <c r="E396" i="1"/>
  <c r="E395" i="1"/>
  <c r="F395" i="1" s="1"/>
  <c r="H395" i="1" s="1"/>
  <c r="E392" i="1"/>
  <c r="F392" i="1" s="1"/>
  <c r="H392" i="1" s="1"/>
  <c r="E391" i="1"/>
  <c r="F391" i="1" s="1"/>
  <c r="H391" i="1" s="1"/>
  <c r="E390" i="1"/>
  <c r="E389" i="1"/>
  <c r="F389" i="1" s="1"/>
  <c r="H389" i="1" s="1"/>
  <c r="E388" i="1"/>
  <c r="F388" i="1" s="1"/>
  <c r="H388" i="1" s="1"/>
  <c r="E387" i="1"/>
  <c r="F387" i="1" s="1"/>
  <c r="H387" i="1" s="1"/>
  <c r="E386" i="1"/>
  <c r="E385" i="1"/>
  <c r="E384" i="1"/>
  <c r="F384" i="1" s="1"/>
  <c r="H384" i="1" s="1"/>
  <c r="E383" i="1"/>
  <c r="F383" i="1" s="1"/>
  <c r="H383" i="1" s="1"/>
  <c r="E382" i="1"/>
  <c r="E380" i="1"/>
  <c r="G380" i="1" s="1"/>
  <c r="E379" i="1"/>
  <c r="F379" i="1" s="1"/>
  <c r="H379" i="1" s="1"/>
  <c r="E378" i="1"/>
  <c r="G378" i="1" s="1"/>
  <c r="E377" i="1"/>
  <c r="F377" i="1" s="1"/>
  <c r="H377" i="1" s="1"/>
  <c r="E376" i="1"/>
  <c r="G376" i="1" s="1"/>
  <c r="E375" i="1"/>
  <c r="G375" i="1" s="1"/>
  <c r="E374" i="1"/>
  <c r="G374" i="1" s="1"/>
  <c r="E372" i="1"/>
  <c r="E371" i="1"/>
  <c r="F371" i="1" s="1"/>
  <c r="H371" i="1" s="1"/>
  <c r="E370" i="1"/>
  <c r="E369" i="1"/>
  <c r="F369" i="1" s="1"/>
  <c r="H369" i="1" s="1"/>
  <c r="E367" i="1"/>
  <c r="G367" i="1" s="1"/>
  <c r="E366" i="1"/>
  <c r="G366" i="1" s="1"/>
  <c r="E365" i="1"/>
  <c r="G365" i="1" s="1"/>
  <c r="E364" i="1"/>
  <c r="F364" i="1" s="1"/>
  <c r="H364" i="1" s="1"/>
  <c r="E363" i="1"/>
  <c r="G363" i="1" s="1"/>
  <c r="E362" i="1"/>
  <c r="G362" i="1" s="1"/>
  <c r="E361" i="1"/>
  <c r="G361" i="1" s="1"/>
  <c r="E360" i="1"/>
  <c r="F360" i="1" s="1"/>
  <c r="H360" i="1" s="1"/>
  <c r="E359" i="1"/>
  <c r="G359" i="1" s="1"/>
  <c r="E358" i="1"/>
  <c r="G358" i="1" s="1"/>
  <c r="E357" i="1"/>
  <c r="G357" i="1" s="1"/>
  <c r="E356" i="1"/>
  <c r="F356" i="1" s="1"/>
  <c r="H356" i="1" s="1"/>
  <c r="E355" i="1"/>
  <c r="G355" i="1" s="1"/>
  <c r="E354" i="1"/>
  <c r="G354" i="1" s="1"/>
  <c r="E353" i="1"/>
  <c r="G353" i="1" s="1"/>
  <c r="E352" i="1"/>
  <c r="F352" i="1" s="1"/>
  <c r="H352" i="1" s="1"/>
  <c r="E351" i="1"/>
  <c r="G351" i="1" s="1"/>
  <c r="E350" i="1"/>
  <c r="G350" i="1" s="1"/>
  <c r="E349" i="1"/>
  <c r="G349" i="1" s="1"/>
  <c r="E348" i="1"/>
  <c r="F348" i="1" s="1"/>
  <c r="H348" i="1" s="1"/>
  <c r="E347" i="1"/>
  <c r="G347" i="1" s="1"/>
  <c r="E345" i="1"/>
  <c r="F345" i="1" s="1"/>
  <c r="H345" i="1" s="1"/>
  <c r="H344" i="1" s="1"/>
  <c r="E342" i="1"/>
  <c r="E341" i="1"/>
  <c r="F341" i="1" s="1"/>
  <c r="H341" i="1" s="1"/>
  <c r="E340" i="1"/>
  <c r="E338" i="1"/>
  <c r="F338" i="1" s="1"/>
  <c r="H338" i="1" s="1"/>
  <c r="E337" i="1"/>
  <c r="G337" i="1" s="1"/>
  <c r="E336" i="1"/>
  <c r="G336" i="1" s="1"/>
  <c r="E335" i="1"/>
  <c r="G335" i="1" s="1"/>
  <c r="E333" i="1"/>
  <c r="F333" i="1" s="1"/>
  <c r="H333" i="1" s="1"/>
  <c r="E332" i="1"/>
  <c r="F332" i="1" s="1"/>
  <c r="H332" i="1" s="1"/>
  <c r="E331" i="1"/>
  <c r="F331" i="1" s="1"/>
  <c r="H331" i="1" s="1"/>
  <c r="E330" i="1"/>
  <c r="F330" i="1" s="1"/>
  <c r="H330" i="1" s="1"/>
  <c r="E329" i="1"/>
  <c r="F329" i="1" s="1"/>
  <c r="H329" i="1" s="1"/>
  <c r="E328" i="1"/>
  <c r="F328" i="1" s="1"/>
  <c r="H328" i="1" s="1"/>
  <c r="E327" i="1"/>
  <c r="F327" i="1" s="1"/>
  <c r="H327" i="1" s="1"/>
  <c r="E326" i="1"/>
  <c r="F326" i="1" s="1"/>
  <c r="H326" i="1" s="1"/>
  <c r="E323" i="1"/>
  <c r="F323" i="1" s="1"/>
  <c r="H323" i="1" s="1"/>
  <c r="H322" i="1" s="1"/>
  <c r="E321" i="1"/>
  <c r="F321" i="1" s="1"/>
  <c r="H321" i="1" s="1"/>
  <c r="E320" i="1"/>
  <c r="F320" i="1" s="1"/>
  <c r="H320" i="1" s="1"/>
  <c r="E319" i="1"/>
  <c r="G319" i="1" s="1"/>
  <c r="E318" i="1"/>
  <c r="F318" i="1" s="1"/>
  <c r="H318" i="1" s="1"/>
  <c r="E317" i="1"/>
  <c r="F317" i="1" s="1"/>
  <c r="H317" i="1" s="1"/>
  <c r="E316" i="1"/>
  <c r="F316" i="1" s="1"/>
  <c r="H316" i="1" s="1"/>
  <c r="E314" i="1"/>
  <c r="F314" i="1" s="1"/>
  <c r="H314" i="1" s="1"/>
  <c r="E313" i="1"/>
  <c r="F313" i="1" s="1"/>
  <c r="H313" i="1" s="1"/>
  <c r="E312" i="1"/>
  <c r="F312" i="1" s="1"/>
  <c r="H312" i="1" s="1"/>
  <c r="E311" i="1"/>
  <c r="F311" i="1" s="1"/>
  <c r="H311" i="1" s="1"/>
  <c r="E310" i="1"/>
  <c r="F310" i="1" s="1"/>
  <c r="H310" i="1" s="1"/>
  <c r="E309" i="1"/>
  <c r="F309" i="1" s="1"/>
  <c r="H309" i="1" s="1"/>
  <c r="E308" i="1"/>
  <c r="F308" i="1" s="1"/>
  <c r="H308" i="1" s="1"/>
  <c r="E307" i="1"/>
  <c r="F307" i="1" s="1"/>
  <c r="H307" i="1" s="1"/>
  <c r="E305" i="1"/>
  <c r="G305" i="1" s="1"/>
  <c r="E304" i="1"/>
  <c r="G304" i="1" s="1"/>
  <c r="E303" i="1"/>
  <c r="F303" i="1" s="1"/>
  <c r="H303" i="1" s="1"/>
  <c r="E302" i="1"/>
  <c r="G302" i="1" s="1"/>
  <c r="E301" i="1"/>
  <c r="G301" i="1" s="1"/>
  <c r="E300" i="1"/>
  <c r="F300" i="1" s="1"/>
  <c r="H300" i="1" s="1"/>
  <c r="E299" i="1"/>
  <c r="F299" i="1" s="1"/>
  <c r="H299" i="1" s="1"/>
  <c r="E298" i="1"/>
  <c r="G298" i="1" s="1"/>
  <c r="E297" i="1"/>
  <c r="F297" i="1" s="1"/>
  <c r="H297" i="1" s="1"/>
  <c r="E296" i="1"/>
  <c r="G296" i="1" s="1"/>
  <c r="E293" i="1"/>
  <c r="G293" i="1" s="1"/>
  <c r="E292" i="1"/>
  <c r="F292" i="1" s="1"/>
  <c r="H292" i="1" s="1"/>
  <c r="E291" i="1"/>
  <c r="F291" i="1" s="1"/>
  <c r="H291" i="1" s="1"/>
  <c r="E289" i="1"/>
  <c r="F289" i="1" s="1"/>
  <c r="H289" i="1" s="1"/>
  <c r="H288" i="1" s="1"/>
  <c r="E287" i="1"/>
  <c r="G287" i="1" s="1"/>
  <c r="E285" i="1"/>
  <c r="F285" i="1" s="1"/>
  <c r="H285" i="1" s="1"/>
  <c r="E284" i="1"/>
  <c r="F284" i="1" s="1"/>
  <c r="H284" i="1" s="1"/>
  <c r="E283" i="1"/>
  <c r="F283" i="1" s="1"/>
  <c r="H283" i="1" s="1"/>
  <c r="E282" i="1"/>
  <c r="F282" i="1" s="1"/>
  <c r="H282" i="1" s="1"/>
  <c r="E281" i="1"/>
  <c r="F281" i="1" s="1"/>
  <c r="H281" i="1" s="1"/>
  <c r="E280" i="1"/>
  <c r="F280" i="1" s="1"/>
  <c r="H280" i="1" s="1"/>
  <c r="E279" i="1"/>
  <c r="F279" i="1" s="1"/>
  <c r="H279" i="1" s="1"/>
  <c r="E278" i="1"/>
  <c r="F278" i="1" s="1"/>
  <c r="H278" i="1" s="1"/>
  <c r="E276" i="1"/>
  <c r="F276" i="1" s="1"/>
  <c r="H276" i="1" s="1"/>
  <c r="E275" i="1"/>
  <c r="G275" i="1" s="1"/>
  <c r="E274" i="1"/>
  <c r="F274" i="1" s="1"/>
  <c r="H274" i="1" s="1"/>
  <c r="E273" i="1"/>
  <c r="F273" i="1" s="1"/>
  <c r="H273" i="1" s="1"/>
  <c r="E272" i="1"/>
  <c r="G272" i="1" s="1"/>
  <c r="E269" i="1"/>
  <c r="G269" i="1" s="1"/>
  <c r="E268" i="1"/>
  <c r="F268" i="1" s="1"/>
  <c r="H268" i="1" s="1"/>
  <c r="E267" i="1"/>
  <c r="F267" i="1" s="1"/>
  <c r="H267" i="1" s="1"/>
  <c r="E266" i="1"/>
  <c r="G266" i="1" s="1"/>
  <c r="E265" i="1"/>
  <c r="F265" i="1" s="1"/>
  <c r="H265" i="1" s="1"/>
  <c r="E264" i="1"/>
  <c r="F264" i="1" s="1"/>
  <c r="H264" i="1" s="1"/>
  <c r="E262" i="1"/>
  <c r="F262" i="1" s="1"/>
  <c r="H262" i="1" s="1"/>
  <c r="E261" i="1"/>
  <c r="F261" i="1" s="1"/>
  <c r="H261" i="1" s="1"/>
  <c r="E260" i="1"/>
  <c r="F260" i="1" s="1"/>
  <c r="H260" i="1" s="1"/>
  <c r="E259" i="1"/>
  <c r="F259" i="1" s="1"/>
  <c r="H259" i="1" s="1"/>
  <c r="E257" i="1"/>
  <c r="F257" i="1" s="1"/>
  <c r="H257" i="1" s="1"/>
  <c r="E256" i="1"/>
  <c r="F256" i="1" s="1"/>
  <c r="H256" i="1" s="1"/>
  <c r="E255" i="1"/>
  <c r="F255" i="1" s="1"/>
  <c r="H255" i="1" s="1"/>
  <c r="E254" i="1"/>
  <c r="G254" i="1" s="1"/>
  <c r="E253" i="1"/>
  <c r="F253" i="1" s="1"/>
  <c r="H253" i="1" s="1"/>
  <c r="E252" i="1"/>
  <c r="F252" i="1" s="1"/>
  <c r="H252" i="1" s="1"/>
  <c r="E251" i="1"/>
  <c r="F251" i="1" s="1"/>
  <c r="H251" i="1" s="1"/>
  <c r="E250" i="1"/>
  <c r="G250" i="1" s="1"/>
  <c r="A9" i="4"/>
  <c r="A8" i="4"/>
  <c r="A7" i="4"/>
  <c r="A6" i="4"/>
  <c r="A5" i="4"/>
  <c r="E229" i="1"/>
  <c r="E228" i="1"/>
  <c r="F228" i="1" s="1"/>
  <c r="H228" i="1" s="1"/>
  <c r="E227" i="1"/>
  <c r="F227" i="1" s="1"/>
  <c r="H227" i="1" s="1"/>
  <c r="E226" i="1"/>
  <c r="F226" i="1" s="1"/>
  <c r="H226" i="1" s="1"/>
  <c r="E225" i="1"/>
  <c r="F225" i="1" s="1"/>
  <c r="H225" i="1" s="1"/>
  <c r="E223" i="1"/>
  <c r="E222" i="1"/>
  <c r="G222" i="1" s="1"/>
  <c r="E221" i="1"/>
  <c r="F221" i="1" s="1"/>
  <c r="H221" i="1" s="1"/>
  <c r="E220" i="1"/>
  <c r="F220" i="1" s="1"/>
  <c r="H220" i="1" s="1"/>
  <c r="E219" i="1"/>
  <c r="F219" i="1" s="1"/>
  <c r="H219" i="1" s="1"/>
  <c r="E218" i="1"/>
  <c r="G218" i="1" s="1"/>
  <c r="E216" i="1"/>
  <c r="F216" i="1" s="1"/>
  <c r="H216" i="1" s="1"/>
  <c r="E215" i="1"/>
  <c r="G215" i="1" s="1"/>
  <c r="E214" i="1"/>
  <c r="E212" i="1"/>
  <c r="G212" i="1" s="1"/>
  <c r="E211" i="1"/>
  <c r="F211" i="1" s="1"/>
  <c r="H211" i="1" s="1"/>
  <c r="E210" i="1"/>
  <c r="F210" i="1" s="1"/>
  <c r="H210" i="1" s="1"/>
  <c r="E209" i="1"/>
  <c r="F209" i="1" s="1"/>
  <c r="H209" i="1" s="1"/>
  <c r="E208" i="1"/>
  <c r="F208" i="1" s="1"/>
  <c r="H208" i="1" s="1"/>
  <c r="E206" i="1"/>
  <c r="F206" i="1" s="1"/>
  <c r="H206" i="1" s="1"/>
  <c r="E205" i="1"/>
  <c r="E204" i="1"/>
  <c r="E203" i="1"/>
  <c r="G203" i="1" s="1"/>
  <c r="E201" i="1"/>
  <c r="F201" i="1" s="1"/>
  <c r="H201" i="1" s="1"/>
  <c r="E200" i="1"/>
  <c r="F200" i="1" s="1"/>
  <c r="H200" i="1" s="1"/>
  <c r="E199" i="1"/>
  <c r="G199" i="1" s="1"/>
  <c r="E198" i="1"/>
  <c r="G198" i="1" s="1"/>
  <c r="E197" i="1"/>
  <c r="F197" i="1" s="1"/>
  <c r="H197" i="1" s="1"/>
  <c r="E196" i="1"/>
  <c r="E195" i="1"/>
  <c r="F195" i="1" s="1"/>
  <c r="H195" i="1" s="1"/>
  <c r="E194" i="1"/>
  <c r="G194" i="1" s="1"/>
  <c r="E192" i="1"/>
  <c r="F192" i="1" s="1"/>
  <c r="H192" i="1" s="1"/>
  <c r="E191" i="1"/>
  <c r="F191" i="1" s="1"/>
  <c r="H191" i="1" s="1"/>
  <c r="E190" i="1"/>
  <c r="G190" i="1" s="1"/>
  <c r="E189" i="1"/>
  <c r="G189" i="1" s="1"/>
  <c r="E188" i="1"/>
  <c r="F188" i="1" s="1"/>
  <c r="H188" i="1" s="1"/>
  <c r="E187" i="1"/>
  <c r="E186" i="1"/>
  <c r="F186" i="1" s="1"/>
  <c r="H186" i="1" s="1"/>
  <c r="E185" i="1"/>
  <c r="G185" i="1" s="1"/>
  <c r="E184" i="1"/>
  <c r="F184" i="1" s="1"/>
  <c r="H184" i="1" s="1"/>
  <c r="E183" i="1"/>
  <c r="E182" i="1"/>
  <c r="E181" i="1"/>
  <c r="F181" i="1" s="1"/>
  <c r="H181" i="1" s="1"/>
  <c r="E180" i="1"/>
  <c r="F180" i="1" s="1"/>
  <c r="H180" i="1" s="1"/>
  <c r="E179" i="1"/>
  <c r="G179" i="1" s="1"/>
  <c r="E177" i="1"/>
  <c r="F177" i="1" s="1"/>
  <c r="H177" i="1" s="1"/>
  <c r="E176" i="1"/>
  <c r="F176" i="1" s="1"/>
  <c r="H176" i="1" s="1"/>
  <c r="E175" i="1"/>
  <c r="F175" i="1" s="1"/>
  <c r="H175" i="1" s="1"/>
  <c r="E174" i="1"/>
  <c r="G174" i="1" s="1"/>
  <c r="E173" i="1"/>
  <c r="G173" i="1" s="1"/>
  <c r="E172" i="1"/>
  <c r="F172" i="1" s="1"/>
  <c r="H172" i="1" s="1"/>
  <c r="E171" i="1"/>
  <c r="F171" i="1" s="1"/>
  <c r="H171" i="1" s="1"/>
  <c r="E170" i="1"/>
  <c r="F170" i="1" s="1"/>
  <c r="H170" i="1" s="1"/>
  <c r="E169" i="1"/>
  <c r="F169" i="1" s="1"/>
  <c r="H169" i="1" s="1"/>
  <c r="E168" i="1"/>
  <c r="F168" i="1" s="1"/>
  <c r="H168" i="1" s="1"/>
  <c r="E167" i="1"/>
  <c r="F167" i="1" s="1"/>
  <c r="H167" i="1" s="1"/>
  <c r="E166" i="1"/>
  <c r="E165" i="1"/>
  <c r="E164" i="1"/>
  <c r="F164" i="1" s="1"/>
  <c r="H164" i="1" s="1"/>
  <c r="E163" i="1"/>
  <c r="F163" i="1" s="1"/>
  <c r="H163" i="1" s="1"/>
  <c r="E162" i="1"/>
  <c r="G162" i="1" s="1"/>
  <c r="E161" i="1"/>
  <c r="F161" i="1" s="1"/>
  <c r="H161" i="1" s="1"/>
  <c r="E160" i="1"/>
  <c r="F160" i="1" s="1"/>
  <c r="H160" i="1" s="1"/>
  <c r="E159" i="1"/>
  <c r="F159" i="1" s="1"/>
  <c r="H159" i="1" s="1"/>
  <c r="E158" i="1"/>
  <c r="G158" i="1" s="1"/>
  <c r="E155" i="1"/>
  <c r="G155" i="1" s="1"/>
  <c r="E154" i="1"/>
  <c r="F154" i="1" s="1"/>
  <c r="H154" i="1" s="1"/>
  <c r="E153" i="1"/>
  <c r="F153" i="1" s="1"/>
  <c r="H153" i="1" s="1"/>
  <c r="E152" i="1"/>
  <c r="F152" i="1" s="1"/>
  <c r="H152" i="1" s="1"/>
  <c r="E151" i="1"/>
  <c r="F151" i="1" s="1"/>
  <c r="H151" i="1" s="1"/>
  <c r="E150" i="1"/>
  <c r="G150" i="1" s="1"/>
  <c r="E149" i="1"/>
  <c r="F149" i="1" s="1"/>
  <c r="H149" i="1" s="1"/>
  <c r="E148" i="1"/>
  <c r="E147" i="1"/>
  <c r="F147" i="1" s="1"/>
  <c r="H147" i="1" s="1"/>
  <c r="E146" i="1"/>
  <c r="F146" i="1" s="1"/>
  <c r="H146" i="1" s="1"/>
  <c r="E145" i="1"/>
  <c r="F145" i="1" s="1"/>
  <c r="H145" i="1" s="1"/>
  <c r="E143" i="1"/>
  <c r="F143" i="1" s="1"/>
  <c r="H143" i="1" s="1"/>
  <c r="E142" i="1"/>
  <c r="E141" i="1"/>
  <c r="F141" i="1" s="1"/>
  <c r="H141" i="1" s="1"/>
  <c r="E140" i="1"/>
  <c r="F140" i="1" s="1"/>
  <c r="H140" i="1" s="1"/>
  <c r="E139" i="1"/>
  <c r="G139" i="1" s="1"/>
  <c r="E138" i="1"/>
  <c r="G138" i="1" s="1"/>
  <c r="E137" i="1"/>
  <c r="F137" i="1" s="1"/>
  <c r="H137" i="1" s="1"/>
  <c r="E135" i="1"/>
  <c r="F135" i="1" s="1"/>
  <c r="H135" i="1" s="1"/>
  <c r="E134" i="1"/>
  <c r="F134" i="1" s="1"/>
  <c r="H134" i="1" s="1"/>
  <c r="E133" i="1"/>
  <c r="G133" i="1" s="1"/>
  <c r="E132" i="1"/>
  <c r="F132" i="1" s="1"/>
  <c r="H132" i="1" s="1"/>
  <c r="E130" i="1"/>
  <c r="F130" i="1" s="1"/>
  <c r="H130" i="1" s="1"/>
  <c r="E129" i="1"/>
  <c r="E128" i="1"/>
  <c r="F128" i="1" s="1"/>
  <c r="H128" i="1" s="1"/>
  <c r="E127" i="1"/>
  <c r="F127" i="1" s="1"/>
  <c r="H127" i="1" s="1"/>
  <c r="E126" i="1"/>
  <c r="F126" i="1" s="1"/>
  <c r="H126" i="1" s="1"/>
  <c r="E125" i="1"/>
  <c r="F125" i="1" s="1"/>
  <c r="H125" i="1" s="1"/>
  <c r="E124" i="1"/>
  <c r="E123" i="1"/>
  <c r="F123" i="1" s="1"/>
  <c r="H123" i="1" s="1"/>
  <c r="E122" i="1"/>
  <c r="F122" i="1" s="1"/>
  <c r="H122" i="1" s="1"/>
  <c r="E121" i="1"/>
  <c r="G121" i="1" s="1"/>
  <c r="E120" i="1"/>
  <c r="G120" i="1" s="1"/>
  <c r="E119" i="1"/>
  <c r="F119" i="1" s="1"/>
  <c r="H119" i="1" s="1"/>
  <c r="E118" i="1"/>
  <c r="F118" i="1" s="1"/>
  <c r="H118" i="1" s="1"/>
  <c r="E117" i="1"/>
  <c r="F117" i="1" s="1"/>
  <c r="H117" i="1" s="1"/>
  <c r="E116" i="1"/>
  <c r="G116" i="1" s="1"/>
  <c r="E115" i="1"/>
  <c r="G115" i="1" s="1"/>
  <c r="E114" i="1"/>
  <c r="F114" i="1" s="1"/>
  <c r="H114" i="1" s="1"/>
  <c r="E113" i="1"/>
  <c r="F113" i="1" s="1"/>
  <c r="H113" i="1" s="1"/>
  <c r="E112" i="1"/>
  <c r="F112" i="1" s="1"/>
  <c r="H112" i="1" s="1"/>
  <c r="E111" i="1"/>
  <c r="F111" i="1" s="1"/>
  <c r="H111" i="1" s="1"/>
  <c r="E110" i="1"/>
  <c r="F110" i="1" s="1"/>
  <c r="H110" i="1" s="1"/>
  <c r="E108" i="1"/>
  <c r="G108" i="1" s="1"/>
  <c r="G107" i="1" s="1"/>
  <c r="E105" i="1"/>
  <c r="E104" i="1"/>
  <c r="F104" i="1" s="1"/>
  <c r="H104" i="1" s="1"/>
  <c r="E103" i="1"/>
  <c r="F103" i="1" s="1"/>
  <c r="H103" i="1" s="1"/>
  <c r="E101" i="1"/>
  <c r="F101" i="1" s="1"/>
  <c r="H101" i="1" s="1"/>
  <c r="E100" i="1"/>
  <c r="F100" i="1" s="1"/>
  <c r="H100" i="1" s="1"/>
  <c r="E99" i="1"/>
  <c r="F99" i="1" s="1"/>
  <c r="H99" i="1" s="1"/>
  <c r="E98" i="1"/>
  <c r="F98" i="1" s="1"/>
  <c r="H98" i="1" s="1"/>
  <c r="E96" i="1"/>
  <c r="E95" i="1"/>
  <c r="G95" i="1" s="1"/>
  <c r="E94" i="1"/>
  <c r="F94" i="1" s="1"/>
  <c r="H94" i="1" s="1"/>
  <c r="E93" i="1"/>
  <c r="F93" i="1" s="1"/>
  <c r="H93" i="1" s="1"/>
  <c r="E92" i="1"/>
  <c r="F92" i="1" s="1"/>
  <c r="H92" i="1" s="1"/>
  <c r="E91" i="1"/>
  <c r="F91" i="1" s="1"/>
  <c r="H91" i="1" s="1"/>
  <c r="E90" i="1"/>
  <c r="F90" i="1" s="1"/>
  <c r="H90" i="1" s="1"/>
  <c r="E89" i="1"/>
  <c r="F89" i="1" s="1"/>
  <c r="H89" i="1" s="1"/>
  <c r="E86" i="1"/>
  <c r="G86" i="1" s="1"/>
  <c r="G85" i="1" s="1"/>
  <c r="E84" i="1"/>
  <c r="E83" i="1"/>
  <c r="F83" i="1" s="1"/>
  <c r="H83" i="1" s="1"/>
  <c r="E82" i="1"/>
  <c r="F82" i="1" s="1"/>
  <c r="H82" i="1" s="1"/>
  <c r="E81" i="1"/>
  <c r="F81" i="1" s="1"/>
  <c r="H81" i="1" s="1"/>
  <c r="E80" i="1"/>
  <c r="F80" i="1" s="1"/>
  <c r="H80" i="1" s="1"/>
  <c r="E79" i="1"/>
  <c r="F79" i="1" s="1"/>
  <c r="H79" i="1" s="1"/>
  <c r="E77" i="1"/>
  <c r="F77" i="1" s="1"/>
  <c r="H77" i="1" s="1"/>
  <c r="E76" i="1"/>
  <c r="E75" i="1"/>
  <c r="G75" i="1" s="1"/>
  <c r="E74" i="1"/>
  <c r="G74" i="1" s="1"/>
  <c r="E73" i="1"/>
  <c r="F73" i="1" s="1"/>
  <c r="H73" i="1" s="1"/>
  <c r="E72" i="1"/>
  <c r="F72" i="1" s="1"/>
  <c r="H72" i="1" s="1"/>
  <c r="E71" i="1"/>
  <c r="E70" i="1"/>
  <c r="F70" i="1" s="1"/>
  <c r="H70" i="1" s="1"/>
  <c r="E68" i="1"/>
  <c r="F68" i="1" s="1"/>
  <c r="H68" i="1" s="1"/>
  <c r="E67" i="1"/>
  <c r="G67" i="1" s="1"/>
  <c r="E66" i="1"/>
  <c r="G66" i="1" s="1"/>
  <c r="E65" i="1"/>
  <c r="F65" i="1" s="1"/>
  <c r="H65" i="1" s="1"/>
  <c r="E64" i="1"/>
  <c r="F64" i="1" s="1"/>
  <c r="H64" i="1" s="1"/>
  <c r="E63" i="1"/>
  <c r="F63" i="1" s="1"/>
  <c r="H63" i="1" s="1"/>
  <c r="E62" i="1"/>
  <c r="G62" i="1" s="1"/>
  <c r="E61" i="1"/>
  <c r="G61" i="1" s="1"/>
  <c r="E60" i="1"/>
  <c r="F60" i="1" s="1"/>
  <c r="H60" i="1" s="1"/>
  <c r="E59" i="1"/>
  <c r="E56" i="1"/>
  <c r="F56" i="1" s="1"/>
  <c r="H56" i="1" s="1"/>
  <c r="E55" i="1"/>
  <c r="F55" i="1" s="1"/>
  <c r="H55" i="1" s="1"/>
  <c r="E54" i="1"/>
  <c r="F54" i="1" s="1"/>
  <c r="H54" i="1" s="1"/>
  <c r="E52" i="1"/>
  <c r="F52" i="1" s="1"/>
  <c r="H52" i="1" s="1"/>
  <c r="H51" i="1" s="1"/>
  <c r="E50" i="1"/>
  <c r="G50" i="1" s="1"/>
  <c r="E48" i="1"/>
  <c r="F48" i="1" s="1"/>
  <c r="H48" i="1" s="1"/>
  <c r="E47" i="1"/>
  <c r="F47" i="1" s="1"/>
  <c r="H47" i="1" s="1"/>
  <c r="E46" i="1"/>
  <c r="G46" i="1" s="1"/>
  <c r="E45" i="1"/>
  <c r="G45" i="1" s="1"/>
  <c r="E44" i="1"/>
  <c r="F44" i="1" s="1"/>
  <c r="H44" i="1" s="1"/>
  <c r="E43" i="1"/>
  <c r="F43" i="1" s="1"/>
  <c r="H43" i="1" s="1"/>
  <c r="E42" i="1"/>
  <c r="F42" i="1" s="1"/>
  <c r="H42" i="1" s="1"/>
  <c r="E41" i="1"/>
  <c r="E39" i="1"/>
  <c r="F39" i="1" s="1"/>
  <c r="H39" i="1" s="1"/>
  <c r="E38" i="1"/>
  <c r="F38" i="1" s="1"/>
  <c r="H38" i="1" s="1"/>
  <c r="E37" i="1"/>
  <c r="G37" i="1" s="1"/>
  <c r="E36" i="1"/>
  <c r="F36" i="1" s="1"/>
  <c r="H36" i="1" s="1"/>
  <c r="E35" i="1"/>
  <c r="G35" i="1" s="1"/>
  <c r="E32" i="1"/>
  <c r="F32" i="1" s="1"/>
  <c r="H32" i="1" s="1"/>
  <c r="E31" i="1"/>
  <c r="G31" i="1" s="1"/>
  <c r="E30" i="1"/>
  <c r="G30" i="1" s="1"/>
  <c r="E29" i="1"/>
  <c r="F29" i="1" s="1"/>
  <c r="H29" i="1" s="1"/>
  <c r="E28" i="1"/>
  <c r="F28" i="1" s="1"/>
  <c r="H28" i="1" s="1"/>
  <c r="E27" i="1"/>
  <c r="F27" i="1" s="1"/>
  <c r="H27" i="1" s="1"/>
  <c r="E25" i="1"/>
  <c r="F25" i="1" s="1"/>
  <c r="H25" i="1" s="1"/>
  <c r="E24" i="1"/>
  <c r="F24" i="1" s="1"/>
  <c r="H24" i="1" s="1"/>
  <c r="E23" i="1"/>
  <c r="F23" i="1" s="1"/>
  <c r="H23" i="1" s="1"/>
  <c r="E22" i="1"/>
  <c r="G22" i="1" s="1"/>
  <c r="E14" i="1"/>
  <c r="G14" i="1" s="1"/>
  <c r="E15" i="1"/>
  <c r="F15" i="1" s="1"/>
  <c r="H15" i="1" s="1"/>
  <c r="E16" i="1"/>
  <c r="G16" i="1" s="1"/>
  <c r="E17" i="1"/>
  <c r="F17" i="1" s="1"/>
  <c r="H17" i="1" s="1"/>
  <c r="E18" i="1"/>
  <c r="F18" i="1" s="1"/>
  <c r="H18" i="1" s="1"/>
  <c r="E19" i="1"/>
  <c r="F19" i="1" s="1"/>
  <c r="H19" i="1" s="1"/>
  <c r="E20" i="1"/>
  <c r="G20" i="1" s="1"/>
  <c r="E13" i="1"/>
  <c r="G13" i="1" s="1"/>
  <c r="F229" i="1"/>
  <c r="H229" i="1" s="1"/>
  <c r="F223" i="1"/>
  <c r="H223" i="1" s="1"/>
  <c r="F222" i="1"/>
  <c r="H222" i="1" s="1"/>
  <c r="F215" i="1"/>
  <c r="H215" i="1" s="1"/>
  <c r="F214" i="1"/>
  <c r="H214" i="1" s="1"/>
  <c r="F205" i="1"/>
  <c r="H205" i="1" s="1"/>
  <c r="F204" i="1"/>
  <c r="H204" i="1" s="1"/>
  <c r="F199" i="1"/>
  <c r="H199" i="1" s="1"/>
  <c r="F196" i="1"/>
  <c r="H196" i="1" s="1"/>
  <c r="F190" i="1"/>
  <c r="H190" i="1" s="1"/>
  <c r="F187" i="1"/>
  <c r="H187" i="1" s="1"/>
  <c r="F183" i="1"/>
  <c r="H183" i="1" s="1"/>
  <c r="F182" i="1"/>
  <c r="H182" i="1" s="1"/>
  <c r="F174" i="1"/>
  <c r="H174" i="1" s="1"/>
  <c r="F173" i="1"/>
  <c r="H173" i="1" s="1"/>
  <c r="F166" i="1"/>
  <c r="H166" i="1" s="1"/>
  <c r="F165" i="1"/>
  <c r="H165" i="1" s="1"/>
  <c r="F158" i="1"/>
  <c r="H158" i="1" s="1"/>
  <c r="F155" i="1"/>
  <c r="H155" i="1" s="1"/>
  <c r="F150" i="1"/>
  <c r="H150" i="1" s="1"/>
  <c r="F148" i="1"/>
  <c r="H148" i="1" s="1"/>
  <c r="F142" i="1"/>
  <c r="H142" i="1" s="1"/>
  <c r="F139" i="1"/>
  <c r="H139" i="1" s="1"/>
  <c r="F133" i="1"/>
  <c r="H133" i="1" s="1"/>
  <c r="F129" i="1"/>
  <c r="H129" i="1" s="1"/>
  <c r="F124" i="1"/>
  <c r="H124" i="1" s="1"/>
  <c r="F121" i="1"/>
  <c r="H121" i="1" s="1"/>
  <c r="F116" i="1"/>
  <c r="H116" i="1" s="1"/>
  <c r="F115" i="1"/>
  <c r="H115" i="1" s="1"/>
  <c r="F108" i="1"/>
  <c r="H108" i="1" s="1"/>
  <c r="H107" i="1" s="1"/>
  <c r="F105" i="1"/>
  <c r="H105" i="1" s="1"/>
  <c r="F96" i="1"/>
  <c r="H96" i="1" s="1"/>
  <c r="F95" i="1"/>
  <c r="H95" i="1" s="1"/>
  <c r="F86" i="1"/>
  <c r="H86" i="1" s="1"/>
  <c r="H85" i="1" s="1"/>
  <c r="F84" i="1"/>
  <c r="H84" i="1" s="1"/>
  <c r="F76" i="1"/>
  <c r="H76" i="1" s="1"/>
  <c r="F75" i="1"/>
  <c r="H75" i="1" s="1"/>
  <c r="F71" i="1"/>
  <c r="H71" i="1" s="1"/>
  <c r="F67" i="1"/>
  <c r="H67" i="1" s="1"/>
  <c r="F62" i="1"/>
  <c r="H62" i="1" s="1"/>
  <c r="F59" i="1"/>
  <c r="H59" i="1" s="1"/>
  <c r="F50" i="1"/>
  <c r="H50" i="1" s="1"/>
  <c r="F46" i="1"/>
  <c r="H46" i="1" s="1"/>
  <c r="F41" i="1"/>
  <c r="H41" i="1" s="1"/>
  <c r="F37" i="1"/>
  <c r="H37" i="1" s="1"/>
  <c r="F30" i="1"/>
  <c r="H30" i="1" s="1"/>
  <c r="F14" i="1"/>
  <c r="H14" i="1" s="1"/>
  <c r="G229" i="1"/>
  <c r="G228" i="1"/>
  <c r="G223" i="1"/>
  <c r="G220" i="1"/>
  <c r="G214" i="1"/>
  <c r="G210" i="1"/>
  <c r="G208" i="1"/>
  <c r="G205" i="1"/>
  <c r="G204" i="1"/>
  <c r="G196" i="1"/>
  <c r="G195" i="1"/>
  <c r="G188" i="1"/>
  <c r="G187" i="1"/>
  <c r="G183" i="1"/>
  <c r="G182" i="1"/>
  <c r="G177" i="1"/>
  <c r="G171" i="1"/>
  <c r="G170" i="1"/>
  <c r="G166" i="1"/>
  <c r="G165" i="1"/>
  <c r="G161" i="1"/>
  <c r="G153" i="1"/>
  <c r="G152" i="1"/>
  <c r="G148" i="1"/>
  <c r="G147" i="1"/>
  <c r="G142" i="1"/>
  <c r="G135" i="1"/>
  <c r="G134" i="1"/>
  <c r="G129" i="1"/>
  <c r="G128" i="1"/>
  <c r="G124" i="1"/>
  <c r="G118" i="1"/>
  <c r="G117" i="1"/>
  <c r="G113" i="1"/>
  <c r="G112" i="1"/>
  <c r="G105" i="1"/>
  <c r="G98" i="1"/>
  <c r="G96" i="1"/>
  <c r="G92" i="1"/>
  <c r="G91" i="1"/>
  <c r="G84" i="1"/>
  <c r="G76" i="1"/>
  <c r="G72" i="1"/>
  <c r="G71" i="1"/>
  <c r="G63" i="1"/>
  <c r="G59" i="1"/>
  <c r="G56" i="1"/>
  <c r="G54" i="1"/>
  <c r="G41" i="1"/>
  <c r="G38" i="1"/>
  <c r="G27" i="1"/>
  <c r="G18" i="1"/>
  <c r="G77" i="1" l="1"/>
  <c r="G122" i="1"/>
  <c r="G140" i="1"/>
  <c r="G159" i="1"/>
  <c r="G93" i="1"/>
  <c r="G114" i="1"/>
  <c r="G130" i="1"/>
  <c r="G149" i="1"/>
  <c r="G167" i="1"/>
  <c r="G184" i="1"/>
  <c r="G227" i="1"/>
  <c r="F185" i="1"/>
  <c r="H185" i="1" s="1"/>
  <c r="G103" i="1"/>
  <c r="G47" i="1"/>
  <c r="G82" i="1"/>
  <c r="G36" i="1"/>
  <c r="G60" i="1"/>
  <c r="G73" i="1"/>
  <c r="G110" i="1"/>
  <c r="G126" i="1"/>
  <c r="G145" i="1"/>
  <c r="G163" i="1"/>
  <c r="G180" i="1"/>
  <c r="F74" i="1"/>
  <c r="H74" i="1" s="1"/>
  <c r="H69" i="1" s="1"/>
  <c r="F203" i="1"/>
  <c r="H203" i="1" s="1"/>
  <c r="G175" i="1"/>
  <c r="F698" i="1"/>
  <c r="H698" i="1" s="1"/>
  <c r="G28" i="1"/>
  <c r="G536" i="1"/>
  <c r="G17" i="1"/>
  <c r="G32" i="1"/>
  <c r="G42" i="1"/>
  <c r="G64" i="1"/>
  <c r="G89" i="1"/>
  <c r="F31" i="1"/>
  <c r="H31" i="1" s="1"/>
  <c r="G528" i="1"/>
  <c r="F540" i="1"/>
  <c r="H540" i="1" s="1"/>
  <c r="G364" i="1"/>
  <c r="G377" i="1"/>
  <c r="G345" i="1"/>
  <c r="G344" i="1" s="1"/>
  <c r="G285" i="1"/>
  <c r="G429" i="1"/>
  <c r="G452" i="1"/>
  <c r="G508" i="1"/>
  <c r="G352" i="1"/>
  <c r="G398" i="1"/>
  <c r="F464" i="1"/>
  <c r="H464" i="1" s="1"/>
  <c r="F486" i="1"/>
  <c r="H486" i="1" s="1"/>
  <c r="F503" i="1"/>
  <c r="H503" i="1" s="1"/>
  <c r="F35" i="1"/>
  <c r="H35" i="1" s="1"/>
  <c r="H34" i="1" s="1"/>
  <c r="G283" i="1"/>
  <c r="F420" i="1"/>
  <c r="H420" i="1" s="1"/>
  <c r="G594" i="1"/>
  <c r="G601" i="1"/>
  <c r="G284" i="1"/>
  <c r="F319" i="1"/>
  <c r="H319" i="1" s="1"/>
  <c r="H315" i="1" s="1"/>
  <c r="G414" i="1"/>
  <c r="F443" i="1"/>
  <c r="H443" i="1" s="1"/>
  <c r="F451" i="1"/>
  <c r="H451" i="1" s="1"/>
  <c r="F462" i="1"/>
  <c r="H462" i="1" s="1"/>
  <c r="F490" i="1"/>
  <c r="H490" i="1" s="1"/>
  <c r="F492" i="1"/>
  <c r="H492" i="1" s="1"/>
  <c r="F501" i="1"/>
  <c r="H501" i="1" s="1"/>
  <c r="G652" i="1"/>
  <c r="F655" i="1"/>
  <c r="H655" i="1" s="1"/>
  <c r="G289" i="1"/>
  <c r="G288" i="1" s="1"/>
  <c r="G286" i="1" s="1"/>
  <c r="G317" i="1"/>
  <c r="G338" i="1"/>
  <c r="G334" i="1" s="1"/>
  <c r="G348" i="1"/>
  <c r="G424" i="1"/>
  <c r="F512" i="1"/>
  <c r="H512" i="1" s="1"/>
  <c r="G541" i="1"/>
  <c r="F545" i="1"/>
  <c r="H545" i="1" s="1"/>
  <c r="F553" i="1"/>
  <c r="H553" i="1" s="1"/>
  <c r="G624" i="1"/>
  <c r="G641" i="1"/>
  <c r="G25" i="1"/>
  <c r="G81" i="1"/>
  <c r="G101" i="1"/>
  <c r="G151" i="1"/>
  <c r="G169" i="1"/>
  <c r="G186" i="1"/>
  <c r="G191" i="1"/>
  <c r="G200" i="1"/>
  <c r="G209" i="1"/>
  <c r="G219" i="1"/>
  <c r="F45" i="1"/>
  <c r="H45" i="1" s="1"/>
  <c r="F66" i="1"/>
  <c r="H66" i="1" s="1"/>
  <c r="F120" i="1"/>
  <c r="H120" i="1" s="1"/>
  <c r="H109" i="1" s="1"/>
  <c r="F138" i="1"/>
  <c r="H138" i="1" s="1"/>
  <c r="F162" i="1"/>
  <c r="H162" i="1" s="1"/>
  <c r="F179" i="1"/>
  <c r="H179" i="1" s="1"/>
  <c r="F335" i="1"/>
  <c r="H335" i="1" s="1"/>
  <c r="G360" i="1"/>
  <c r="F611" i="1"/>
  <c r="H611" i="1" s="1"/>
  <c r="F22" i="1"/>
  <c r="H22" i="1" s="1"/>
  <c r="H21" i="1" s="1"/>
  <c r="F597" i="1"/>
  <c r="H597" i="1" s="1"/>
  <c r="G52" i="1"/>
  <c r="G51" i="1" s="1"/>
  <c r="G49" i="1" s="1"/>
  <c r="G80" i="1"/>
  <c r="G100" i="1"/>
  <c r="G125" i="1"/>
  <c r="G143" i="1"/>
  <c r="G225" i="1"/>
  <c r="G281" i="1"/>
  <c r="G321" i="1"/>
  <c r="G327" i="1"/>
  <c r="F337" i="1"/>
  <c r="H337" i="1" s="1"/>
  <c r="G356" i="1"/>
  <c r="G406" i="1"/>
  <c r="G529" i="1"/>
  <c r="F569" i="1"/>
  <c r="H569" i="1" s="1"/>
  <c r="G585" i="1"/>
  <c r="G677" i="1"/>
  <c r="G260" i="1"/>
  <c r="G262" i="1"/>
  <c r="G279" i="1"/>
  <c r="G318" i="1"/>
  <c r="F347" i="1"/>
  <c r="H347" i="1" s="1"/>
  <c r="F349" i="1"/>
  <c r="H349" i="1" s="1"/>
  <c r="F351" i="1"/>
  <c r="H351" i="1" s="1"/>
  <c r="F353" i="1"/>
  <c r="H353" i="1" s="1"/>
  <c r="F355" i="1"/>
  <c r="H355" i="1" s="1"/>
  <c r="F357" i="1"/>
  <c r="H357" i="1" s="1"/>
  <c r="F359" i="1"/>
  <c r="H359" i="1" s="1"/>
  <c r="F361" i="1"/>
  <c r="H361" i="1" s="1"/>
  <c r="F363" i="1"/>
  <c r="H363" i="1" s="1"/>
  <c r="F365" i="1"/>
  <c r="H365" i="1" s="1"/>
  <c r="F367" i="1"/>
  <c r="H367" i="1" s="1"/>
  <c r="G402" i="1"/>
  <c r="G410" i="1"/>
  <c r="G425" i="1"/>
  <c r="F428" i="1"/>
  <c r="H428" i="1" s="1"/>
  <c r="F466" i="1"/>
  <c r="H466" i="1" s="1"/>
  <c r="F489" i="1"/>
  <c r="H489" i="1" s="1"/>
  <c r="F500" i="1"/>
  <c r="H500" i="1" s="1"/>
  <c r="F505" i="1"/>
  <c r="H505" i="1" s="1"/>
  <c r="F511" i="1"/>
  <c r="H511" i="1" s="1"/>
  <c r="F527" i="1"/>
  <c r="H527" i="1" s="1"/>
  <c r="H526" i="1" s="1"/>
  <c r="D92" i="4" s="1"/>
  <c r="H92" i="4" s="1"/>
  <c r="F533" i="1"/>
  <c r="H533" i="1" s="1"/>
  <c r="F535" i="1"/>
  <c r="H535" i="1" s="1"/>
  <c r="F555" i="1"/>
  <c r="H555" i="1" s="1"/>
  <c r="F557" i="1"/>
  <c r="H557" i="1" s="1"/>
  <c r="F573" i="1"/>
  <c r="H573" i="1" s="1"/>
  <c r="G590" i="1"/>
  <c r="F593" i="1"/>
  <c r="H593" i="1" s="1"/>
  <c r="G614" i="1"/>
  <c r="G628" i="1"/>
  <c r="F676" i="1"/>
  <c r="H676" i="1" s="1"/>
  <c r="G15" i="1"/>
  <c r="G23" i="1"/>
  <c r="G43" i="1"/>
  <c r="G259" i="1"/>
  <c r="G261" i="1"/>
  <c r="G278" i="1"/>
  <c r="G280" i="1"/>
  <c r="G282" i="1"/>
  <c r="F376" i="1"/>
  <c r="H376" i="1" s="1"/>
  <c r="F378" i="1"/>
  <c r="H378" i="1" s="1"/>
  <c r="G389" i="1"/>
  <c r="G416" i="1"/>
  <c r="G421" i="1"/>
  <c r="F440" i="1"/>
  <c r="H440" i="1" s="1"/>
  <c r="F465" i="1"/>
  <c r="H465" i="1" s="1"/>
  <c r="F493" i="1"/>
  <c r="H493" i="1" s="1"/>
  <c r="F504" i="1"/>
  <c r="H504" i="1" s="1"/>
  <c r="F532" i="1"/>
  <c r="H532" i="1" s="1"/>
  <c r="F537" i="1"/>
  <c r="H537" i="1" s="1"/>
  <c r="F539" i="1"/>
  <c r="H539" i="1" s="1"/>
  <c r="F554" i="1"/>
  <c r="H554" i="1" s="1"/>
  <c r="G571" i="1"/>
  <c r="G586" i="1"/>
  <c r="F589" i="1"/>
  <c r="H589" i="1" s="1"/>
  <c r="G602" i="1"/>
  <c r="G610" i="1"/>
  <c r="G645" i="1"/>
  <c r="G660" i="1"/>
  <c r="F663" i="1"/>
  <c r="H663" i="1" s="1"/>
  <c r="G670" i="1"/>
  <c r="G696" i="1"/>
  <c r="F565" i="1"/>
  <c r="H565" i="1" s="1"/>
  <c r="G574" i="1"/>
  <c r="G598" i="1"/>
  <c r="F613" i="1"/>
  <c r="H613" i="1" s="1"/>
  <c r="G637" i="1"/>
  <c r="F401" i="1"/>
  <c r="H401" i="1" s="1"/>
  <c r="G401" i="1"/>
  <c r="F409" i="1"/>
  <c r="H409" i="1" s="1"/>
  <c r="G409" i="1"/>
  <c r="F417" i="1"/>
  <c r="H417" i="1" s="1"/>
  <c r="G417" i="1"/>
  <c r="G523" i="1"/>
  <c r="G522" i="1" s="1"/>
  <c r="F523" i="1"/>
  <c r="H523" i="1" s="1"/>
  <c r="G543" i="1"/>
  <c r="F543" i="1"/>
  <c r="H543" i="1" s="1"/>
  <c r="G584" i="1"/>
  <c r="F584" i="1"/>
  <c r="H584" i="1" s="1"/>
  <c r="G600" i="1"/>
  <c r="F600" i="1"/>
  <c r="H600" i="1" s="1"/>
  <c r="G70" i="1"/>
  <c r="G69" i="1" s="1"/>
  <c r="G79" i="1"/>
  <c r="G83" i="1"/>
  <c r="G90" i="1"/>
  <c r="G94" i="1"/>
  <c r="G99" i="1"/>
  <c r="G104" i="1"/>
  <c r="G102" i="1" s="1"/>
  <c r="G111" i="1"/>
  <c r="G119" i="1"/>
  <c r="G123" i="1"/>
  <c r="G127" i="1"/>
  <c r="G132" i="1"/>
  <c r="G137" i="1"/>
  <c r="G141" i="1"/>
  <c r="G146" i="1"/>
  <c r="G154" i="1"/>
  <c r="G160" i="1"/>
  <c r="G164" i="1"/>
  <c r="G168" i="1"/>
  <c r="G172" i="1"/>
  <c r="G176" i="1"/>
  <c r="G181" i="1"/>
  <c r="F61" i="1"/>
  <c r="H61" i="1" s="1"/>
  <c r="F198" i="1"/>
  <c r="H198" i="1" s="1"/>
  <c r="F218" i="1"/>
  <c r="H218" i="1" s="1"/>
  <c r="H217" i="1" s="1"/>
  <c r="G308" i="1"/>
  <c r="G310" i="1"/>
  <c r="F340" i="1"/>
  <c r="H340" i="1" s="1"/>
  <c r="G340" i="1"/>
  <c r="F372" i="1"/>
  <c r="H372" i="1" s="1"/>
  <c r="G372" i="1"/>
  <c r="F385" i="1"/>
  <c r="H385" i="1" s="1"/>
  <c r="G385" i="1"/>
  <c r="G422" i="1"/>
  <c r="F422" i="1"/>
  <c r="H422" i="1" s="1"/>
  <c r="G426" i="1"/>
  <c r="F426" i="1"/>
  <c r="H426" i="1" s="1"/>
  <c r="G441" i="1"/>
  <c r="G439" i="1" s="1"/>
  <c r="F441" i="1"/>
  <c r="H441" i="1" s="1"/>
  <c r="G487" i="1"/>
  <c r="F487" i="1"/>
  <c r="H487" i="1" s="1"/>
  <c r="F510" i="1"/>
  <c r="H510" i="1" s="1"/>
  <c r="G552" i="1"/>
  <c r="F552" i="1"/>
  <c r="H552" i="1" s="1"/>
  <c r="G596" i="1"/>
  <c r="F596" i="1"/>
  <c r="H596" i="1" s="1"/>
  <c r="F620" i="1"/>
  <c r="H620" i="1" s="1"/>
  <c r="G620" i="1"/>
  <c r="G689" i="1"/>
  <c r="F689" i="1"/>
  <c r="H689" i="1" s="1"/>
  <c r="G612" i="1"/>
  <c r="F612" i="1"/>
  <c r="H612" i="1" s="1"/>
  <c r="F633" i="1"/>
  <c r="H633" i="1" s="1"/>
  <c r="G633" i="1"/>
  <c r="F656" i="1"/>
  <c r="H656" i="1" s="1"/>
  <c r="G656" i="1"/>
  <c r="G24" i="1"/>
  <c r="G29" i="1"/>
  <c r="G39" i="1"/>
  <c r="G44" i="1"/>
  <c r="G48" i="1"/>
  <c r="G55" i="1"/>
  <c r="G53" i="1" s="1"/>
  <c r="G65" i="1"/>
  <c r="F194" i="1"/>
  <c r="H194" i="1" s="1"/>
  <c r="H193" i="1" s="1"/>
  <c r="F212" i="1"/>
  <c r="H212" i="1" s="1"/>
  <c r="H207" i="1" s="1"/>
  <c r="H306" i="1"/>
  <c r="H325" i="1"/>
  <c r="F370" i="1"/>
  <c r="H370" i="1" s="1"/>
  <c r="G370" i="1"/>
  <c r="F397" i="1"/>
  <c r="H397" i="1" s="1"/>
  <c r="G397" i="1"/>
  <c r="F405" i="1"/>
  <c r="H405" i="1" s="1"/>
  <c r="G405" i="1"/>
  <c r="F413" i="1"/>
  <c r="H413" i="1" s="1"/>
  <c r="G413" i="1"/>
  <c r="G453" i="1"/>
  <c r="F453" i="1"/>
  <c r="H453" i="1" s="1"/>
  <c r="H450" i="1" s="1"/>
  <c r="D61" i="4" s="1"/>
  <c r="Q61" i="4" s="1"/>
  <c r="G491" i="1"/>
  <c r="F491" i="1"/>
  <c r="H491" i="1" s="1"/>
  <c r="G502" i="1"/>
  <c r="G499" i="1" s="1"/>
  <c r="F502" i="1"/>
  <c r="H502" i="1" s="1"/>
  <c r="G534" i="1"/>
  <c r="F534" i="1"/>
  <c r="H534" i="1" s="1"/>
  <c r="G556" i="1"/>
  <c r="F556" i="1"/>
  <c r="H556" i="1" s="1"/>
  <c r="G572" i="1"/>
  <c r="F572" i="1"/>
  <c r="H572" i="1" s="1"/>
  <c r="G592" i="1"/>
  <c r="F592" i="1"/>
  <c r="H592" i="1" s="1"/>
  <c r="F649" i="1"/>
  <c r="H649" i="1" s="1"/>
  <c r="G649" i="1"/>
  <c r="F674" i="1"/>
  <c r="H674" i="1" s="1"/>
  <c r="H666" i="1" s="1"/>
  <c r="G674" i="1"/>
  <c r="F342" i="1"/>
  <c r="H342" i="1" s="1"/>
  <c r="G342" i="1"/>
  <c r="G463" i="1"/>
  <c r="G461" i="1" s="1"/>
  <c r="F463" i="1"/>
  <c r="H463" i="1" s="1"/>
  <c r="G19" i="1"/>
  <c r="F189" i="1"/>
  <c r="H189" i="1" s="1"/>
  <c r="G307" i="1"/>
  <c r="G309" i="1"/>
  <c r="G311" i="1"/>
  <c r="G313" i="1"/>
  <c r="G329" i="1"/>
  <c r="G331" i="1"/>
  <c r="G333" i="1"/>
  <c r="F374" i="1"/>
  <c r="H374" i="1" s="1"/>
  <c r="G392" i="1"/>
  <c r="F419" i="1"/>
  <c r="H419" i="1" s="1"/>
  <c r="F423" i="1"/>
  <c r="H423" i="1" s="1"/>
  <c r="F427" i="1"/>
  <c r="H427" i="1" s="1"/>
  <c r="F442" i="1"/>
  <c r="H442" i="1" s="1"/>
  <c r="F488" i="1"/>
  <c r="H488" i="1" s="1"/>
  <c r="G509" i="1"/>
  <c r="G507" i="1" s="1"/>
  <c r="F509" i="1"/>
  <c r="H509" i="1" s="1"/>
  <c r="G538" i="1"/>
  <c r="F538" i="1"/>
  <c r="H538" i="1" s="1"/>
  <c r="G549" i="1"/>
  <c r="F549" i="1"/>
  <c r="H549" i="1" s="1"/>
  <c r="G588" i="1"/>
  <c r="F588" i="1"/>
  <c r="H588" i="1" s="1"/>
  <c r="H604" i="1"/>
  <c r="G659" i="1"/>
  <c r="F659" i="1"/>
  <c r="H659" i="1" s="1"/>
  <c r="F683" i="1"/>
  <c r="H683" i="1" s="1"/>
  <c r="H680" i="1" s="1"/>
  <c r="G683" i="1"/>
  <c r="F692" i="1"/>
  <c r="H692" i="1" s="1"/>
  <c r="H690" i="1" s="1"/>
  <c r="D98" i="4" s="1"/>
  <c r="T98" i="4" s="1"/>
  <c r="G692" i="1"/>
  <c r="F583" i="1"/>
  <c r="H583" i="1" s="1"/>
  <c r="F587" i="1"/>
  <c r="H587" i="1" s="1"/>
  <c r="F591" i="1"/>
  <c r="H591" i="1" s="1"/>
  <c r="F595" i="1"/>
  <c r="H595" i="1" s="1"/>
  <c r="F599" i="1"/>
  <c r="H599" i="1" s="1"/>
  <c r="F603" i="1"/>
  <c r="H603" i="1" s="1"/>
  <c r="G631" i="1"/>
  <c r="G699" i="1"/>
  <c r="F702" i="1"/>
  <c r="H702" i="1" s="1"/>
  <c r="G664" i="1"/>
  <c r="F495" i="1"/>
  <c r="H495" i="1" s="1"/>
  <c r="F497" i="1"/>
  <c r="H497" i="1" s="1"/>
  <c r="F498" i="1"/>
  <c r="H498" i="1" s="1"/>
  <c r="F514" i="1"/>
  <c r="H514" i="1" s="1"/>
  <c r="F516" i="1"/>
  <c r="H516" i="1" s="1"/>
  <c r="F517" i="1"/>
  <c r="H517" i="1" s="1"/>
  <c r="F519" i="1"/>
  <c r="H519" i="1" s="1"/>
  <c r="F521" i="1"/>
  <c r="H521" i="1" s="1"/>
  <c r="G496" i="1"/>
  <c r="G494" i="1" s="1"/>
  <c r="G515" i="1"/>
  <c r="G518" i="1"/>
  <c r="G520" i="1"/>
  <c r="F546" i="1"/>
  <c r="H546" i="1" s="1"/>
  <c r="F550" i="1"/>
  <c r="H550" i="1" s="1"/>
  <c r="F562" i="1"/>
  <c r="H562" i="1" s="1"/>
  <c r="F566" i="1"/>
  <c r="H566" i="1" s="1"/>
  <c r="F627" i="1"/>
  <c r="H627" i="1" s="1"/>
  <c r="G627" i="1"/>
  <c r="F576" i="1"/>
  <c r="H576" i="1" s="1"/>
  <c r="G576" i="1"/>
  <c r="F578" i="1"/>
  <c r="H578" i="1" s="1"/>
  <c r="G578" i="1"/>
  <c r="F581" i="1"/>
  <c r="H581" i="1" s="1"/>
  <c r="H580" i="1" s="1"/>
  <c r="G581" i="1"/>
  <c r="G580" i="1" s="1"/>
  <c r="F623" i="1"/>
  <c r="H623" i="1" s="1"/>
  <c r="G623" i="1"/>
  <c r="F525" i="1"/>
  <c r="H525" i="1" s="1"/>
  <c r="H524" i="1" s="1"/>
  <c r="F544" i="1"/>
  <c r="H544" i="1" s="1"/>
  <c r="F548" i="1"/>
  <c r="H548" i="1" s="1"/>
  <c r="F559" i="1"/>
  <c r="H559" i="1" s="1"/>
  <c r="H558" i="1" s="1"/>
  <c r="F564" i="1"/>
  <c r="H564" i="1" s="1"/>
  <c r="F568" i="1"/>
  <c r="H568" i="1" s="1"/>
  <c r="F619" i="1"/>
  <c r="H619" i="1" s="1"/>
  <c r="G619" i="1"/>
  <c r="F547" i="1"/>
  <c r="H547" i="1" s="1"/>
  <c r="G561" i="1"/>
  <c r="F563" i="1"/>
  <c r="H563" i="1" s="1"/>
  <c r="F567" i="1"/>
  <c r="H567" i="1" s="1"/>
  <c r="F577" i="1"/>
  <c r="H577" i="1" s="1"/>
  <c r="G577" i="1"/>
  <c r="G616" i="1"/>
  <c r="F616" i="1"/>
  <c r="H616" i="1" s="1"/>
  <c r="F632" i="1"/>
  <c r="H632" i="1" s="1"/>
  <c r="G632" i="1"/>
  <c r="G605" i="1"/>
  <c r="G606" i="1"/>
  <c r="G607" i="1"/>
  <c r="G608" i="1"/>
  <c r="G615" i="1"/>
  <c r="G621" i="1"/>
  <c r="G625" i="1"/>
  <c r="G634" i="1"/>
  <c r="G638" i="1"/>
  <c r="G642" i="1"/>
  <c r="G646" i="1"/>
  <c r="G650" i="1"/>
  <c r="G653" i="1"/>
  <c r="G657" i="1"/>
  <c r="G661" i="1"/>
  <c r="G665" i="1"/>
  <c r="G667" i="1"/>
  <c r="G671" i="1"/>
  <c r="G678" i="1"/>
  <c r="G684" i="1"/>
  <c r="G687" i="1"/>
  <c r="G693" i="1"/>
  <c r="G700" i="1"/>
  <c r="G636" i="1"/>
  <c r="G640" i="1"/>
  <c r="G644" i="1"/>
  <c r="G648" i="1"/>
  <c r="F654" i="1"/>
  <c r="H654" i="1" s="1"/>
  <c r="F658" i="1"/>
  <c r="H658" i="1" s="1"/>
  <c r="F662" i="1"/>
  <c r="H662" i="1" s="1"/>
  <c r="G669" i="1"/>
  <c r="G673" i="1"/>
  <c r="F679" i="1"/>
  <c r="H679" i="1" s="1"/>
  <c r="G682" i="1"/>
  <c r="F688" i="1"/>
  <c r="H688" i="1" s="1"/>
  <c r="G691" i="1"/>
  <c r="G695" i="1"/>
  <c r="F701" i="1"/>
  <c r="H701" i="1" s="1"/>
  <c r="G618" i="1"/>
  <c r="G622" i="1"/>
  <c r="G626" i="1"/>
  <c r="G635" i="1"/>
  <c r="G639" i="1"/>
  <c r="G643" i="1"/>
  <c r="G647" i="1"/>
  <c r="G668" i="1"/>
  <c r="G672" i="1"/>
  <c r="G681" i="1"/>
  <c r="G685" i="1"/>
  <c r="G694" i="1"/>
  <c r="H258" i="1"/>
  <c r="D52" i="4" s="1"/>
  <c r="E52" i="4" s="1"/>
  <c r="H277" i="1"/>
  <c r="G251" i="1"/>
  <c r="G252" i="1"/>
  <c r="G253" i="1"/>
  <c r="G255" i="1"/>
  <c r="G256" i="1"/>
  <c r="G257" i="1"/>
  <c r="G264" i="1"/>
  <c r="G265" i="1"/>
  <c r="G267" i="1"/>
  <c r="G268" i="1"/>
  <c r="G273" i="1"/>
  <c r="G274" i="1"/>
  <c r="G276" i="1"/>
  <c r="G291" i="1"/>
  <c r="G292" i="1"/>
  <c r="G297" i="1"/>
  <c r="G299" i="1"/>
  <c r="G300" i="1"/>
  <c r="G303" i="1"/>
  <c r="G316" i="1"/>
  <c r="G320" i="1"/>
  <c r="G312" i="1"/>
  <c r="G326" i="1"/>
  <c r="G330" i="1"/>
  <c r="F336" i="1"/>
  <c r="H336" i="1" s="1"/>
  <c r="F350" i="1"/>
  <c r="H350" i="1" s="1"/>
  <c r="F354" i="1"/>
  <c r="H354" i="1" s="1"/>
  <c r="F358" i="1"/>
  <c r="H358" i="1" s="1"/>
  <c r="F362" i="1"/>
  <c r="H362" i="1" s="1"/>
  <c r="F366" i="1"/>
  <c r="H366" i="1" s="1"/>
  <c r="G369" i="1"/>
  <c r="F375" i="1"/>
  <c r="H375" i="1" s="1"/>
  <c r="G379" i="1"/>
  <c r="G383" i="1"/>
  <c r="G388" i="1"/>
  <c r="G391" i="1"/>
  <c r="F382" i="1"/>
  <c r="H382" i="1" s="1"/>
  <c r="G382" i="1"/>
  <c r="F390" i="1"/>
  <c r="H390" i="1" s="1"/>
  <c r="G390" i="1"/>
  <c r="F250" i="1"/>
  <c r="H250" i="1" s="1"/>
  <c r="F254" i="1"/>
  <c r="H254" i="1" s="1"/>
  <c r="F266" i="1"/>
  <c r="H266" i="1" s="1"/>
  <c r="F269" i="1"/>
  <c r="H269" i="1" s="1"/>
  <c r="F272" i="1"/>
  <c r="H272" i="1" s="1"/>
  <c r="F275" i="1"/>
  <c r="H275" i="1" s="1"/>
  <c r="F287" i="1"/>
  <c r="H287" i="1" s="1"/>
  <c r="H286" i="1" s="1"/>
  <c r="D55" i="4" s="1"/>
  <c r="H55" i="4" s="1"/>
  <c r="F293" i="1"/>
  <c r="H293" i="1" s="1"/>
  <c r="H290" i="1" s="1"/>
  <c r="D56" i="4" s="1"/>
  <c r="H56" i="4" s="1"/>
  <c r="F296" i="1"/>
  <c r="H296" i="1" s="1"/>
  <c r="F298" i="1"/>
  <c r="H298" i="1" s="1"/>
  <c r="F301" i="1"/>
  <c r="H301" i="1" s="1"/>
  <c r="F302" i="1"/>
  <c r="H302" i="1" s="1"/>
  <c r="F304" i="1"/>
  <c r="H304" i="1" s="1"/>
  <c r="F305" i="1"/>
  <c r="H305" i="1" s="1"/>
  <c r="G314" i="1"/>
  <c r="G323" i="1"/>
  <c r="G322" i="1" s="1"/>
  <c r="G328" i="1"/>
  <c r="G332" i="1"/>
  <c r="G341" i="1"/>
  <c r="G371" i="1"/>
  <c r="F380" i="1"/>
  <c r="H380" i="1" s="1"/>
  <c r="G384" i="1"/>
  <c r="G387" i="1"/>
  <c r="F418" i="1"/>
  <c r="H418" i="1" s="1"/>
  <c r="G418" i="1"/>
  <c r="F386" i="1"/>
  <c r="H386" i="1" s="1"/>
  <c r="G386" i="1"/>
  <c r="F396" i="1"/>
  <c r="H396" i="1" s="1"/>
  <c r="G396" i="1"/>
  <c r="F400" i="1"/>
  <c r="H400" i="1" s="1"/>
  <c r="G400" i="1"/>
  <c r="F404" i="1"/>
  <c r="H404" i="1" s="1"/>
  <c r="G404" i="1"/>
  <c r="F408" i="1"/>
  <c r="H408" i="1" s="1"/>
  <c r="G408" i="1"/>
  <c r="F412" i="1"/>
  <c r="H412" i="1" s="1"/>
  <c r="G412" i="1"/>
  <c r="G395" i="1"/>
  <c r="G399" i="1"/>
  <c r="G403" i="1"/>
  <c r="G407" i="1"/>
  <c r="G411" i="1"/>
  <c r="G433" i="1"/>
  <c r="F433" i="1"/>
  <c r="H433" i="1" s="1"/>
  <c r="G437" i="1"/>
  <c r="F437" i="1"/>
  <c r="H437" i="1" s="1"/>
  <c r="G446" i="1"/>
  <c r="F446" i="1"/>
  <c r="H446" i="1" s="1"/>
  <c r="G457" i="1"/>
  <c r="F457" i="1"/>
  <c r="H457" i="1" s="1"/>
  <c r="G434" i="1"/>
  <c r="F434" i="1"/>
  <c r="H434" i="1" s="1"/>
  <c r="G438" i="1"/>
  <c r="F438" i="1"/>
  <c r="H438" i="1" s="1"/>
  <c r="G447" i="1"/>
  <c r="F447" i="1"/>
  <c r="H447" i="1" s="1"/>
  <c r="G458" i="1"/>
  <c r="F458" i="1"/>
  <c r="H458" i="1" s="1"/>
  <c r="G431" i="1"/>
  <c r="F431" i="1"/>
  <c r="H431" i="1" s="1"/>
  <c r="G435" i="1"/>
  <c r="F435" i="1"/>
  <c r="H435" i="1" s="1"/>
  <c r="G448" i="1"/>
  <c r="F448" i="1"/>
  <c r="H448" i="1" s="1"/>
  <c r="G455" i="1"/>
  <c r="F455" i="1"/>
  <c r="H455" i="1" s="1"/>
  <c r="G459" i="1"/>
  <c r="F459" i="1"/>
  <c r="H459" i="1" s="1"/>
  <c r="G432" i="1"/>
  <c r="F432" i="1"/>
  <c r="H432" i="1" s="1"/>
  <c r="G436" i="1"/>
  <c r="F436" i="1"/>
  <c r="H436" i="1" s="1"/>
  <c r="G445" i="1"/>
  <c r="F445" i="1"/>
  <c r="H445" i="1" s="1"/>
  <c r="G449" i="1"/>
  <c r="F449" i="1"/>
  <c r="H449" i="1" s="1"/>
  <c r="G456" i="1"/>
  <c r="F456" i="1"/>
  <c r="H456" i="1" s="1"/>
  <c r="G460" i="1"/>
  <c r="F460" i="1"/>
  <c r="H460" i="1" s="1"/>
  <c r="G68" i="1"/>
  <c r="G58" i="1" s="1"/>
  <c r="G192" i="1"/>
  <c r="G197" i="1"/>
  <c r="G201" i="1"/>
  <c r="G206" i="1"/>
  <c r="G202" i="1" s="1"/>
  <c r="G211" i="1"/>
  <c r="G216" i="1"/>
  <c r="G213" i="1" s="1"/>
  <c r="G221" i="1"/>
  <c r="G226" i="1"/>
  <c r="F16" i="1"/>
  <c r="H16" i="1" s="1"/>
  <c r="F20" i="1"/>
  <c r="H20" i="1" s="1"/>
  <c r="F13" i="1"/>
  <c r="H13" i="1" s="1"/>
  <c r="G34" i="1"/>
  <c r="G131" i="1"/>
  <c r="H49" i="1"/>
  <c r="D19" i="4" s="1"/>
  <c r="H19" i="4" s="1"/>
  <c r="H78" i="1"/>
  <c r="H102" i="1"/>
  <c r="H136" i="1"/>
  <c r="H202" i="1"/>
  <c r="H157" i="1"/>
  <c r="H213" i="1"/>
  <c r="D25" i="4" s="1"/>
  <c r="Q25" i="4" s="1"/>
  <c r="H40" i="1"/>
  <c r="H88" i="1"/>
  <c r="H224" i="1"/>
  <c r="H144" i="1"/>
  <c r="H131" i="1"/>
  <c r="H97" i="1"/>
  <c r="H53" i="1"/>
  <c r="H26" i="1"/>
  <c r="D17" i="4" s="1"/>
  <c r="G450" i="1" l="1"/>
  <c r="G224" i="1"/>
  <c r="G373" i="1"/>
  <c r="H334" i="1"/>
  <c r="G686" i="1"/>
  <c r="G26" i="1"/>
  <c r="H686" i="1"/>
  <c r="D97" i="4" s="1"/>
  <c r="Q97" i="4" s="1"/>
  <c r="G526" i="1"/>
  <c r="H373" i="1"/>
  <c r="H58" i="1"/>
  <c r="H57" i="1" s="1"/>
  <c r="D21" i="4" s="1"/>
  <c r="H21" i="4" s="1"/>
  <c r="G12" i="1"/>
  <c r="G346" i="1"/>
  <c r="H178" i="1"/>
  <c r="H156" i="1" s="1"/>
  <c r="D24" i="4" s="1"/>
  <c r="Q24" i="4" s="1"/>
  <c r="G675" i="1"/>
  <c r="G21" i="1"/>
  <c r="G207" i="1"/>
  <c r="G40" i="1"/>
  <c r="G33" i="1" s="1"/>
  <c r="H570" i="1"/>
  <c r="G193" i="1"/>
  <c r="H507" i="1"/>
  <c r="G109" i="1"/>
  <c r="G136" i="1"/>
  <c r="G178" i="1"/>
  <c r="G78" i="1"/>
  <c r="G57" i="1" s="1"/>
  <c r="H609" i="1"/>
  <c r="H461" i="1"/>
  <c r="D63" i="4" s="1"/>
  <c r="T63" i="4" s="1"/>
  <c r="H499" i="1"/>
  <c r="D89" i="4" s="1"/>
  <c r="Q89" i="4" s="1"/>
  <c r="G217" i="1"/>
  <c r="G258" i="1"/>
  <c r="G339" i="1"/>
  <c r="G697" i="1"/>
  <c r="G582" i="1"/>
  <c r="G570" i="1"/>
  <c r="G609" i="1"/>
  <c r="H439" i="1"/>
  <c r="G97" i="1"/>
  <c r="H522" i="1"/>
  <c r="D91" i="4" s="1"/>
  <c r="H91" i="4" s="1"/>
  <c r="H485" i="1"/>
  <c r="D87" i="4" s="1"/>
  <c r="E87" i="4" s="1"/>
  <c r="G157" i="1"/>
  <c r="G144" i="1"/>
  <c r="G88" i="1"/>
  <c r="H675" i="1"/>
  <c r="H263" i="1"/>
  <c r="D53" i="4" s="1"/>
  <c r="T53" i="4" s="1"/>
  <c r="G315" i="1"/>
  <c r="G271" i="1"/>
  <c r="H531" i="1"/>
  <c r="H368" i="1"/>
  <c r="G444" i="1"/>
  <c r="H415" i="1"/>
  <c r="G531" i="1"/>
  <c r="G485" i="1"/>
  <c r="G542" i="1"/>
  <c r="G277" i="1"/>
  <c r="G415" i="1"/>
  <c r="H346" i="1"/>
  <c r="G290" i="1"/>
  <c r="H697" i="1"/>
  <c r="D99" i="4" s="1"/>
  <c r="T99" i="4" s="1"/>
  <c r="H542" i="1"/>
  <c r="G630" i="1"/>
  <c r="H582" i="1"/>
  <c r="H339" i="1"/>
  <c r="H12" i="1"/>
  <c r="D15" i="4" s="1"/>
  <c r="E15" i="4" s="1"/>
  <c r="G249" i="1"/>
  <c r="G651" i="1"/>
  <c r="H630" i="1"/>
  <c r="H617" i="1"/>
  <c r="H551" i="1"/>
  <c r="H394" i="1"/>
  <c r="G295" i="1"/>
  <c r="H651" i="1"/>
  <c r="G513" i="1"/>
  <c r="G506" i="1" s="1"/>
  <c r="T89" i="4"/>
  <c r="G551" i="1"/>
  <c r="H444" i="1"/>
  <c r="G680" i="1"/>
  <c r="G617" i="1"/>
  <c r="G666" i="1"/>
  <c r="G604" i="1"/>
  <c r="G575" i="1"/>
  <c r="H513" i="1"/>
  <c r="H575" i="1"/>
  <c r="H561" i="1"/>
  <c r="G690" i="1"/>
  <c r="H494" i="1"/>
  <c r="D88" i="4" s="1"/>
  <c r="E88" i="4" s="1"/>
  <c r="H430" i="1"/>
  <c r="G394" i="1"/>
  <c r="H295" i="1"/>
  <c r="H294" i="1" s="1"/>
  <c r="D57" i="4" s="1"/>
  <c r="H271" i="1"/>
  <c r="H270" i="1" s="1"/>
  <c r="D54" i="4" s="1"/>
  <c r="H249" i="1"/>
  <c r="D51" i="4" s="1"/>
  <c r="H381" i="1"/>
  <c r="G368" i="1"/>
  <c r="G325" i="1"/>
  <c r="G263" i="1"/>
  <c r="G430" i="1"/>
  <c r="G306" i="1"/>
  <c r="H454" i="1"/>
  <c r="G454" i="1"/>
  <c r="G381" i="1"/>
  <c r="H87" i="1"/>
  <c r="D22" i="4" s="1"/>
  <c r="N22" i="4" s="1"/>
  <c r="H33" i="1"/>
  <c r="D18" i="4" s="1"/>
  <c r="H18" i="4" s="1"/>
  <c r="D26" i="4"/>
  <c r="T26" i="4" s="1"/>
  <c r="D27" i="4"/>
  <c r="T27" i="4" s="1"/>
  <c r="D20" i="4"/>
  <c r="H20" i="4" s="1"/>
  <c r="D16" i="4"/>
  <c r="E16" i="4" s="1"/>
  <c r="H106" i="1"/>
  <c r="Q17" i="4"/>
  <c r="T17" i="4"/>
  <c r="H324" i="1" l="1"/>
  <c r="D58" i="4" s="1"/>
  <c r="G156" i="1"/>
  <c r="G324" i="1"/>
  <c r="H506" i="1"/>
  <c r="D90" i="4" s="1"/>
  <c r="H90" i="4" s="1"/>
  <c r="G87" i="1"/>
  <c r="G106" i="1"/>
  <c r="H343" i="1"/>
  <c r="D59" i="4" s="1"/>
  <c r="N59" i="4" s="1"/>
  <c r="G629" i="1"/>
  <c r="Q53" i="4"/>
  <c r="G294" i="1"/>
  <c r="G343" i="1"/>
  <c r="G560" i="1"/>
  <c r="T103" i="4"/>
  <c r="H579" i="1"/>
  <c r="D95" i="4" s="1"/>
  <c r="G579" i="1"/>
  <c r="H530" i="1"/>
  <c r="D93" i="4" s="1"/>
  <c r="K93" i="4" s="1"/>
  <c r="K103" i="4" s="1"/>
  <c r="G270" i="1"/>
  <c r="H393" i="1"/>
  <c r="D60" i="4" s="1"/>
  <c r="Q60" i="4" s="1"/>
  <c r="G530" i="1"/>
  <c r="N58" i="4"/>
  <c r="E51" i="4"/>
  <c r="D62" i="4"/>
  <c r="T62" i="4" s="1"/>
  <c r="T67" i="4" s="1"/>
  <c r="H54" i="4"/>
  <c r="E54" i="4"/>
  <c r="H57" i="4"/>
  <c r="K57" i="4"/>
  <c r="K67" i="4" s="1"/>
  <c r="H560" i="1"/>
  <c r="D94" i="4" s="1"/>
  <c r="H629" i="1"/>
  <c r="D96" i="4" s="1"/>
  <c r="G393" i="1"/>
  <c r="E18" i="4"/>
  <c r="E31" i="4" s="1"/>
  <c r="H231" i="1"/>
  <c r="H7" i="1" s="1"/>
  <c r="K21" i="4"/>
  <c r="K31" i="4" s="1"/>
  <c r="T31" i="4"/>
  <c r="D23" i="4"/>
  <c r="D31" i="4" s="1"/>
  <c r="C15" i="4" s="1"/>
  <c r="Q31" i="4"/>
  <c r="H31" i="4"/>
  <c r="A10" i="4" l="1"/>
  <c r="L6" i="1"/>
  <c r="Q67" i="4"/>
  <c r="G231" i="1"/>
  <c r="G7" i="1" s="1"/>
  <c r="N67" i="4"/>
  <c r="E90" i="4"/>
  <c r="E103" i="4" s="1"/>
  <c r="E67" i="4"/>
  <c r="G704" i="1"/>
  <c r="G480" i="1" s="1"/>
  <c r="G468" i="1"/>
  <c r="G244" i="1" s="1"/>
  <c r="H468" i="1"/>
  <c r="H244" i="1" s="1"/>
  <c r="A46" i="4" s="1"/>
  <c r="H93" i="4"/>
  <c r="H103" i="4" s="1"/>
  <c r="N94" i="4"/>
  <c r="D67" i="4"/>
  <c r="H704" i="1"/>
  <c r="H480" i="1" s="1"/>
  <c r="A82" i="4" s="1"/>
  <c r="Q96" i="4"/>
  <c r="Q103" i="4" s="1"/>
  <c r="N95" i="4"/>
  <c r="D103" i="4"/>
  <c r="H67" i="4"/>
  <c r="H32" i="4"/>
  <c r="K32" i="4" s="1"/>
  <c r="G31" i="4"/>
  <c r="C19" i="4"/>
  <c r="C16" i="4"/>
  <c r="C27" i="4"/>
  <c r="C24" i="4"/>
  <c r="C17" i="4"/>
  <c r="C21" i="4"/>
  <c r="C25" i="4"/>
  <c r="C18" i="4"/>
  <c r="S31" i="4"/>
  <c r="C23" i="4"/>
  <c r="C26" i="4"/>
  <c r="V31" i="4"/>
  <c r="C22" i="4"/>
  <c r="M31" i="4"/>
  <c r="C20" i="4"/>
  <c r="J31" i="4"/>
  <c r="N23" i="4"/>
  <c r="N31" i="4" s="1"/>
  <c r="P31" i="4" s="1"/>
  <c r="G67" i="4" l="1"/>
  <c r="H104" i="4"/>
  <c r="K104" i="4" s="1"/>
  <c r="J67" i="4"/>
  <c r="J103" i="4"/>
  <c r="C95" i="4"/>
  <c r="M103" i="4"/>
  <c r="M67" i="4"/>
  <c r="S103" i="4"/>
  <c r="V67" i="4"/>
  <c r="P67" i="4"/>
  <c r="S67" i="4"/>
  <c r="H68" i="4"/>
  <c r="K68" i="4" s="1"/>
  <c r="N68" i="4" s="1"/>
  <c r="Q68" i="4" s="1"/>
  <c r="T68" i="4" s="1"/>
  <c r="C97" i="4"/>
  <c r="C98" i="4"/>
  <c r="C92" i="4"/>
  <c r="C99" i="4"/>
  <c r="C89" i="4"/>
  <c r="C91" i="4"/>
  <c r="V103" i="4"/>
  <c r="C87" i="4"/>
  <c r="C90" i="4"/>
  <c r="C93" i="4"/>
  <c r="C88" i="4"/>
  <c r="C96" i="4"/>
  <c r="C94" i="4"/>
  <c r="G103" i="4"/>
  <c r="C62" i="4"/>
  <c r="C56" i="4"/>
  <c r="C55" i="4"/>
  <c r="C52" i="4"/>
  <c r="C63" i="4"/>
  <c r="C53" i="4"/>
  <c r="C61" i="4"/>
  <c r="C51" i="4"/>
  <c r="C57" i="4"/>
  <c r="C58" i="4"/>
  <c r="C60" i="4"/>
  <c r="C54" i="4"/>
  <c r="C59" i="4"/>
  <c r="N103" i="4"/>
  <c r="P103" i="4" s="1"/>
  <c r="J32" i="4"/>
  <c r="M32" i="4" s="1"/>
  <c r="P32" i="4" s="1"/>
  <c r="S32" i="4" s="1"/>
  <c r="V32" i="4" s="1"/>
  <c r="N32" i="4"/>
  <c r="Q32" i="4" s="1"/>
  <c r="T32" i="4" s="1"/>
  <c r="C31" i="4"/>
  <c r="N104" i="4" l="1"/>
  <c r="Q104" i="4" s="1"/>
  <c r="T104" i="4" s="1"/>
  <c r="J68" i="4"/>
  <c r="M68" i="4" s="1"/>
  <c r="P68" i="4" s="1"/>
  <c r="S68" i="4" s="1"/>
  <c r="V68" i="4" s="1"/>
  <c r="J104" i="4"/>
  <c r="M104" i="4" s="1"/>
  <c r="P104" i="4" s="1"/>
  <c r="S104" i="4" s="1"/>
  <c r="V104" i="4" s="1"/>
  <c r="C67" i="4"/>
  <c r="C103" i="4"/>
</calcChain>
</file>

<file path=xl/sharedStrings.xml><?xml version="1.0" encoding="utf-8"?>
<sst xmlns="http://schemas.openxmlformats.org/spreadsheetml/2006/main" count="1872" uniqueCount="435">
  <si>
    <t>Item</t>
  </si>
  <si>
    <t>Descrição</t>
  </si>
  <si>
    <t>Und</t>
  </si>
  <si>
    <t>Quant.</t>
  </si>
  <si>
    <t>Valor Unit</t>
  </si>
  <si>
    <t>Valor Unit com BDI</t>
  </si>
  <si>
    <t>Total s/BDI</t>
  </si>
  <si>
    <t>Total c/BDI</t>
  </si>
  <si>
    <t>MOBILIZAÇÃO - CANTEIRO DE OBRAS - DEMOLIÇÕES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</si>
  <si>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</si>
  <si>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</si>
  <si>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</si>
  <si>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</si>
  <si>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</si>
  <si>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</si>
  <si>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1.4</t>
  </si>
  <si>
    <t>1.5</t>
  </si>
  <si>
    <t>INSTAL/LIGACAO PROVISORIA ELETRICA BAIXA TENSAO P/CANT OBRA OBRA,M3-CHAVE 100A CARGA 3KWH,20CV EXCL FORN MEDIDOR</t>
  </si>
  <si>
    <t>1.6</t>
  </si>
  <si>
    <t>LIGAÇÃO PROVISÓRIA DE ÁGUA E SANITÁRIO</t>
  </si>
  <si>
    <t>1.7</t>
  </si>
  <si>
    <t>1.8</t>
  </si>
  <si>
    <t>MOVIMENTO DE TERRA</t>
  </si>
  <si>
    <t>2.1</t>
  </si>
  <si>
    <t>m³</t>
  </si>
  <si>
    <t>2.2</t>
  </si>
  <si>
    <t>2.3</t>
  </si>
  <si>
    <t>2.4</t>
  </si>
  <si>
    <t>COBERTURA</t>
  </si>
  <si>
    <t>3.1</t>
  </si>
  <si>
    <t>3.2</t>
  </si>
  <si>
    <t>3.3</t>
  </si>
  <si>
    <t>COBERTURA EM POLICARBONATO, INCL. ESTRUTURA METÁLICA</t>
  </si>
  <si>
    <t>3.4</t>
  </si>
  <si>
    <t>3.5</t>
  </si>
  <si>
    <t>3.6</t>
  </si>
  <si>
    <t>FUNDAÇÃO E ESTRUTURA</t>
  </si>
  <si>
    <t>4.1</t>
  </si>
  <si>
    <t>4.1.3</t>
  </si>
  <si>
    <t>LASTRO DE BRITA</t>
  </si>
  <si>
    <t>4.1.4</t>
  </si>
  <si>
    <t>FORMA TABUA P/ CONCRETO EM FUNDACAO C/ REAPROVEITAMENTO 10 X.</t>
  </si>
  <si>
    <t>4.1.5</t>
  </si>
  <si>
    <t>ARMACAO ACO CA-50, DIAM. 6,3 (1/4) À 12,5MM(1/2) -FORNECIMENTO/ CORTE(PERDA DE 10%) / DOBRA / COLOCAÇÃO.</t>
  </si>
  <si>
    <t>4.1.6</t>
  </si>
  <si>
    <t>4.1.7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</si>
  <si>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</si>
  <si>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</si>
  <si>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</si>
  <si>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</si>
  <si>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</si>
  <si>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</si>
  <si>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</si>
  <si>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</si>
  <si>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</si>
  <si>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4.2.6</t>
  </si>
  <si>
    <t>4.2.7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</si>
  <si>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</si>
  <si>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</si>
  <si>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</si>
  <si>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</si>
  <si>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</si>
  <si>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</si>
  <si>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5.2.1</t>
  </si>
  <si>
    <t>COBOGO DE CONCRETO (ELEMENTO VAZADO), 7X50X50CM, ASSENTADO COM ARGAMASSA TRACO 1:3 (CIMENTO E AREIA)</t>
  </si>
  <si>
    <t>IMPERMEABILIZAÇÃO</t>
  </si>
  <si>
    <t>6.1</t>
  </si>
  <si>
    <t>6.2</t>
  </si>
  <si>
    <t>6.3</t>
  </si>
  <si>
    <t>REVESTIMENTOS - PISOS, PAREDES E TETOS</t>
  </si>
  <si>
    <t>7.1</t>
  </si>
  <si>
    <t>7.1.1</t>
  </si>
  <si>
    <t>7.1.2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</si>
  <si>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</si>
  <si>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</si>
  <si>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</si>
  <si>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</si>
  <si>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7.1.6</t>
  </si>
  <si>
    <t>PLANTIO DE GRAMA EM PLACAS. AF_05/2018</t>
  </si>
  <si>
    <t>7.1.7</t>
  </si>
  <si>
    <t>7.1.8</t>
  </si>
  <si>
    <t>7.1.9</t>
  </si>
  <si>
    <t>m</t>
  </si>
  <si>
    <t>SOLEIRA EM GRANITO, LARGURA 15 CM, ESPESSURA 2,0 CM. AF_06/2018</t>
  </si>
  <si>
    <t>7.2</t>
  </si>
  <si>
    <t>7.2.1</t>
  </si>
  <si>
    <t>7.2.2</t>
  </si>
  <si>
    <t>7.2.3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</si>
  <si>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</si>
  <si>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</si>
  <si>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</si>
  <si>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7.2.6</t>
  </si>
  <si>
    <t>7.2.7</t>
  </si>
  <si>
    <t>7.2.8</t>
  </si>
  <si>
    <t>APLICAÇÃO MANUAL DE PINTURA COM TINTA TEXTURIZADA ACRÍLICA EM PAREDES EXTERNAS DE CASAS, UMA COR. AF_06/2014</t>
  </si>
  <si>
    <t>7.3</t>
  </si>
  <si>
    <t>7.3.1</t>
  </si>
  <si>
    <t>7.3.2</t>
  </si>
  <si>
    <t>7.3.3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</si>
  <si>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</si>
  <si>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</si>
  <si>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</si>
  <si>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</si>
  <si>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</si>
  <si>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7.4.3</t>
  </si>
  <si>
    <t>ESQUARIAS</t>
  </si>
  <si>
    <t>8.1</t>
  </si>
  <si>
    <t>8.1.1</t>
  </si>
  <si>
    <t>un</t>
  </si>
  <si>
    <t>8.1.2</t>
  </si>
  <si>
    <t>8.1.3</t>
  </si>
  <si>
    <t>8.1.4</t>
  </si>
  <si>
    <t>8.1.5</t>
  </si>
  <si>
    <t>8.1.6</t>
  </si>
  <si>
    <t>8.1.7</t>
  </si>
  <si>
    <t>8.1.8</t>
  </si>
  <si>
    <t>8.2</t>
  </si>
  <si>
    <t>8.2.1</t>
  </si>
  <si>
    <t>8.2.2</t>
  </si>
  <si>
    <t>8.2.3</t>
  </si>
  <si>
    <t>PORTA DE ABRIR, EM ALUMINIO, CHAPA CORRUGADA COM GUARNICAO</t>
  </si>
  <si>
    <t>8.2.4</t>
  </si>
  <si>
    <t>8.3</t>
  </si>
  <si>
    <t>8.3.1</t>
  </si>
  <si>
    <t>8.3.2</t>
  </si>
  <si>
    <t>VIDRO LISO COMUM TRANSPARENTE, ESPESSURA 3MM</t>
  </si>
  <si>
    <t>8.3.3</t>
  </si>
  <si>
    <t>INSTALAÇÕES ELETRICAS</t>
  </si>
  <si>
    <t>9.1</t>
  </si>
  <si>
    <t>9.1.2</t>
  </si>
  <si>
    <t>PADRÃO DE ENTRADA TRIFÁSICO 125A AÉREO - COMPLETO CFE PROJETO</t>
  </si>
  <si>
    <t>9.2</t>
  </si>
  <si>
    <t>9.2.1</t>
  </si>
  <si>
    <t>9.2.2</t>
  </si>
  <si>
    <t>9.2.3</t>
  </si>
  <si>
    <t>LUMINÁRIA ARANDELA TIPO TARTARUGA, COM GRADE, PARA 1 LÂMPADA DE 15 W - FORNECIMENTO E INSTALAÇÃO. AF_11/2017</t>
  </si>
  <si>
    <t>9.2.4</t>
  </si>
  <si>
    <t>9.2.5</t>
  </si>
  <si>
    <t>PROJETOR P/ FACHADA A PROVA DE TEMPO P/ LAMPADA INCANDESCENTE OU VAPOR MERCURIO - FORNECIMENTO E INSTALACAO</t>
  </si>
  <si>
    <t>9.2.6</t>
  </si>
  <si>
    <t>9.2.7</t>
  </si>
  <si>
    <t>9.2.8</t>
  </si>
  <si>
    <t>PLACA PARA CAIXA 2" X 4", COM FURO CENTRAL</t>
  </si>
  <si>
    <t>9.2.9.1</t>
  </si>
  <si>
    <t>9.2.9.2</t>
  </si>
  <si>
    <t>9.2.10.1</t>
  </si>
  <si>
    <t>9.2.10.2</t>
  </si>
  <si>
    <t>9.2.16.1</t>
  </si>
  <si>
    <t>9.2.16.2</t>
  </si>
  <si>
    <t>ESPELHO PLASTICO 4X2" - FORNECIMENTO E INSTALACAO</t>
  </si>
  <si>
    <t>9.3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</si>
  <si>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</si>
  <si>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</si>
  <si>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</si>
  <si>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</si>
  <si>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</si>
  <si>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9.3.4</t>
  </si>
  <si>
    <t>9.4</t>
  </si>
  <si>
    <t>9.4.1</t>
  </si>
  <si>
    <t>9.4.2</t>
  </si>
  <si>
    <t>9.4.3</t>
  </si>
  <si>
    <t>9.4.4</t>
  </si>
  <si>
    <t>9.4.5</t>
  </si>
  <si>
    <t>9.4.6</t>
  </si>
  <si>
    <t>9.4.7</t>
  </si>
  <si>
    <t>9.5</t>
  </si>
  <si>
    <t>9.5.1</t>
  </si>
  <si>
    <t>9.5.2</t>
  </si>
  <si>
    <t>9.5.3</t>
  </si>
  <si>
    <t>9.5.4</t>
  </si>
  <si>
    <t>9.5.5</t>
  </si>
  <si>
    <t>9.5.6</t>
  </si>
  <si>
    <t>9.5.7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</si>
  <si>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</si>
  <si>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</si>
  <si>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</si>
  <si>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</si>
  <si>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CAIXA ENTERRADA PARA INSTALACOES TELEFONICAS TIPO R1 0,60X0,35X0,50M EM BLOCOS DE CONCRETO ESTRUTURAL</t>
  </si>
  <si>
    <t>INSTALAÇÕES HIDRÁULICAS</t>
  </si>
  <si>
    <t>10.1</t>
  </si>
  <si>
    <t>LAVATÓRIO LOUÇA BRANCA SUSPENSO 29,5 X 39,0 CM, PADRÃO POPULAR, COM SIFÃO PLÁSTICO TIPO COPO 1", VÁLVULA EM PLÁSTICO BRANCO 1" E CONJUNTO PARA FIXAÇÃO</t>
  </si>
  <si>
    <t>LAVATORIO EM INOX PARA ESCOVAÇÃO, INCL VALVULAS E SIFÕES</t>
  </si>
  <si>
    <t>BANCADA EM INOX</t>
  </si>
  <si>
    <t>BARRA APOIO PARA DEFICIENTE EM AÇO INOX</t>
  </si>
  <si>
    <t>10.1.15.1</t>
  </si>
  <si>
    <t>10.1.15.2</t>
  </si>
  <si>
    <t>ENGATE / RABICHO FLEXIVEL INOX 1/2 " X 30 CM</t>
  </si>
  <si>
    <t>10.2</t>
  </si>
  <si>
    <t>LUVA DE ACO GALVANIZADO 3/4" - FORNECIMENTO E INSTALACAO</t>
  </si>
  <si>
    <t>FILTRO VOLUMETRICO MODELO VF1</t>
  </si>
  <si>
    <t>FREIO D'ÁGUA Ø100</t>
  </si>
  <si>
    <t>und</t>
  </si>
  <si>
    <t>CONJUNTO FLUTUANTE DE SUCÇÃO Ø 1"</t>
  </si>
  <si>
    <t>REGISTRO GAVETA 1.1/4" BRUTO LATAO - FORNECIMENTO E INSTALACAO</t>
  </si>
  <si>
    <t>REGISTRO GAVETA 3/4" BRUTO LATAO - FORNECIMENTO E INSTALACAO</t>
  </si>
  <si>
    <t>REGISTRO GAVETA 1" BRUTO LATAO - FORNECIMENTO E INSTALACAO</t>
  </si>
  <si>
    <t>10.3</t>
  </si>
  <si>
    <t>10.4</t>
  </si>
  <si>
    <t>pt</t>
  </si>
  <si>
    <t>10.5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</si>
  <si>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</si>
  <si>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TANQUE SÉPTICO RETANGULAR, EM ALVENARIA COM TIJOLOS CERÂMICOS MACIÇOS, DIMENSÕES INTERNAS: 1,4 X 3,2 X 1,8 M, VOLUME ÚTIL: 6272 L (PARA 32 CONTRIBUINTES). AF_05/2018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</si>
  <si>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</si>
  <si>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</si>
  <si>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</si>
  <si>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11.2</t>
  </si>
  <si>
    <t>VÁLVULA DE ESFERA EM BRONZE Ø 1/2" - FORNECIMENTO E INSTALAÇÃO</t>
  </si>
  <si>
    <t>11.3</t>
  </si>
  <si>
    <t>COMUNICAÇÃO VISUAL</t>
  </si>
  <si>
    <t>12.1</t>
  </si>
  <si>
    <t>12.2</t>
  </si>
  <si>
    <t>12.3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</si>
  <si>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</si>
  <si>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</si>
  <si>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</si>
  <si>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12.6</t>
  </si>
  <si>
    <t>DIVERSOS E LIMPEZA DA OBRA</t>
  </si>
  <si>
    <t>13.1</t>
  </si>
  <si>
    <t>13.2</t>
  </si>
  <si>
    <t>13.3</t>
  </si>
  <si>
    <t>LIMPEZA FINAL DA OBRA</t>
  </si>
  <si>
    <t>CARGA MECANIZADA E REMOCAO E ENTULHO COM TRANSPORTE ATE 1KM</t>
  </si>
  <si>
    <t>TRANSPORTE LOCAL COM CAMINHAO BASCULANTE 6 M3, RODOVIA PAVIMENTADA ( PARA DISTANCIAS SUPERIORES A 4 KM )</t>
  </si>
  <si>
    <t>FUNDAÇÃO</t>
  </si>
  <si>
    <t xml:space="preserve">ESTRUTURA  </t>
  </si>
  <si>
    <t>MUROS</t>
  </si>
  <si>
    <t>PISO</t>
  </si>
  <si>
    <t>PAREDE</t>
  </si>
  <si>
    <t>TETO</t>
  </si>
  <si>
    <t>MADEIRA</t>
  </si>
  <si>
    <t>ALUMINIO</t>
  </si>
  <si>
    <t>VIDRO</t>
  </si>
  <si>
    <t>PADRÃO DE ENTRADA TRIFÁSICO 125A AÉREO</t>
  </si>
  <si>
    <t>PONTOS ELÉTRICOS</t>
  </si>
  <si>
    <t>QPDG</t>
  </si>
  <si>
    <t>QUADROS</t>
  </si>
  <si>
    <t>EQUIPAMENTOS LÓGICA E TELEFONIA</t>
  </si>
  <si>
    <t>LOUÇAS E APARELHOS SANITÁRIOS </t>
  </si>
  <si>
    <t>REAPROVEITAMENTO DE ÁGUA PLUVIAIS</t>
  </si>
  <si>
    <t>METAIS, ACESSÓRIOS E EQUIPAMENTOS</t>
  </si>
  <si>
    <t>PONTOS DE HIRAULICA </t>
  </si>
  <si>
    <t>REDE EXTERNA</t>
  </si>
  <si>
    <t>TAPUME DE CHAPA DE MADEIRA COMPENSADA, E= 6MM, COM PINTURA A
CAL E REAPROVEITAMENTO DE 2X</t>
  </si>
  <si>
    <t>DESMATAMENTO E LIMPEZA MECANIZADA DE TERRENO COM ARVORES
ATE Ø 15CM, UTILIZANDO TRATOR DE ESTEIRAS</t>
  </si>
  <si>
    <t>GALPAO ABERTO PARA OFICINA E DEPOSITO DE CANTEIRO DE OBRAS, EM
MADEIRA DE LEI</t>
  </si>
  <si>
    <t>BARRACAO DE OBRA EM CHAPA DE MADEIRA COMPENSADA COM
BANHEIRO, COBERTURA EM FIBROCIMENTO 4 MM, INCLUSO INSTALACOES HIDROSANITARIAS E ELETRICAS</t>
  </si>
  <si>
    <t>ESCAVACAO MANUAL DE VALA EM  MATERIAL DE 1A CATEGORIA ATE 1,5M
EXCLUINDO ESGOTAMENTO / ESCORAMENTO</t>
  </si>
  <si>
    <t>REATERRO DE VALA COM MATERIAL GRANULAR REAPROVEITADO
ADENSADO E VIBRADO</t>
  </si>
  <si>
    <t>CARGA E DESCARGA MECANIZADAS DE ENTULHO EM CAMINHAO
BASCULANTE 6 M3</t>
  </si>
  <si>
    <t>TRANSPORTE DE ENTULHO COM CAMINHAO BASCULANTE 6 M3, RODOVIA
PAVIMENTADA, DMT 0,5 A 1,0 KM</t>
  </si>
  <si>
    <t>ESTRUTURA EM MADEIRA APARELHADA, PARA TELHA CERAMICA, APOIADA
EM PAREDE</t>
  </si>
  <si>
    <t>COBERTURA EM TELHA CERAMICA TIPO FRANCESA OU MARSELHA,
EXCLUINDO MADEIRAMENTO</t>
  </si>
  <si>
    <t>CUMEEIRA COM TELHA CERAMICA EMBOCADA COM ARGAMASSA TRACO
1:2:8 (CIMENTO, CAL E AREIA)</t>
  </si>
  <si>
    <t>CALHA EM CHAPA DE ACO GALVANIZADO NUMERO 24, DESENVOLVIMENTO
DE 50CM</t>
  </si>
  <si>
    <t>RUFO EM CHAPA DE ACO GALVANIZADO NUMERO 24, DESENVOLVIMENTO
DE 25CM</t>
  </si>
  <si>
    <t>ARMACAO DE ACO CA-60 DIAM. 3,4 A 6,0MM.- FORNECIMENTO / CORTE
(C/PERDA DE 10%) / DOBRA / COLOCAÇÃO.</t>
  </si>
  <si>
    <t>LANÇAMENTO COM USO DE BALDES, ADENSAMENTO E ACABAMENTO DE
CONCRETO EM ESTRUTURAS. AF_12/2015</t>
  </si>
  <si>
    <t>LAJE PRE-MOLD BETA 12 P/3,5KN/M2 VAO 4,1M INCL VIGOTAS TIJOLOS
ARMADU-RA NEGATIVA CAPEAMENTO 3CM CONCRETO 15MPA ESCORAMENTO MATERIAIS E MAO DE OBRA.</t>
  </si>
  <si>
    <t>LAJE PRE-MOLD BETA 16 P/3,5KN/M2 VAO 5,2M INCL VIGOTAS TIJOLOS ARMADU-RA NEGATIVA CAPEAMENTO 3CM CONCRETO 15MPA
ESCORAMENTO MATERIAL E MAO  DE OBRA.</t>
  </si>
  <si>
    <t>IMPERMEABILIZACAO DE ESTRUTURAS ENTERRADAS, COM TINTA
ASFALTICA, DUAS DEMAOS.</t>
  </si>
  <si>
    <t>IMPERMEABILIZACAO DE SUPERFICIE COM MANTA ASFALTICA (COM
POLIMEROS TIPO APP), E=3 MM</t>
  </si>
  <si>
    <t>PROTECAO MECANICA DE SUPERFICIE COM ARGAMASSA DE CIMENTO E
AREIA, TRACO 1:3, E=2 CM</t>
  </si>
  <si>
    <t>CONTRAPISO EM ARGAMASSA TRACO 1:4 (CIMENTO E AREIA), ESPESSURA
7CM, PREPARO MANUAL</t>
  </si>
  <si>
    <t>REGULARIZAÇÃO DE BASE PARA REVEST. DE PISOS COM ARG. TRAÇO T4, ESP. MÉDIA = 2,5CM</t>
  </si>
  <si>
    <t>MEIO-FIO (GUIA) DE CONCRETO PRE-MOLDADO, DIMENSÕES 12X15X30X100CM (FACE SUPERIORXFACE INFERIORXALTURAXCOMPRIMENTO),REJUNTADO C/ARGAMASSA 1:4
CIMENTO:AREIA, INCLUINDO ESCAVAÇÃO E REATERRO.</t>
  </si>
  <si>
    <t>SARJETA EM CONCRETO, PREPARO MANUAL, COM SEIXO ROLADO,
ESPESSURA = 8CM, LARGURA  = 40CM.</t>
  </si>
  <si>
    <t>REVESTIMENTO CERÂMICO PARA PISO OU PAREDE, 40 X 40 CM, C/ PISO SOLID GREY, INCEPA OU SIMILAR, PEI 5, APLICADO COM ARGAMASSA INDUSTRIALIZADA AC-III, REJUNTE EPOXI, EXCLUSIVE REGULARIZAÇÃO DE BASE OU EMBOÇO</t>
  </si>
  <si>
    <t>RODAPÉ DE CERAMICA ESMALTADA,  H=10CM, ASSENTADO  COM ARGAMASSA  COLANTE E REJUNTAMENTO EM EPOXI [ADAPTADO DE
CAERN 1100087]</t>
  </si>
  <si>
    <t>CHAPISCO EM PAREDE COM ARGAMASSA TRAÇO T1 - 1:3 (CIMENTO / AREIA) - REVISADO
08/2015</t>
  </si>
  <si>
    <t>CHAPISCO APLICADO EM ALVENARIAS E ESTRUTURAS DE CONCRETO
INTERNAS, COM COLHER DE PEDREIRO.  ARGAMASSA TRAÇO 1:3 COM PREPARO MANUAL. AF_06/2014</t>
  </si>
  <si>
    <t>REBOCO OU EMBOÇO EXTERNO, DE PAREDE, COM ARGAMASSA TRAÇO T5 - 1:2:8 (CIMENTO / CAL / AREIA), ESPESSURA 2,0 CM</t>
  </si>
  <si>
    <t>APLICAÇÃO MANUAL DE MASSA ACRÍLICA EM PAREDES EXTERNAS DE
CASAS, DUAS DEMÃOS. AF_05/2017</t>
  </si>
  <si>
    <t>APLICAÇÃO MANUAL DE PINTURA COM TINTA LÁTEX ACRÍLICA EM
PAREDES, DUAS DEMÃOS. AF_06/2014</t>
  </si>
  <si>
    <t>PEITORIL GRANITO CINZA POLIDO, C/ LARGURA = 17 CM, ESP = 2 CM</t>
  </si>
  <si>
    <t>CHAPISCO EM TETO, E=5MM, COM ARGAMASSA TRAÇO T1 - 1:3 (CIMENTO / AREIA) -
REVISASA 08/2015</t>
  </si>
  <si>
    <t>MURO DE FECHAMENTO DO RESERV. REAPROVEITAMENTO DE ÁGUA       </t>
  </si>
  <si>
    <t>PORTA EM MADEIRA COMPENSADA (CANELA), LISA, SEMI-ÔCA, 0.80 X 2.10 M, INCLUSIVE
BATENTE E FERRAGENS</t>
  </si>
  <si>
    <t>PORTA EM MADEIRA COMPENSADA (CANELA), LISA, SEMI-ÔCA, 0.90 X 2.10 M, INCLUSIVE
BATENTES E FERRAGENS</t>
  </si>
  <si>
    <t>PORTA EM MADEIRA COMPENSADA (CANELA), LISA, SEMI-ÔCA, 1.00 X 2.10 M, INCLUSIVE
BATENTES E FERRAGENS</t>
  </si>
  <si>
    <t>PINTURA ESMALTE ACETINADO PARA MADEIRA, DUAS DEMAOS, SOBRE
FUNDO NIVELADOR BRANCO</t>
  </si>
  <si>
    <t>JANELA EM ALUMÍNIO, COR N/P/B, TIPO VENEZIANA, DE CORRER, 1F+1M</t>
  </si>
  <si>
    <t>BICICLETÁRIO EM TUBO DE AÇO GALVANIZADO DIAM=50MM, EXCETO PINTURA DE
ACABAMENTO</t>
  </si>
  <si>
    <t>VIDRO TEMPERADO 10MM, LISO, TRANSPARENTE, COM FERRAGENS</t>
  </si>
  <si>
    <t>ESPELHO CRISTAL, ESPESSURA 4MM, COM PARAFUSOS DE FIXACAO, SEM
MOLDURA</t>
  </si>
  <si>
    <t>LUMINARIA TIPO CALHA, DE SOBREPOR, COM REATOR DE PARTIDA RAPIDA
E LAMPADA FLUORESCENTE 2X40W, COMPLETA, FORNECIMENTO E INSTALACAO</t>
  </si>
  <si>
    <t>LUMINARIA TIPO SPOT PARA 1 LAMPADA INCANDESCENTE/FLUORESCENTE
COMPACTA</t>
  </si>
  <si>
    <t>BLOCO AUTÔNOMO DE ILUMINAÇÃO DE EMERGÊNCIA COM AUTONOMIA MÍNIMA DE 1 HORA, EQUIPADO COM 2 LÂMPADAS DE 11 W</t>
  </si>
  <si>
    <t>RELE FOTOELETRICO P/ COMANDO DE ILUMINACAO EXTERNA 220V/1000W -
FORNECIMENTO E INSTALACAO</t>
  </si>
  <si>
    <t>TOMADA 2P + T, ABNT, DE EMBUTIR, 20 A, COM PLACA EM PVC</t>
  </si>
  <si>
    <t>CAIXA 100X100X80MM</t>
  </si>
  <si>
    <t>INTERRUPTOR SIMPLES DE EMBUTIR 10A/250V 1 TECLA, SEM PLACA -
FORNECIMENTO E INSTALACAO</t>
  </si>
  <si>
    <t>INTERRUPTOR SIMPLES DE EMBUTIR 10A/250V 2 TECLAS, COM PLACA -
FORNECIMENTO E INSTALACAO</t>
  </si>
  <si>
    <t>INTERRUPTOR SIMPLES DE EMBUTIR 10A/250V 3 TECLAS, COM PLACA -
FORNECIMENTO E INSTALACAO</t>
  </si>
  <si>
    <t>INTERRUPTOR INTERMEDIARIO (FOUR-WAY) - FORNECIMENTO E
INSTALACAO</t>
  </si>
  <si>
    <t>INTERRUPTOR PARALELO DE EMBUTIR 10A/250V 1 TECLA, SEM PLACA -
FORNECIMENTO E INSTALACAO</t>
  </si>
  <si>
    <t>TOMADA DUPLA, 2P + T, ABNT, DE EMBUTIR, 20 A, COM PLACA EM PVC</t>
  </si>
  <si>
    <t>DISJUNTOR TERMOMAGNETICO TRIPOLAR PADRAO NEMA (AMERICANO) 60
A 100A 240V, FORNECIMENTO E INSTALACAO</t>
  </si>
  <si>
    <t>PÁRA-RAIO DE LINHA PEV M-175-13 DA VOLTTS OU SIMILAR</t>
  </si>
  <si>
    <t>INTERRUPTOR DIFERENCIAL RESIDUAL (D.R.) TETRAPOLAR DE 63A-30MA</t>
  </si>
  <si>
    <t>DISJUNTOR TERMOMAGNETICO MONOPOLAR PADRAO NEMA (AMERICANO)
10 A 30A 240V, FORNECIMENTO E INSTALACAO</t>
  </si>
  <si>
    <t>DISJUNTOR TERMOMAGNETICO MONOPOLAR PADRAO NEMA (AMERICANO)
35 A 50A 240V, FORNECIMENTO E INSTALACAO</t>
  </si>
  <si>
    <t>DISJUNTOR TERMOMAGNETICO BIPOLAR PADRAO NEMA (AMERICANO) 10 A
50A 240V, FORNECIMENTO E INSTALACAO</t>
  </si>
  <si>
    <t>TOMADA DUPLA PARA LÓGICA RJ45, 4"X4", EMBUTIR, COMPLETA</t>
  </si>
  <si>
    <t>PONTO SECO DE TOMADA P/ LÓGICA, COM ELETRODUTO PVC RÍGIDO EMBUTIDO, Ø 3/4"</t>
  </si>
  <si>
    <t>CERTIFICAÇÃO DE GARANTIA DE TRANSMISSÃO DE CABOS LÓGICOS -
CATEGORIA 6E</t>
  </si>
  <si>
    <t>PONTO DE TELEFONE, INCLUINDO ELETRODUTO DE PVC RÍGIDO E CAIXA
COM ESPELHO</t>
  </si>
  <si>
    <t>RACK FECHADO PADRÃO METÁLICO, 19 X 12 US X 470 MM</t>
  </si>
  <si>
    <t>SWITCH 24 PORTAS 10/100 MBPS - FORNECIMENTO</t>
  </si>
  <si>
    <t>FORNECIMENTO E INSTALAÇÃO DE VOICE PANEL 24 PORTAS CAT 6</t>
  </si>
  <si>
    <t>QUADRO DE DISTRIBUICAO PARA TELEFONE N.3, 40X40X12CM EM CHAPA
METALICA, DE EMBUTIR, SEM ACESSORIOS, PADRAO TELEBRAS, FORNECIMENTO E INSTALACAO</t>
  </si>
  <si>
    <t>VASO SANITÁRIO SIFONADO COM CAIXA ACOPLADA LOUÇA BRANCA -
FORNECIMENTO E INSTALAÇÃO. AF_12/2013</t>
  </si>
  <si>
    <t>ASSENTO PLÁSTICO, UNIVERSAL, BRANCO, PARA VASO SANITÁRIO, PADRÃO POPULAR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</si>
  <si>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</si>
  <si>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PORTA-PAPEL HIGIÊNICO, LINHA DOMUS, REF. 102 C40, DA MEBER OU SIMILAR</t>
  </si>
  <si>
    <t>DISPENSER PARA SABONETE LÍQUIDO</t>
  </si>
  <si>
    <t>DISPENSER PARA TOALHA INTERFOLHADA</t>
  </si>
  <si>
    <t>TANQUE DE LOUÇA (DECA REFTQ 03) COM COLUNA (DECA REFCT 25), COM TORNEIRA METÁLICA 1158 (DOCOL 20040506), C/ VÁLVULA DE PLÁSTICO E CONJUNTO DE FIXAÇÃO OU SIMILARES</t>
  </si>
  <si>
    <t>BEBEDOURO ELÉTRICO DE PRESSÃO 40 LITROS INOX 110V, MASTERFRIO OU SIMILAR</t>
  </si>
  <si>
    <t>BANCADA EM INOX COM 1 CUBA (C/VÁLVULA E SIFÃO EM METAL
CROMADOS), COMPLETA</t>
  </si>
  <si>
    <t>CUBA DE AÇO INOX 304 OU FUNIL EXPURGO HOSPITALAR 285X410MM SEM MESA PARA EMBUTIR - HIDRONOX OU SIMILAR</t>
  </si>
  <si>
    <t>TORNEIRA AUTOMÁTICA CROMADA 1/2" OU 3/4" PARA LAVATÓRIO, COM
ENGATE FLEXIVEL METÁLICO 1/2"X30CM</t>
  </si>
  <si>
    <t>FORNECIMENTO E INSTALAÇÃO DE TORNEIRA DE LIMPEZA C/ CHAVE DE ACIONAMENTO Ø = 1/2"</t>
  </si>
  <si>
    <t>TORNEIRA DE MESA BICA LONGA, BRANCA/CROMADA, FECHAMENTO AUTOMÁTICO, REF. 0101379, DA AZZO OU SIMILAR</t>
  </si>
  <si>
    <t>CHUVEIRO ELETRICO COMUM CORPO PLASTICO TIPO DUCHA,
FORNECIMENTO E INSTALACAO</t>
  </si>
  <si>
    <t>BANCO ARTICULADO PARA BANHO COM PÉS DE APOIO 700X450MM (P/DEFICIENTES) - EM PLACA SÓLIDA DE FÓRMICA, SISTEMA DE TRAVAMENTO NA VERTICAL E FERRAGENS EM LATÃO</t>
  </si>
  <si>
    <t>TORNEIRA DE BOIA VAZAO TOTAL 3/4”COM BALAO PLASTICO -
FORNECIMENTO E INSTALACAO</t>
  </si>
  <si>
    <t>SIFÃO LADRÃO EM POLIETILENO PARA EXTRAVASÃO, DIÂMETRO DE 100MM</t>
  </si>
  <si>
    <t>SISTEMA AUTOMÁTICO DE REALIMENTAÇÃO 3/4" CONTENDO BÓIA
AUTOMÁTICA DE NÍVEL E VÁLVULA SOLENÓIDE</t>
  </si>
  <si>
    <t>CHAVE DE BOIA AUTOMÁTICA SUPERIOR 10A/250V - FORNECIMENTO E
INSTALACAO</t>
  </si>
  <si>
    <t>PRESSURIZADOR (SILENCIOSO) AUTOMÁTICO COM PRESSOSTATO,
POTENCIA 0,5HP - 19MCA 2.000 L/H</t>
  </si>
  <si>
    <t>REGISTRO DE PRESSÃO BRUTO, LATÃO, ROSCÁVEL, 3/4", COM
ACABAMENTO E CANOPLA CROMADOS. FORNECIDO E INSTALADO EM RAMAL DE ÁGUA. AF_12/2014</t>
  </si>
  <si>
    <t>VALVULA DESCARGA 1.1/2" COM REGISTRO, ACABAMENTO EM METAL
CROMADO - FORNECIMENTO E INSTALACAO</t>
  </si>
  <si>
    <t>REGISTRO GAVETA 3/4" COM CANOPLA ACABAMENTO CROMADO SIMPLES -
FORNECIMENTO E INSTALACAO</t>
  </si>
  <si>
    <t>RESERVATORIO EM FIBRA DE VIDRO 5.000 L</t>
  </si>
  <si>
    <t>CAIXA SIFONADA PVC 150X150X50MM COM GRELHA REDONDA BRANCA -
FORNECIMENTO E INSTALACAO</t>
  </si>
  <si>
    <t>PONTO DE ÁGUA FRIA EMBUTIDO, C/MATERIAL PVC RÍGIDO ROSCÁVEL Ø 3/4"</t>
  </si>
  <si>
    <t>PONTO DE ÁGUA FRIA EMBUTIDO, C/MATERIAL PVC RÍGIDO SOLDÁVEL Ø 40MM</t>
  </si>
  <si>
    <t>PONTO DE ESGOTO COM TUBO DE PVC RÍGIDO SOLDÁVEL DE  Ø 50 MM (PIAS DE COZINHA, MÁQUINAS DE LAVAR, ETC...)</t>
  </si>
  <si>
    <t>PONTO DE ESGOTO COM TUBO DE PVC RÍGIDO SOLDÁVEL DE Ø 100 MM (VASO SANITÁRIO)</t>
  </si>
  <si>
    <t>TUBO PVC  SERIE NORMAL, DN 100 MM, PARA ESGOTO  PREDIAL (NBR
5688)</t>
  </si>
  <si>
    <t>TUBO DE COBRE RÍGIDO CLASSE A, D= 15MM</t>
  </si>
  <si>
    <t>TOMADA POSTO PAREDE - INTERNA AR COMPRIMIDO</t>
  </si>
  <si>
    <t>PLACAS DE IDENTIFICAÇÃO "1" EM CHAPA AÇO GALVANIZADO Nº 26 COM PINTURA AUTOMITIVA PU, COM 2 POSTES RETO EM AÇO COR NATURAL ENGASTADO NO SOLO. APLICAÇÃO DE ADESIVO VINIL MONOMÉRICO.
DIMENSÃO 150X77CM</t>
  </si>
  <si>
    <t>PLACA DE SINALIZAÇÃO "2" EM PVC ADESIVADO COM ADESIVO POLIMÉRICO RECORTADO ELETRONICAMENTE E FIXADO À PAREDE COM
FITA DUPLA FACE. DIM 80X41CM</t>
  </si>
  <si>
    <t>PLACA DE SINALIZAÇÃO "3" EM PVC ADESIVADO COM ADESIVO POLIMÉRICO RECORTADO ELETRONICAMENTE E FIXADO AO TETO POR
CABO DE AÇO 2MM. DIM 40X50CM</t>
  </si>
  <si>
    <t>PLACA DE IDENTIFICAÇÃO "6" EM PVC ADESIVADO COM ADESIVO POLIMÉRICO RECORTADO ELETRONICAMENTE E FIXADO À PAREDE COM
FITA DUPLA FACE. DIM 20X10CM</t>
  </si>
  <si>
    <t>PLACA DE INDICAÇÃO "7" EM PVC ADESIVADO COM ADESIVO POLIMÉRICO RECORTADO ELETRONICAMENTE E FIXADO À PAREDE COM FITA DUPLA
FACE. DIM 20X5CM - COMPRESSOR E RESIDUOS</t>
  </si>
  <si>
    <t>BANCO EM CONCRETO CURVO</t>
  </si>
  <si>
    <t>BANCO DE CONCRETO C/ ENCOSTO DE 1,50 X 0,40M</t>
  </si>
  <si>
    <t>kg</t>
  </si>
  <si>
    <t/>
  </si>
  <si>
    <t>m3</t>
  </si>
  <si>
    <t>m3xkm</t>
  </si>
  <si>
    <t>Cronograma Físico-Financeiro Individual/Global - Contrapartida Financeira</t>
  </si>
  <si>
    <t>Discriminação dos serviços</t>
  </si>
  <si>
    <t>Peso (%)</t>
  </si>
  <si>
    <t>Valor das obras/serviços (R$)</t>
  </si>
  <si>
    <t>Mês 01</t>
  </si>
  <si>
    <t>Mês 02</t>
  </si>
  <si>
    <t>Mês 03</t>
  </si>
  <si>
    <t>Mês 04</t>
  </si>
  <si>
    <t>Mês 05</t>
  </si>
  <si>
    <t>Mês 06</t>
  </si>
  <si>
    <t>Concedente R$</t>
  </si>
  <si>
    <t>%</t>
  </si>
  <si>
    <t>MOBILIZAÇÃO - CANTEIRO DE OBRAS - DE</t>
  </si>
  <si>
    <t>REVESTIMENTOS - PISOS, PAREDES E TET</t>
  </si>
  <si>
    <t>Total simples</t>
  </si>
  <si>
    <t>Total acumulado</t>
  </si>
  <si>
    <t>TOTAL EM R$</t>
  </si>
  <si>
    <t>Prop R$</t>
  </si>
  <si>
    <t>PLANILHA ORÇAMENTÁRIA</t>
  </si>
  <si>
    <t>Local: Rua Projetada 11 - S/N - Quadra 100 - Loteamento Raquel Gadelha.</t>
  </si>
  <si>
    <t>Município: Sousa - PB.</t>
  </si>
  <si>
    <t>Valor Global do Lote em R$</t>
  </si>
  <si>
    <t>Valor C/ BDI</t>
  </si>
  <si>
    <t>Valor S/ BDI</t>
  </si>
  <si>
    <t>Local: Rua Valdemiro Queiroga de Figueiredo S/N - Quadra E - Bairro Projeto Mariz.</t>
  </si>
  <si>
    <t>Obra: Convênio nº 05626.6970001/20-003 - Unidade Básica de Saúde (Ministério da Saúde).</t>
  </si>
  <si>
    <t>BDI 29,25%   -   ENGARGOS SOCIAIS 85,69%.</t>
  </si>
  <si>
    <t>Obra: Convênio nº 05626.6970001/20-002 - Unidade Básica de Saúde (Ministério da Saúde).</t>
  </si>
  <si>
    <t>Local:Distrito Lagoa  dos Estrelas.</t>
  </si>
  <si>
    <t>Obra: Convênio nº 05626.6970001/20-01 - Unidade Básica de Saúde (Ministério da Saúde).</t>
  </si>
  <si>
    <t>REATERRO DE VALA COM MATERIAL GRANULAR REAPROVEITADO ADENSADO E VIBRADO</t>
  </si>
  <si>
    <t>CARGA E DESCARGA MECANIZADAS DE ENTULHO EM CAMINHAO BASCULANTE 6 M3</t>
  </si>
  <si>
    <t>ESTRUTURA EM MADEIRA APARELHADA, PARA TELHA CERAMICA, APOIADA EM PAREDE</t>
  </si>
  <si>
    <t>COBERTURA EM TELHA CERAMICA TIPO FRANCESA OU MARSELHA, EXCLUINDO MADEIRAMENTO</t>
  </si>
  <si>
    <t>CALHA EM CHAPA DE ACO GALVANIZADO NUMERO 24, DESENVOLVIMENTO DE 50CM</t>
  </si>
  <si>
    <t>RUFO EM CHAPA DE ACO GALVANIZADO NUMERO 24, DESENVOLVIMENTO DE 25CM</t>
  </si>
  <si>
    <t>LAJE PRE-MOLD BETA 12 P/3,5KN/M2 VAO 4,1M INCL VIGOTAS TIJOLOS ARMADU-RA NEGATIVA CAPEAMENTO 3CM CONCRETO 15MPA ESCORAMENTO MATERIAIS E MAO DE OBRA.</t>
  </si>
  <si>
    <t>LAJE PRE-MOLD BETA 16 P/3,5KN/M2 VAO 5,2M INCL VIGOTAS TIJOLOS ARMADU-RA NEGATIVA CAPEAMENTO 3CM CONCRETO 15MPA ESCORAMENTO MATERIAL E MAO  DE OBRA.</t>
  </si>
  <si>
    <t>IMPERMEABILIZACAO DE ESTRUTURAS ENTERRADAS, COM TINTA ASFALTICA, DUAS DEMAOS.</t>
  </si>
  <si>
    <t>IMPERMEABILIZACAO DE SUPERFICIE COM MANTA ASFALTICA (COM POLIMEROS TIPO APP), E=3 MM</t>
  </si>
  <si>
    <t>PROTECAO MECANICA DE SUPERFICIE COM ARGAMASSA DE CIMENTO E AREIA, TRACO 1:3, E=2 CM</t>
  </si>
  <si>
    <t>REBOCO OU EMBOÇO INTERNO, DE TETO, COM ARGAMASSA TRAÇO T6 - 1:2:10 (CIMENTO / CAL / AREIA), ESPESSURA 1,5 CM</t>
  </si>
  <si>
    <t>EMASSAMENTO DE SUPERFCIE, COM APLICAO DE 02 DEMOS DE MASSA ACRLICA, LIXAMENTO E RETOQUES - REV 01</t>
  </si>
  <si>
    <t>APLICAÇÃO MANUAL DE PINTURA COM TINTA LÁTEX ACRÍLICA EM PAREDES, DUAS DEMÃOS. AF_06/2014</t>
  </si>
  <si>
    <t>FECHADURA DE EMBUTIR COMPLETA, PARA PORTAS INTERNAS, PADRAO DE</t>
  </si>
  <si>
    <t>PORTA DE MADEIRA COMPENSADA LISA PARA PINTURA, 0,80X2,10M, CORRER, INCLUSO ADUELA 1A, ALIZAR 1A, TRILHO E FECHADURA - COMPLETA</t>
  </si>
  <si>
    <t>PORTA DE MADEIRA COMPENSADA LISA PARA PINTURA, 0,90X2,10M, CORRER, INCLUSO ADUELA 1A, ALIZAR 1A, TRILHO E FECHADURA - COMPLETA</t>
  </si>
  <si>
    <t>PORTA DE MADEIRA COMPENSADA LISA PARA PINTURA, 1,20X2,10M, CORRER, INCLUSO ADUELA 1A, ALIZAR 1A, TRILHO E FECHADURA - COMPLETA</t>
  </si>
  <si>
    <t>JANELA DE ALUMINIO TIPO MAXIM AR, INCLUSO GUARNICOES E VIDRO FANTASIA</t>
  </si>
  <si>
    <t>PONTO DE LUZ EM TETO OU PAREDE, COM ELETRODUTO DE PVC FLEXIVEL SANFONADO EMBUTIDO Ø 3/4"</t>
  </si>
  <si>
    <t>CAIXA DE PASSAGEM, EM PVC, DE 4" X 2", PARA ELETRODUTO FLEXIVEL CORRUGADO</t>
  </si>
  <si>
    <t>INTERRUPTOR SIMPLES DE EMBUTIR 10A/250V 1 TECLA, SEM PLACA - FORNECIMENTO E INSTALACAO</t>
  </si>
  <si>
    <t>INTERRUPTOR SIMPLES DE EMBUTIR 10A/250V 2 TECLAS, COM PLACA - FORNECIMENTO E INSTALACAO</t>
  </si>
  <si>
    <t>INTERRUPTOR SIMPLES DE EMBUTIR 10A/250V 3 TECLAS, COM PLACA - FORNECIMENTO E INSTALACAO</t>
  </si>
  <si>
    <t>INTERRUPTOR INTERMEDIARIO (FOUR-WAY) - FORNECIMENTO E INSTALACAO</t>
  </si>
  <si>
    <t>INTERRUPTOR PARALELO DE EMBUTIR 10A/250V 1 TECLA, SEM PLACA - FORNECIMENTO E INSTALACAO</t>
  </si>
  <si>
    <t>DISJUNTOR TERMOMAGNETICO TRIPOLAR PADRAO NEMA (AMERICANO) 60 A 100A 240V, FORNECIMENTO E INSTALACAO</t>
  </si>
  <si>
    <t>DISJUNTOR TERMOMAGNETICO MONOPOLAR PADRAO NEMA (AMERICANO) 10 A 30A 240V, FORNECIMENTO E INSTALACAO</t>
  </si>
  <si>
    <t>DISJUNTOR TERMOMAGNETICO MONOPOLAR PADRAO NEMA (AMERICANO) 35 A 50A 240V, FORNECIMENTO E INSTALACAO</t>
  </si>
  <si>
    <t>DISJUNTOR TERMOMAGNETICO BIPOLAR PADRAO NEMA (AMERICANO) 10 A 50A 240V, FORNECIMENTO E INSTALACAO</t>
  </si>
  <si>
    <t>CERTIFICAÇÃO DE GARANTIA DE TRANSMISSÃO DE CABOS LÓGICOS - CATEGORIA 6E</t>
  </si>
  <si>
    <t>PONTO DE TELEFONE, INCLUINDO ELETRODUTO DE PVC RÍGIDO E CAIXA COM ESPELHO</t>
  </si>
  <si>
    <t>QUADRO DE DISTRIBUICAO PARA TELEFONE N.3, 40X40X12CM EM CHAPA METALICA, DE EMBUTIR, SEM ACESSORIOS, PADRAO TELEBRAS, FORNECIMENTO E INSTALACAO</t>
  </si>
  <si>
    <t>VASO SANITÁRIO SIFONADO COM CAIXA ACOPLADA LOUÇA BRANCA - FORNECIMENTO E INSTALAÇÃO. AF_12/2013</t>
  </si>
  <si>
    <t>BANCADA EM INOX COM 1 CUBA (C/VÁLVULA E SIFÃO EM METAL CROMADOS), COMPLETA</t>
  </si>
  <si>
    <t>CHUVEIRO ELETRICO COMUM CORPO PLASTICO TIPO DUCHA, FORNECIMENTO E INSTALACAO</t>
  </si>
  <si>
    <t>CAIXA D´ÁGUA EM FIBRA DE VIDRO  - INSTALADA, SEM ESTRUTURA DE SUPORTE CAP. 3.000 LITROS</t>
  </si>
  <si>
    <t>VÁLVULA DE RETENÇÃO VERTICAL Ø 32MM (1.1/4") - FORNECIMENTO E INSTALAÇÃO</t>
  </si>
  <si>
    <t>TORNEIRA DE BOIA VAZAO TOTAL 3/4”COM BALAO PLASTICO - FORNECIMENTO E INSTALACAO</t>
  </si>
  <si>
    <t>TUBO PVC ESGOTO PREDIAL DN 75MM, INCLUSIVE CONEXOES - FORNECIMENTO</t>
  </si>
  <si>
    <t>PLACAS DE IDENTIFICAÇÃO "1" EM CHAPA AÇO GALVANIZADO Nº 26 COM PINTURA AUTOMITIVA PU, COM 2 POSTES RETO EM AÇO COR NATURAL ENGASTADO NO SOLO. APLICAÇÃO DE ADESIVO VINIL MONOMÉRICO. DIMENSÃO 150X77CM</t>
  </si>
  <si>
    <t>PLACA DE SINALIZAÇÃO "2" EM PVC ADESIVADO COM ADESIVO POLIMÉRICO RECORTADO ELETRONICAMENTE E FIXADO À PAREDE COM FITA DUPLA FACE. DIM 80X41CM</t>
  </si>
  <si>
    <t>PLACA DE SINALIZAÇÃO "3" EM PVC ADESIVADO COM ADESIVO POLIMÉRICO RECORTADO ELETRONICAMENTE E FIXADO AO TETO POR CABO DE AÇO 2MM. DIM 40X50CM</t>
  </si>
  <si>
    <t>PLACA DE INDICAÇÃO "7" EM PVC ADESIVADO COM ADESIVO POLIMÉRICO RECORTADO ELETRONICAMENTE E FIXADO À PAREDE COM FITA DUPLA FACE. DIM 20X5CM - COMPRESSOR E RESIDUOS</t>
  </si>
  <si>
    <t>ESPELHO CRISTAL, ESPESSURA 4MM, COM PARAFUSOS DE FIXACAO, SEM MOLDURA</t>
  </si>
  <si>
    <t>LUMINARIA TIPO SPOT PARA 1 LAMPADA INCANDESCENTE/FLUORESCENTE COMPACTA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</si>
  <si>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</si>
  <si>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</si>
  <si>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</si>
  <si>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TUBO PVC  SERIE NORMAL, DN 100 MM, PARA ESGOTO  PREDIAL (NBR 5688)</t>
  </si>
  <si>
    <t>RODAPÉ DE CERAMICA ESMALTADA,  H=10CM, ASSENTADO  COM ARGAMASSA  COLANTE E REJUNTAMENTO EM EPOXI [ADAPTADO DE CAERN 1100087]</t>
  </si>
  <si>
    <t>PLACA DE IDENTIFICAÇÃO "6" EM PVC ADESIVADO COM ADESIVO POLIMÉRICO RECORTADO ELETRONICAMENTE E FIXADO À PAREDE COM FITA DUPLA FACE. DIM 20X10CM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</si>
</sst>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\.d\.yy;@"/>
    <numFmt numFmtId="165" formatCode="yy\.m\.d;@"/>
    <numFmt numFmtId="166" formatCode="mm\.d\.yy;@"/>
  </numFmts>
  <fonts count="12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Aral"/>
    </font>
    <font>
      <sz val="9"/>
      <name val="Aral"/>
    </font>
    <font>
      <b/>
      <sz val="9"/>
      <color rgb="FF000000"/>
      <name val="Aral"/>
    </font>
    <font>
      <sz val="9"/>
      <color theme="0"/>
      <name val="Aral"/>
    </font>
    <font>
      <b/>
      <sz val="9"/>
      <name val="Aral"/>
    </font>
    <font>
      <b/>
      <sz val="9"/>
      <color theme="0"/>
      <name val="Aral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250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43" fontId="3" fillId="7" borderId="0" xfId="1" applyFont="1" applyFill="1" applyBorder="1" applyAlignment="1">
      <alignment horizontal="left" vertical="top"/>
    </xf>
    <xf numFmtId="0" fontId="5" fillId="6" borderId="0" xfId="0" applyFont="1" applyFill="1" applyBorder="1" applyAlignment="1">
      <alignment horizontal="left" vertical="top"/>
    </xf>
    <xf numFmtId="0" fontId="5" fillId="6" borderId="0" xfId="0" applyFont="1" applyFill="1" applyBorder="1" applyAlignment="1">
      <alignment horizontal="center" vertical="top"/>
    </xf>
    <xf numFmtId="43" fontId="5" fillId="6" borderId="0" xfId="1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43" fontId="2" fillId="0" borderId="0" xfId="1" applyFont="1" applyFill="1" applyBorder="1" applyAlignment="1">
      <alignment vertical="top"/>
    </xf>
    <xf numFmtId="44" fontId="2" fillId="0" borderId="0" xfId="2" applyFont="1" applyFill="1" applyBorder="1" applyAlignment="1">
      <alignment vertical="top"/>
    </xf>
    <xf numFmtId="44" fontId="2" fillId="0" borderId="0" xfId="2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3" fontId="7" fillId="6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3" borderId="0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top" shrinkToFit="1"/>
    </xf>
    <xf numFmtId="0" fontId="6" fillId="2" borderId="5" xfId="0" applyFont="1" applyFill="1" applyBorder="1" applyAlignment="1">
      <alignment vertical="top" wrapText="1"/>
    </xf>
    <xf numFmtId="43" fontId="6" fillId="2" borderId="5" xfId="1" applyFont="1" applyFill="1" applyBorder="1" applyAlignment="1">
      <alignment vertical="top" wrapText="1"/>
    </xf>
    <xf numFmtId="43" fontId="4" fillId="2" borderId="5" xfId="1" applyFont="1" applyFill="1" applyBorder="1" applyAlignment="1">
      <alignment horizontal="right" vertical="top" shrinkToFit="1"/>
    </xf>
    <xf numFmtId="43" fontId="4" fillId="2" borderId="6" xfId="1" applyFont="1" applyFill="1" applyBorder="1" applyAlignment="1">
      <alignment horizontal="right" vertical="top" shrinkToFit="1"/>
    </xf>
    <xf numFmtId="43" fontId="7" fillId="6" borderId="0" xfId="1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43" fontId="2" fillId="0" borderId="8" xfId="1" applyFont="1" applyFill="1" applyBorder="1" applyAlignment="1">
      <alignment horizontal="right" vertical="top" shrinkToFit="1"/>
    </xf>
    <xf numFmtId="43" fontId="2" fillId="0" borderId="9" xfId="1" applyFont="1" applyFill="1" applyBorder="1" applyAlignment="1">
      <alignment horizontal="right" vertical="top" shrinkToFit="1"/>
    </xf>
    <xf numFmtId="43" fontId="5" fillId="6" borderId="0" xfId="1" applyFont="1" applyFill="1" applyBorder="1" applyAlignment="1">
      <alignment horizontal="right" vertical="top" shrinkToFit="1"/>
    </xf>
    <xf numFmtId="0" fontId="2" fillId="0" borderId="8" xfId="0" applyFont="1" applyFill="1" applyBorder="1" applyAlignment="1">
      <alignment vertical="top" wrapText="1"/>
    </xf>
    <xf numFmtId="1" fontId="4" fillId="2" borderId="7" xfId="0" applyNumberFormat="1" applyFont="1" applyFill="1" applyBorder="1" applyAlignment="1">
      <alignment horizontal="center" vertical="top" shrinkToFit="1"/>
    </xf>
    <xf numFmtId="0" fontId="6" fillId="2" borderId="8" xfId="0" applyFont="1" applyFill="1" applyBorder="1" applyAlignment="1">
      <alignment vertical="top" wrapText="1"/>
    </xf>
    <xf numFmtId="43" fontId="6" fillId="2" borderId="8" xfId="1" applyFont="1" applyFill="1" applyBorder="1" applyAlignment="1">
      <alignment vertical="top" wrapText="1"/>
    </xf>
    <xf numFmtId="43" fontId="4" fillId="2" borderId="8" xfId="1" applyFont="1" applyFill="1" applyBorder="1" applyAlignment="1">
      <alignment horizontal="right" vertical="top" shrinkToFit="1"/>
    </xf>
    <xf numFmtId="43" fontId="4" fillId="2" borderId="9" xfId="1" applyFont="1" applyFill="1" applyBorder="1" applyAlignment="1">
      <alignment horizontal="right" vertical="top" shrinkToFit="1"/>
    </xf>
    <xf numFmtId="0" fontId="2" fillId="0" borderId="8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center" wrapText="1"/>
    </xf>
    <xf numFmtId="43" fontId="4" fillId="3" borderId="8" xfId="1" applyFont="1" applyFill="1" applyBorder="1" applyAlignment="1">
      <alignment horizontal="left" vertical="center" wrapText="1"/>
    </xf>
    <xf numFmtId="43" fontId="4" fillId="3" borderId="8" xfId="1" applyFont="1" applyFill="1" applyBorder="1" applyAlignment="1">
      <alignment horizontal="right" vertical="top" shrinkToFit="1"/>
    </xf>
    <xf numFmtId="43" fontId="4" fillId="3" borderId="9" xfId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  <xf numFmtId="43" fontId="7" fillId="6" borderId="0" xfId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center" wrapText="1"/>
    </xf>
    <xf numFmtId="43" fontId="2" fillId="3" borderId="8" xfId="1" applyFont="1" applyFill="1" applyBorder="1" applyAlignment="1">
      <alignment horizontal="left" vertical="center" wrapText="1"/>
    </xf>
    <xf numFmtId="43" fontId="5" fillId="6" borderId="0" xfId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top" wrapText="1" indent="1"/>
    </xf>
    <xf numFmtId="0" fontId="3" fillId="0" borderId="8" xfId="0" applyFont="1" applyFill="1" applyBorder="1" applyAlignment="1">
      <alignment horizontal="right" vertical="top" wrapText="1" indent="2"/>
    </xf>
    <xf numFmtId="164" fontId="2" fillId="0" borderId="7" xfId="0" applyNumberFormat="1" applyFont="1" applyFill="1" applyBorder="1" applyAlignment="1">
      <alignment horizontal="center" vertical="top" shrinkToFit="1"/>
    </xf>
    <xf numFmtId="165" fontId="2" fillId="0" borderId="7" xfId="0" applyNumberFormat="1" applyFont="1" applyFill="1" applyBorder="1" applyAlignment="1">
      <alignment horizontal="center" vertical="top" shrinkToFit="1"/>
    </xf>
    <xf numFmtId="166" fontId="2" fillId="0" borderId="7" xfId="0" applyNumberFormat="1" applyFont="1" applyFill="1" applyBorder="1" applyAlignment="1">
      <alignment horizontal="center" vertical="top" shrinkToFit="1"/>
    </xf>
    <xf numFmtId="165" fontId="2" fillId="0" borderId="10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43" fontId="2" fillId="0" borderId="11" xfId="1" applyFont="1" applyFill="1" applyBorder="1" applyAlignment="1">
      <alignment horizontal="right" vertical="top" shrinkToFit="1"/>
    </xf>
    <xf numFmtId="43" fontId="2" fillId="0" borderId="12" xfId="1" applyFont="1" applyFill="1" applyBorder="1" applyAlignment="1">
      <alignment horizontal="right" vertical="top" shrinkToFit="1"/>
    </xf>
    <xf numFmtId="44" fontId="4" fillId="2" borderId="13" xfId="2" applyFont="1" applyFill="1" applyBorder="1" applyAlignment="1">
      <alignment horizontal="left" vertical="top"/>
    </xf>
    <xf numFmtId="44" fontId="4" fillId="2" borderId="1" xfId="2" applyFont="1" applyFill="1" applyBorder="1" applyAlignment="1">
      <alignment horizontal="left" vertical="top"/>
    </xf>
    <xf numFmtId="10" fontId="2" fillId="0" borderId="0" xfId="3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43" fontId="9" fillId="0" borderId="0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1" fontId="9" fillId="4" borderId="18" xfId="0" applyNumberFormat="1" applyFont="1" applyFill="1" applyBorder="1" applyAlignment="1">
      <alignment horizontal="center" vertical="top" shrinkToFit="1"/>
    </xf>
    <xf numFmtId="0" fontId="9" fillId="4" borderId="19" xfId="0" applyFont="1" applyFill="1" applyBorder="1" applyAlignment="1">
      <alignment horizontal="left" wrapText="1"/>
    </xf>
    <xf numFmtId="0" fontId="9" fillId="4" borderId="20" xfId="0" applyFont="1" applyFill="1" applyBorder="1" applyAlignment="1">
      <alignment horizontal="left" wrapText="1"/>
    </xf>
    <xf numFmtId="1" fontId="9" fillId="0" borderId="4" xfId="0" applyNumberFormat="1" applyFont="1" applyFill="1" applyBorder="1" applyAlignment="1">
      <alignment horizontal="center" vertical="top" shrinkToFit="1"/>
    </xf>
    <xf numFmtId="0" fontId="10" fillId="0" borderId="5" xfId="0" applyFont="1" applyFill="1" applyBorder="1" applyAlignment="1">
      <alignment horizontal="left" vertical="top" wrapText="1"/>
    </xf>
    <xf numFmtId="10" fontId="9" fillId="0" borderId="5" xfId="3" applyNumberFormat="1" applyFont="1" applyFill="1" applyBorder="1" applyAlignment="1">
      <alignment horizontal="right" vertical="top" shrinkToFit="1"/>
    </xf>
    <xf numFmtId="4" fontId="9" fillId="0" borderId="5" xfId="0" applyNumberFormat="1" applyFont="1" applyFill="1" applyBorder="1" applyAlignment="1">
      <alignment horizontal="right" vertical="top" shrinkToFit="1"/>
    </xf>
    <xf numFmtId="43" fontId="9" fillId="0" borderId="5" xfId="1" applyFont="1" applyFill="1" applyBorder="1" applyAlignment="1">
      <alignment horizontal="right" vertical="top" shrinkToFit="1"/>
    </xf>
    <xf numFmtId="0" fontId="10" fillId="0" borderId="5" xfId="0" applyFont="1" applyFill="1" applyBorder="1" applyAlignment="1">
      <alignment horizontal="right" vertical="top" wrapText="1" indent="1"/>
    </xf>
    <xf numFmtId="10" fontId="9" fillId="0" borderId="5" xfId="0" applyNumberFormat="1" applyFont="1" applyFill="1" applyBorder="1" applyAlignment="1">
      <alignment horizontal="right" vertical="top" shrinkToFit="1"/>
    </xf>
    <xf numFmtId="43" fontId="10" fillId="0" borderId="5" xfId="1" applyFont="1" applyFill="1" applyBorder="1" applyAlignment="1">
      <alignment horizontal="right" vertical="top" wrapText="1" inden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1" fontId="9" fillId="0" borderId="7" xfId="0" applyNumberFormat="1" applyFont="1" applyFill="1" applyBorder="1" applyAlignment="1">
      <alignment horizontal="center" vertical="top" shrinkToFit="1"/>
    </xf>
    <xf numFmtId="0" fontId="10" fillId="0" borderId="8" xfId="0" applyFont="1" applyFill="1" applyBorder="1" applyAlignment="1">
      <alignment horizontal="left" vertical="top" wrapText="1"/>
    </xf>
    <xf numFmtId="10" fontId="9" fillId="0" borderId="8" xfId="3" applyNumberFormat="1" applyFont="1" applyFill="1" applyBorder="1" applyAlignment="1">
      <alignment horizontal="right" vertical="top" shrinkToFit="1"/>
    </xf>
    <xf numFmtId="4" fontId="9" fillId="0" borderId="8" xfId="0" applyNumberFormat="1" applyFont="1" applyFill="1" applyBorder="1" applyAlignment="1">
      <alignment horizontal="right" vertical="top" shrinkToFit="1"/>
    </xf>
    <xf numFmtId="43" fontId="9" fillId="0" borderId="8" xfId="1" applyFont="1" applyFill="1" applyBorder="1" applyAlignment="1">
      <alignment horizontal="right" vertical="top" shrinkToFit="1"/>
    </xf>
    <xf numFmtId="0" fontId="10" fillId="0" borderId="8" xfId="0" applyFont="1" applyFill="1" applyBorder="1" applyAlignment="1">
      <alignment horizontal="right" vertical="top" wrapText="1" indent="1"/>
    </xf>
    <xf numFmtId="10" fontId="9" fillId="0" borderId="8" xfId="0" applyNumberFormat="1" applyFont="1" applyFill="1" applyBorder="1" applyAlignment="1">
      <alignment horizontal="right" vertical="top" shrinkToFit="1"/>
    </xf>
    <xf numFmtId="43" fontId="10" fillId="0" borderId="8" xfId="1" applyFont="1" applyFill="1" applyBorder="1" applyAlignment="1">
      <alignment horizontal="right" vertical="top" wrapText="1" indent="1"/>
    </xf>
    <xf numFmtId="0" fontId="9" fillId="0" borderId="8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10" fontId="9" fillId="0" borderId="9" xfId="0" applyNumberFormat="1" applyFont="1" applyFill="1" applyBorder="1" applyAlignment="1">
      <alignment horizontal="right" vertical="top" shrinkToFit="1"/>
    </xf>
    <xf numFmtId="10" fontId="9" fillId="0" borderId="8" xfId="0" applyNumberFormat="1" applyFont="1" applyFill="1" applyBorder="1" applyAlignment="1">
      <alignment horizontal="left" vertical="top" shrinkToFit="1"/>
    </xf>
    <xf numFmtId="2" fontId="9" fillId="0" borderId="8" xfId="0" applyNumberFormat="1" applyFont="1" applyFill="1" applyBorder="1" applyAlignment="1">
      <alignment horizontal="right" vertical="top" shrinkToFit="1"/>
    </xf>
    <xf numFmtId="1" fontId="9" fillId="0" borderId="8" xfId="0" applyNumberFormat="1" applyFont="1" applyFill="1" applyBorder="1" applyAlignment="1">
      <alignment horizontal="left" vertical="top" shrinkToFit="1"/>
    </xf>
    <xf numFmtId="10" fontId="9" fillId="0" borderId="8" xfId="3" applyNumberFormat="1" applyFont="1" applyFill="1" applyBorder="1" applyAlignment="1">
      <alignment horizontal="left" wrapText="1"/>
    </xf>
    <xf numFmtId="43" fontId="9" fillId="0" borderId="8" xfId="1" applyFont="1" applyFill="1" applyBorder="1" applyAlignment="1">
      <alignment horizontal="left" wrapText="1"/>
    </xf>
    <xf numFmtId="1" fontId="9" fillId="0" borderId="10" xfId="0" applyNumberFormat="1" applyFont="1" applyFill="1" applyBorder="1" applyAlignment="1">
      <alignment horizontal="center" vertical="top" shrinkToFit="1"/>
    </xf>
    <xf numFmtId="1" fontId="9" fillId="0" borderId="11" xfId="0" applyNumberFormat="1" applyFont="1" applyFill="1" applyBorder="1" applyAlignment="1">
      <alignment horizontal="left" vertical="top" shrinkToFit="1"/>
    </xf>
    <xf numFmtId="10" fontId="9" fillId="0" borderId="11" xfId="3" applyNumberFormat="1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43" fontId="9" fillId="0" borderId="11" xfId="1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9" fillId="4" borderId="17" xfId="0" applyFont="1" applyFill="1" applyBorder="1" applyAlignment="1">
      <alignment horizontal="left" wrapText="1"/>
    </xf>
    <xf numFmtId="0" fontId="9" fillId="4" borderId="16" xfId="0" applyFont="1" applyFill="1" applyBorder="1" applyAlignment="1">
      <alignment horizontal="left" wrapText="1"/>
    </xf>
    <xf numFmtId="10" fontId="9" fillId="4" borderId="16" xfId="3" applyNumberFormat="1" applyFont="1" applyFill="1" applyBorder="1" applyAlignment="1">
      <alignment horizontal="left" wrapText="1"/>
    </xf>
    <xf numFmtId="43" fontId="9" fillId="4" borderId="16" xfId="1" applyFont="1" applyFill="1" applyBorder="1" applyAlignment="1">
      <alignment horizontal="left" wrapText="1"/>
    </xf>
    <xf numFmtId="0" fontId="9" fillId="4" borderId="15" xfId="0" applyFont="1" applyFill="1" applyBorder="1" applyAlignment="1">
      <alignment horizontal="left" wrapText="1"/>
    </xf>
    <xf numFmtId="10" fontId="9" fillId="2" borderId="1" xfId="3" applyNumberFormat="1" applyFont="1" applyFill="1" applyBorder="1" applyAlignment="1">
      <alignment horizontal="right" vertical="top" shrinkToFit="1"/>
    </xf>
    <xf numFmtId="4" fontId="9" fillId="2" borderId="1" xfId="0" applyNumberFormat="1" applyFont="1" applyFill="1" applyBorder="1" applyAlignment="1">
      <alignment horizontal="right" vertical="top" shrinkToFit="1"/>
    </xf>
    <xf numFmtId="43" fontId="9" fillId="2" borderId="1" xfId="1" applyFont="1" applyFill="1" applyBorder="1" applyAlignment="1">
      <alignment horizontal="right" vertical="top" shrinkToFit="1"/>
    </xf>
    <xf numFmtId="0" fontId="10" fillId="2" borderId="1" xfId="0" applyFont="1" applyFill="1" applyBorder="1" applyAlignment="1">
      <alignment horizontal="right" vertical="top" wrapText="1" indent="1"/>
    </xf>
    <xf numFmtId="0" fontId="9" fillId="2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43" fontId="9" fillId="5" borderId="1" xfId="1" applyFont="1" applyFill="1" applyBorder="1" applyAlignment="1">
      <alignment horizontal="left" wrapText="1"/>
    </xf>
    <xf numFmtId="43" fontId="11" fillId="2" borderId="1" xfId="1" applyFont="1" applyFill="1" applyBorder="1" applyAlignment="1">
      <alignment horizontal="right" vertical="top" shrinkToFit="1"/>
    </xf>
    <xf numFmtId="43" fontId="9" fillId="0" borderId="0" xfId="1" applyFont="1" applyFill="1" applyBorder="1" applyAlignment="1">
      <alignment horizontal="left" vertical="top"/>
    </xf>
    <xf numFmtId="44" fontId="2" fillId="0" borderId="0" xfId="0" applyNumberFormat="1" applyFont="1" applyFill="1" applyBorder="1" applyAlignment="1">
      <alignment horizontal="center" vertical="top"/>
    </xf>
    <xf numFmtId="44" fontId="2" fillId="0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8" borderId="0" xfId="0" applyFont="1" applyFill="1" applyBorder="1" applyAlignment="1">
      <alignment horizontal="left" vertical="top"/>
    </xf>
    <xf numFmtId="43" fontId="5" fillId="8" borderId="0" xfId="1" applyFont="1" applyFill="1" applyBorder="1" applyAlignment="1">
      <alignment horizontal="right" vertical="top" shrinkToFit="1"/>
    </xf>
    <xf numFmtId="44" fontId="5" fillId="6" borderId="0" xfId="0" applyNumberFormat="1" applyFont="1" applyFill="1" applyBorder="1" applyAlignment="1">
      <alignment horizontal="left" vertical="top"/>
    </xf>
    <xf numFmtId="43" fontId="2" fillId="0" borderId="0" xfId="0" applyNumberFormat="1" applyFont="1" applyFill="1" applyBorder="1" applyAlignment="1">
      <alignment horizontal="left" vertical="top"/>
    </xf>
    <xf numFmtId="0" fontId="3" fillId="6" borderId="7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43" fontId="2" fillId="6" borderId="8" xfId="1" applyFont="1" applyFill="1" applyBorder="1" applyAlignment="1">
      <alignment horizontal="right" vertical="top" shrinkToFit="1"/>
    </xf>
    <xf numFmtId="43" fontId="2" fillId="6" borderId="9" xfId="1" applyFont="1" applyFill="1" applyBorder="1" applyAlignment="1">
      <alignment horizontal="right" vertical="top" shrinkToFit="1"/>
    </xf>
    <xf numFmtId="44" fontId="2" fillId="8" borderId="0" xfId="0" applyNumberFormat="1" applyFont="1" applyFill="1" applyBorder="1" applyAlignment="1">
      <alignment horizontal="center" vertical="top"/>
    </xf>
    <xf numFmtId="43" fontId="7" fillId="8" borderId="0" xfId="1" applyFont="1" applyFill="1" applyBorder="1" applyAlignment="1">
      <alignment horizontal="center" vertical="center" wrapText="1"/>
    </xf>
    <xf numFmtId="44" fontId="2" fillId="2" borderId="0" xfId="0" applyNumberFormat="1" applyFont="1" applyFill="1" applyBorder="1" applyAlignment="1">
      <alignment horizontal="center" vertical="top"/>
    </xf>
    <xf numFmtId="43" fontId="7" fillId="2" borderId="0" xfId="1" applyFont="1" applyFill="1" applyBorder="1" applyAlignment="1">
      <alignment horizontal="center" vertical="center" wrapText="1"/>
    </xf>
    <xf numFmtId="44" fontId="2" fillId="7" borderId="0" xfId="0" applyNumberFormat="1" applyFont="1" applyFill="1" applyBorder="1" applyAlignment="1">
      <alignment horizontal="left" vertical="top"/>
    </xf>
    <xf numFmtId="43" fontId="7" fillId="7" borderId="0" xfId="1" applyFont="1" applyFill="1" applyBorder="1" applyAlignment="1">
      <alignment vertical="top" wrapText="1"/>
    </xf>
    <xf numFmtId="0" fontId="2" fillId="7" borderId="0" xfId="0" applyFont="1" applyFill="1" applyBorder="1" applyAlignment="1">
      <alignment horizontal="left" vertical="top"/>
    </xf>
    <xf numFmtId="44" fontId="2" fillId="9" borderId="0" xfId="0" applyNumberFormat="1" applyFont="1" applyFill="1" applyBorder="1" applyAlignment="1">
      <alignment horizontal="left" vertical="top"/>
    </xf>
    <xf numFmtId="43" fontId="5" fillId="9" borderId="0" xfId="1" applyFont="1" applyFill="1" applyBorder="1" applyAlignment="1">
      <alignment horizontal="right" vertical="top" shrinkToFit="1"/>
    </xf>
    <xf numFmtId="0" fontId="2" fillId="9" borderId="0" xfId="0" applyFont="1" applyFill="1" applyBorder="1" applyAlignment="1">
      <alignment horizontal="left" vertical="top"/>
    </xf>
    <xf numFmtId="44" fontId="2" fillId="10" borderId="0" xfId="0" applyNumberFormat="1" applyFont="1" applyFill="1" applyBorder="1" applyAlignment="1">
      <alignment horizontal="left" vertical="top"/>
    </xf>
    <xf numFmtId="43" fontId="5" fillId="10" borderId="0" xfId="1" applyFont="1" applyFill="1" applyBorder="1" applyAlignment="1">
      <alignment horizontal="right" vertical="top" shrinkToFit="1"/>
    </xf>
    <xf numFmtId="0" fontId="2" fillId="10" borderId="0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43" fontId="2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44" fontId="9" fillId="0" borderId="0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CC25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4"/>
  <sheetViews>
    <sheetView showGridLines="0" tabSelected="1" view="pageBreakPreview" topLeftCell="D1" zoomScale="170" zoomScaleNormal="140" zoomScaleSheetLayoutView="170" workbookViewId="0">
      <selection activeCell="M9" sqref="M9"/>
    </sheetView>
  </sheetViews>
  <sheetFormatPr defaultRowHeight="12"/>
  <cols>
    <col min="1" max="1" width="9.6640625" style="1" bestFit="1" customWidth="1"/>
    <col min="2" max="2" width="87.6640625" style="2" bestFit="1" customWidth="1"/>
    <col min="3" max="3" width="6" style="2" bestFit="1" customWidth="1"/>
    <col min="4" max="4" width="10.5" style="3" bestFit="1" customWidth="1"/>
    <col min="5" max="5" width="11" style="3" bestFit="1" customWidth="1"/>
    <col min="6" max="6" width="12.33203125" style="3" bestFit="1" customWidth="1"/>
    <col min="7" max="8" width="16.1640625" style="3" bestFit="1" customWidth="1"/>
    <col min="9" max="9" width="9.33203125" style="2"/>
    <col min="10" max="10" width="11.6640625" style="2" bestFit="1" customWidth="1"/>
    <col min="11" max="11" width="18" style="2" bestFit="1" customWidth="1"/>
    <col min="12" max="12" width="15" style="7" hidden="1" customWidth="1"/>
    <col min="13" max="13" width="30.5" style="2" customWidth="1"/>
    <col min="14" max="16384" width="9.33203125" style="2"/>
  </cols>
  <sheetData>
    <row r="1" spans="1:13">
      <c r="L1" s="4">
        <v>-26</v>
      </c>
    </row>
    <row r="2" spans="1:13">
      <c r="A2" s="147" t="s">
        <v>371</v>
      </c>
      <c r="B2" s="147"/>
      <c r="C2" s="147"/>
      <c r="D2" s="147"/>
      <c r="E2" s="147"/>
      <c r="F2" s="147"/>
      <c r="G2" s="147"/>
      <c r="H2" s="147"/>
      <c r="L2" s="5"/>
    </row>
    <row r="3" spans="1:13">
      <c r="B3" s="1"/>
      <c r="C3" s="1"/>
      <c r="D3" s="1"/>
      <c r="E3" s="1"/>
      <c r="F3" s="1"/>
      <c r="G3" s="116"/>
      <c r="H3" s="1"/>
      <c r="L3" s="6"/>
    </row>
    <row r="4" spans="1:13">
      <c r="A4" s="144" t="s">
        <v>382</v>
      </c>
      <c r="B4" s="144"/>
    </row>
    <row r="5" spans="1:13">
      <c r="A5" s="148" t="s">
        <v>372</v>
      </c>
      <c r="B5" s="148"/>
      <c r="C5" s="149"/>
      <c r="D5" s="146"/>
      <c r="E5" s="146"/>
      <c r="F5" s="146"/>
      <c r="G5" s="146"/>
      <c r="H5" s="146"/>
      <c r="L5" s="5"/>
    </row>
    <row r="6" spans="1:13">
      <c r="A6" s="144" t="s">
        <v>373</v>
      </c>
      <c r="B6" s="144"/>
      <c r="C6" s="145" t="s">
        <v>374</v>
      </c>
      <c r="D6" s="145"/>
      <c r="E6" s="145"/>
      <c r="G6" s="8" t="s">
        <v>376</v>
      </c>
      <c r="H6" s="8" t="s">
        <v>375</v>
      </c>
      <c r="L6" s="121">
        <f>H7/8</f>
        <v>70744.495899999994</v>
      </c>
    </row>
    <row r="7" spans="1:13">
      <c r="A7" s="144" t="s">
        <v>379</v>
      </c>
      <c r="B7" s="144"/>
      <c r="C7" s="145"/>
      <c r="D7" s="145"/>
      <c r="E7" s="145"/>
      <c r="F7" s="9"/>
      <c r="G7" s="10">
        <f>G231</f>
        <v>437963.36809999996</v>
      </c>
      <c r="H7" s="11">
        <f>H231</f>
        <v>565955.96719999996</v>
      </c>
      <c r="L7" s="5"/>
    </row>
    <row r="8" spans="1:13">
      <c r="A8" s="146"/>
      <c r="B8" s="146"/>
      <c r="K8" s="117">
        <f>G7*3</f>
        <v>1313890.1042999998</v>
      </c>
      <c r="M8" s="117">
        <f>H7*3</f>
        <v>1697867.9016</v>
      </c>
    </row>
    <row r="10" spans="1:13" s="1" customFormat="1" ht="15" customHeight="1">
      <c r="A10" s="12" t="s">
        <v>0</v>
      </c>
      <c r="B10" s="12" t="s">
        <v>1</v>
      </c>
      <c r="C10" s="12" t="s">
        <v>2</v>
      </c>
      <c r="D10" s="13" t="s">
        <v>3</v>
      </c>
      <c r="E10" s="13" t="s">
        <v>4</v>
      </c>
      <c r="F10" s="13" t="s">
        <v>5</v>
      </c>
      <c r="G10" s="13" t="s">
        <v>6</v>
      </c>
      <c r="H10" s="13" t="s">
        <v>7</v>
      </c>
      <c r="K10" s="128"/>
      <c r="L10" s="129" t="s">
        <v>4</v>
      </c>
      <c r="M10" s="119"/>
    </row>
    <row r="11" spans="1:13" s="1" customFormat="1">
      <c r="A11" s="15"/>
      <c r="B11" s="16"/>
      <c r="C11" s="16"/>
      <c r="D11" s="17"/>
      <c r="E11" s="17"/>
      <c r="F11" s="17"/>
      <c r="G11" s="17"/>
      <c r="H11" s="18"/>
      <c r="K11" s="130"/>
      <c r="L11" s="131"/>
      <c r="M11" s="118"/>
    </row>
    <row r="12" spans="1:13">
      <c r="A12" s="19">
        <v>1</v>
      </c>
      <c r="B12" s="20" t="s">
        <v>8</v>
      </c>
      <c r="C12" s="20"/>
      <c r="D12" s="21"/>
      <c r="E12" s="21"/>
      <c r="F12" s="21"/>
      <c r="G12" s="22">
        <f>SUM(G13:G20)</f>
        <v>18303.915399999998</v>
      </c>
      <c r="H12" s="23">
        <f>SUM(H13:H20)</f>
        <v>23649.421699999999</v>
      </c>
      <c r="K12" s="132"/>
      <c r="L12" s="133"/>
      <c r="M12" s="134"/>
    </row>
    <row r="13" spans="1:13">
      <c r="A13" s="25" t="s">
        <v>9</v>
      </c>
      <c r="B13" s="26" t="s">
        <v>10</v>
      </c>
      <c r="C13" s="27" t="s">
        <v>11</v>
      </c>
      <c r="D13" s="28">
        <v>8</v>
      </c>
      <c r="E13" s="28">
        <f>ROUND(L13+L13*$L$1/100,2)</f>
        <v>213.59</v>
      </c>
      <c r="F13" s="28">
        <f>ROUNDDOWN(E13*29.25%+E13,2)</f>
        <v>276.06</v>
      </c>
      <c r="G13" s="28">
        <f>D13*E13</f>
        <v>1708.72</v>
      </c>
      <c r="H13" s="29">
        <f>D13*F13</f>
        <v>2208.48</v>
      </c>
      <c r="J13" s="122"/>
      <c r="K13" s="135"/>
      <c r="L13" s="136">
        <v>288.63</v>
      </c>
      <c r="M13" s="137"/>
    </row>
    <row r="14" spans="1:13" ht="24">
      <c r="A14" s="25" t="s">
        <v>12</v>
      </c>
      <c r="B14" s="26" t="s">
        <v>13</v>
      </c>
      <c r="C14" s="27" t="s">
        <v>11</v>
      </c>
      <c r="D14" s="28">
        <v>267.25</v>
      </c>
      <c r="E14" s="28">
        <f t="shared" ref="E14:E32" si="0">ROUND(L14+L14*$L$1/100,2)</f>
        <v>8.9499999999999993</v>
      </c>
      <c r="F14" s="28">
        <f t="shared" ref="F14:F32" si="1">ROUNDDOWN(E14*29.25%+E14,2)</f>
        <v>11.56</v>
      </c>
      <c r="G14" s="28">
        <f t="shared" ref="G14:G20" si="2">D14*E14</f>
        <v>2391.8874999999998</v>
      </c>
      <c r="H14" s="29">
        <f t="shared" ref="H14:H20" si="3">D14*F14</f>
        <v>3089.4100000000003</v>
      </c>
      <c r="J14" s="122"/>
      <c r="K14" s="138"/>
      <c r="L14" s="139">
        <v>12.1</v>
      </c>
      <c r="M14" s="140"/>
    </row>
    <row r="15" spans="1:13" ht="24">
      <c r="A15" s="25" t="s">
        <v>14</v>
      </c>
      <c r="B15" s="31" t="s">
        <v>242</v>
      </c>
      <c r="C15" s="27" t="s">
        <v>11</v>
      </c>
      <c r="D15" s="28">
        <v>66</v>
      </c>
      <c r="E15" s="28">
        <f t="shared" si="0"/>
        <v>40.520000000000003</v>
      </c>
      <c r="F15" s="28">
        <f t="shared" si="1"/>
        <v>52.37</v>
      </c>
      <c r="G15" s="28">
        <f t="shared" si="2"/>
        <v>2674.32</v>
      </c>
      <c r="H15" s="29">
        <f t="shared" si="3"/>
        <v>3456.4199999999996</v>
      </c>
      <c r="K15" s="117"/>
      <c r="L15" s="30">
        <v>54.76</v>
      </c>
    </row>
    <row r="16" spans="1:13" ht="24">
      <c r="A16" s="25" t="s">
        <v>15</v>
      </c>
      <c r="B16" s="31" t="s">
        <v>243</v>
      </c>
      <c r="C16" s="27" t="s">
        <v>11</v>
      </c>
      <c r="D16" s="28">
        <v>829.73</v>
      </c>
      <c r="E16" s="28">
        <f t="shared" si="0"/>
        <v>0.23</v>
      </c>
      <c r="F16" s="28">
        <f t="shared" si="1"/>
        <v>0.28999999999999998</v>
      </c>
      <c r="G16" s="28">
        <f t="shared" si="2"/>
        <v>190.83790000000002</v>
      </c>
      <c r="H16" s="29">
        <f t="shared" si="3"/>
        <v>240.62169999999998</v>
      </c>
      <c r="L16" s="30">
        <v>0.31</v>
      </c>
    </row>
    <row r="17" spans="1:12" ht="24">
      <c r="A17" s="25" t="s">
        <v>16</v>
      </c>
      <c r="B17" s="26" t="s">
        <v>17</v>
      </c>
      <c r="C17" s="27" t="s">
        <v>108</v>
      </c>
      <c r="D17" s="28">
        <v>1</v>
      </c>
      <c r="E17" s="28">
        <f t="shared" si="0"/>
        <v>1130.6500000000001</v>
      </c>
      <c r="F17" s="28">
        <f t="shared" si="1"/>
        <v>1461.36</v>
      </c>
      <c r="G17" s="28">
        <f t="shared" si="2"/>
        <v>1130.6500000000001</v>
      </c>
      <c r="H17" s="29">
        <f t="shared" si="3"/>
        <v>1461.36</v>
      </c>
      <c r="L17" s="30">
        <v>1527.91</v>
      </c>
    </row>
    <row r="18" spans="1:12">
      <c r="A18" s="25" t="s">
        <v>18</v>
      </c>
      <c r="B18" s="26" t="s">
        <v>19</v>
      </c>
      <c r="C18" s="27" t="s">
        <v>108</v>
      </c>
      <c r="D18" s="28">
        <v>1</v>
      </c>
      <c r="E18" s="28">
        <f t="shared" si="0"/>
        <v>1707.8</v>
      </c>
      <c r="F18" s="28">
        <f t="shared" si="1"/>
        <v>2207.33</v>
      </c>
      <c r="G18" s="28">
        <f t="shared" si="2"/>
        <v>1707.8</v>
      </c>
      <c r="H18" s="29">
        <f t="shared" si="3"/>
        <v>2207.33</v>
      </c>
      <c r="L18" s="30">
        <v>2307.84</v>
      </c>
    </row>
    <row r="19" spans="1:12" ht="24">
      <c r="A19" s="25" t="s">
        <v>20</v>
      </c>
      <c r="B19" s="31" t="s">
        <v>244</v>
      </c>
      <c r="C19" s="27" t="s">
        <v>11</v>
      </c>
      <c r="D19" s="28">
        <v>10</v>
      </c>
      <c r="E19" s="28">
        <f t="shared" si="0"/>
        <v>194.37</v>
      </c>
      <c r="F19" s="28">
        <f t="shared" si="1"/>
        <v>251.22</v>
      </c>
      <c r="G19" s="28">
        <f t="shared" si="2"/>
        <v>1943.7</v>
      </c>
      <c r="H19" s="29">
        <f t="shared" si="3"/>
        <v>2512.1999999999998</v>
      </c>
      <c r="L19" s="30">
        <v>262.66000000000003</v>
      </c>
    </row>
    <row r="20" spans="1:12" ht="36">
      <c r="A20" s="25" t="s">
        <v>21</v>
      </c>
      <c r="B20" s="31" t="s">
        <v>245</v>
      </c>
      <c r="C20" s="27" t="s">
        <v>11</v>
      </c>
      <c r="D20" s="28">
        <v>40</v>
      </c>
      <c r="E20" s="28">
        <f t="shared" si="0"/>
        <v>163.9</v>
      </c>
      <c r="F20" s="28">
        <f t="shared" si="1"/>
        <v>211.84</v>
      </c>
      <c r="G20" s="28">
        <f t="shared" si="2"/>
        <v>6556</v>
      </c>
      <c r="H20" s="29">
        <f t="shared" si="3"/>
        <v>8473.6</v>
      </c>
      <c r="L20" s="30">
        <v>221.48</v>
      </c>
    </row>
    <row r="21" spans="1:12">
      <c r="A21" s="32">
        <v>2</v>
      </c>
      <c r="B21" s="33" t="s">
        <v>22</v>
      </c>
      <c r="C21" s="33"/>
      <c r="D21" s="34"/>
      <c r="E21" s="34"/>
      <c r="F21" s="34"/>
      <c r="G21" s="35">
        <f>SUM(G22:G25)</f>
        <v>1671.8769999999997</v>
      </c>
      <c r="H21" s="36">
        <f>SUM(H22:H25)</f>
        <v>2160.3125999999997</v>
      </c>
      <c r="L21" s="24"/>
    </row>
    <row r="22" spans="1:12" ht="24">
      <c r="A22" s="25" t="s">
        <v>23</v>
      </c>
      <c r="B22" s="31" t="s">
        <v>246</v>
      </c>
      <c r="C22" s="27" t="s">
        <v>24</v>
      </c>
      <c r="D22" s="28">
        <v>39.049999999999997</v>
      </c>
      <c r="E22" s="28">
        <f t="shared" si="0"/>
        <v>34.729999999999997</v>
      </c>
      <c r="F22" s="28">
        <f t="shared" si="1"/>
        <v>44.88</v>
      </c>
      <c r="G22" s="28">
        <f t="shared" ref="G22:G25" si="4">D22*E22</f>
        <v>1356.2064999999998</v>
      </c>
      <c r="H22" s="29">
        <f t="shared" ref="H22:H25" si="5">D22*F22</f>
        <v>1752.5640000000001</v>
      </c>
      <c r="L22" s="30">
        <v>46.93</v>
      </c>
    </row>
    <row r="23" spans="1:12" ht="24">
      <c r="A23" s="25" t="s">
        <v>25</v>
      </c>
      <c r="B23" s="31" t="s">
        <v>383</v>
      </c>
      <c r="C23" s="27" t="s">
        <v>24</v>
      </c>
      <c r="D23" s="28">
        <v>18.09</v>
      </c>
      <c r="E23" s="28">
        <f t="shared" si="0"/>
        <v>11.92</v>
      </c>
      <c r="F23" s="28">
        <f t="shared" si="1"/>
        <v>15.4</v>
      </c>
      <c r="G23" s="28">
        <f t="shared" si="4"/>
        <v>215.6328</v>
      </c>
      <c r="H23" s="29">
        <f t="shared" si="5"/>
        <v>278.58600000000001</v>
      </c>
      <c r="L23" s="30">
        <v>16.11</v>
      </c>
    </row>
    <row r="24" spans="1:12">
      <c r="A24" s="25" t="s">
        <v>26</v>
      </c>
      <c r="B24" s="31" t="s">
        <v>384</v>
      </c>
      <c r="C24" s="27" t="s">
        <v>24</v>
      </c>
      <c r="D24" s="28">
        <v>18.09</v>
      </c>
      <c r="E24" s="28">
        <f t="shared" si="0"/>
        <v>2.33</v>
      </c>
      <c r="F24" s="28">
        <f t="shared" si="1"/>
        <v>3.01</v>
      </c>
      <c r="G24" s="28">
        <f t="shared" si="4"/>
        <v>42.149700000000003</v>
      </c>
      <c r="H24" s="29">
        <f t="shared" si="5"/>
        <v>54.450899999999997</v>
      </c>
      <c r="L24" s="30">
        <v>3.15</v>
      </c>
    </row>
    <row r="25" spans="1:12" ht="24">
      <c r="A25" s="25" t="s">
        <v>27</v>
      </c>
      <c r="B25" s="31" t="s">
        <v>249</v>
      </c>
      <c r="C25" s="27" t="s">
        <v>24</v>
      </c>
      <c r="D25" s="28">
        <v>18.09</v>
      </c>
      <c r="E25" s="28">
        <f t="shared" si="0"/>
        <v>3.2</v>
      </c>
      <c r="F25" s="28">
        <f t="shared" si="1"/>
        <v>4.13</v>
      </c>
      <c r="G25" s="28">
        <f t="shared" si="4"/>
        <v>57.888000000000005</v>
      </c>
      <c r="H25" s="29">
        <f t="shared" si="5"/>
        <v>74.711699999999993</v>
      </c>
      <c r="L25" s="30">
        <v>4.33</v>
      </c>
    </row>
    <row r="26" spans="1:12">
      <c r="A26" s="32">
        <v>3</v>
      </c>
      <c r="B26" s="33" t="s">
        <v>28</v>
      </c>
      <c r="C26" s="33"/>
      <c r="D26" s="34"/>
      <c r="E26" s="34"/>
      <c r="F26" s="34"/>
      <c r="G26" s="35">
        <f>SUM(G27:G32)</f>
        <v>39625.169300000009</v>
      </c>
      <c r="H26" s="36">
        <f>SUM(H27:H32)</f>
        <v>51210.224200000004</v>
      </c>
      <c r="L26" s="24"/>
    </row>
    <row r="27" spans="1:12">
      <c r="A27" s="25" t="s">
        <v>29</v>
      </c>
      <c r="B27" s="31" t="s">
        <v>385</v>
      </c>
      <c r="C27" s="27" t="s">
        <v>11</v>
      </c>
      <c r="D27" s="28">
        <v>286.94</v>
      </c>
      <c r="E27" s="28">
        <f t="shared" si="0"/>
        <v>71.400000000000006</v>
      </c>
      <c r="F27" s="28">
        <f t="shared" si="1"/>
        <v>92.28</v>
      </c>
      <c r="G27" s="28">
        <f t="shared" ref="G27:G32" si="6">D27*E27</f>
        <v>20487.516000000003</v>
      </c>
      <c r="H27" s="29">
        <f t="shared" ref="H27:H32" si="7">D27*F27</f>
        <v>26478.823199999999</v>
      </c>
      <c r="L27" s="30">
        <v>96.48</v>
      </c>
    </row>
    <row r="28" spans="1:12" ht="24">
      <c r="A28" s="25" t="s">
        <v>30</v>
      </c>
      <c r="B28" s="31" t="s">
        <v>386</v>
      </c>
      <c r="C28" s="27" t="s">
        <v>11</v>
      </c>
      <c r="D28" s="28">
        <v>286.94</v>
      </c>
      <c r="E28" s="28">
        <f t="shared" si="0"/>
        <v>28.4</v>
      </c>
      <c r="F28" s="28">
        <f t="shared" si="1"/>
        <v>36.700000000000003</v>
      </c>
      <c r="G28" s="28">
        <f t="shared" si="6"/>
        <v>8149.0959999999995</v>
      </c>
      <c r="H28" s="29">
        <f t="shared" si="7"/>
        <v>10530.698</v>
      </c>
      <c r="L28" s="30">
        <v>38.380000000000003</v>
      </c>
    </row>
    <row r="29" spans="1:12">
      <c r="A29" s="25" t="s">
        <v>31</v>
      </c>
      <c r="B29" s="26" t="s">
        <v>32</v>
      </c>
      <c r="C29" s="27" t="s">
        <v>11</v>
      </c>
      <c r="D29" s="28">
        <v>29.83</v>
      </c>
      <c r="E29" s="28">
        <f t="shared" si="0"/>
        <v>74.44</v>
      </c>
      <c r="F29" s="28">
        <f t="shared" si="1"/>
        <v>96.21</v>
      </c>
      <c r="G29" s="28">
        <f t="shared" si="6"/>
        <v>2220.5452</v>
      </c>
      <c r="H29" s="29">
        <f t="shared" si="7"/>
        <v>2869.9442999999997</v>
      </c>
      <c r="L29" s="30">
        <v>100.6</v>
      </c>
    </row>
    <row r="30" spans="1:12" ht="24">
      <c r="A30" s="25" t="s">
        <v>33</v>
      </c>
      <c r="B30" s="37" t="s">
        <v>252</v>
      </c>
      <c r="C30" s="27" t="s">
        <v>82</v>
      </c>
      <c r="D30" s="28">
        <v>26.83</v>
      </c>
      <c r="E30" s="28">
        <f t="shared" si="0"/>
        <v>15.81</v>
      </c>
      <c r="F30" s="28">
        <f t="shared" si="1"/>
        <v>20.43</v>
      </c>
      <c r="G30" s="28">
        <f t="shared" si="6"/>
        <v>424.1823</v>
      </c>
      <c r="H30" s="29">
        <f t="shared" si="7"/>
        <v>548.13689999999997</v>
      </c>
      <c r="L30" s="30">
        <v>21.37</v>
      </c>
    </row>
    <row r="31" spans="1:12">
      <c r="A31" s="25" t="s">
        <v>34</v>
      </c>
      <c r="B31" s="37" t="s">
        <v>387</v>
      </c>
      <c r="C31" s="27" t="s">
        <v>82</v>
      </c>
      <c r="D31" s="28">
        <v>59.88</v>
      </c>
      <c r="E31" s="28">
        <f t="shared" si="0"/>
        <v>43.61</v>
      </c>
      <c r="F31" s="28">
        <f t="shared" si="1"/>
        <v>56.36</v>
      </c>
      <c r="G31" s="28">
        <f t="shared" si="6"/>
        <v>2611.3668000000002</v>
      </c>
      <c r="H31" s="29">
        <f t="shared" si="7"/>
        <v>3374.8368</v>
      </c>
      <c r="L31" s="30">
        <v>58.93</v>
      </c>
    </row>
    <row r="32" spans="1:12">
      <c r="A32" s="25" t="s">
        <v>35</v>
      </c>
      <c r="B32" s="37" t="s">
        <v>388</v>
      </c>
      <c r="C32" s="27" t="s">
        <v>82</v>
      </c>
      <c r="D32" s="28">
        <v>298.10000000000002</v>
      </c>
      <c r="E32" s="28">
        <f t="shared" si="0"/>
        <v>19.23</v>
      </c>
      <c r="F32" s="28">
        <f t="shared" si="1"/>
        <v>24.85</v>
      </c>
      <c r="G32" s="28">
        <f t="shared" si="6"/>
        <v>5732.4630000000006</v>
      </c>
      <c r="H32" s="29">
        <f t="shared" si="7"/>
        <v>7407.7850000000008</v>
      </c>
      <c r="L32" s="30">
        <v>25.99</v>
      </c>
    </row>
    <row r="33" spans="1:12">
      <c r="A33" s="32">
        <v>4</v>
      </c>
      <c r="B33" s="141" t="s">
        <v>36</v>
      </c>
      <c r="C33" s="141"/>
      <c r="D33" s="141"/>
      <c r="E33" s="141"/>
      <c r="F33" s="141"/>
      <c r="G33" s="35">
        <f>SUM(G34+G40)</f>
        <v>80851.469400000002</v>
      </c>
      <c r="H33" s="36">
        <f>SUM(H34+H40)</f>
        <v>104464.06590000002</v>
      </c>
      <c r="L33" s="5"/>
    </row>
    <row r="34" spans="1:12" s="44" customFormat="1">
      <c r="A34" s="38" t="s">
        <v>37</v>
      </c>
      <c r="B34" s="39" t="s">
        <v>223</v>
      </c>
      <c r="C34" s="40"/>
      <c r="D34" s="41"/>
      <c r="E34" s="41"/>
      <c r="F34" s="41"/>
      <c r="G34" s="42">
        <f>SUM(G35:G39)</f>
        <v>25146.6679</v>
      </c>
      <c r="H34" s="43">
        <f>SUM(H35:H39)</f>
        <v>32488.056400000001</v>
      </c>
      <c r="L34" s="45"/>
    </row>
    <row r="35" spans="1:12">
      <c r="A35" s="25" t="s">
        <v>38</v>
      </c>
      <c r="B35" s="46" t="s">
        <v>39</v>
      </c>
      <c r="C35" s="27" t="s">
        <v>24</v>
      </c>
      <c r="D35" s="28">
        <v>2.0699999999999998</v>
      </c>
      <c r="E35" s="28">
        <f t="shared" ref="E35:E39" si="8">ROUND(L35+L35*$L$1/100,2)</f>
        <v>78.12</v>
      </c>
      <c r="F35" s="28">
        <f t="shared" ref="F35:F39" si="9">ROUNDDOWN(E35*29.25%+E35,2)</f>
        <v>100.97</v>
      </c>
      <c r="G35" s="28">
        <f t="shared" ref="G35:G39" si="10">D35*E35</f>
        <v>161.70839999999998</v>
      </c>
      <c r="H35" s="29">
        <f t="shared" ref="H35:H39" si="11">D35*F35</f>
        <v>209.00789999999998</v>
      </c>
      <c r="L35" s="30">
        <v>105.57</v>
      </c>
    </row>
    <row r="36" spans="1:12">
      <c r="A36" s="25" t="s">
        <v>40</v>
      </c>
      <c r="B36" s="46" t="s">
        <v>41</v>
      </c>
      <c r="C36" s="27" t="s">
        <v>11</v>
      </c>
      <c r="D36" s="28">
        <v>212.53</v>
      </c>
      <c r="E36" s="28">
        <f t="shared" si="8"/>
        <v>22.25</v>
      </c>
      <c r="F36" s="28">
        <f t="shared" si="9"/>
        <v>28.75</v>
      </c>
      <c r="G36" s="28">
        <f t="shared" si="10"/>
        <v>4728.7925000000005</v>
      </c>
      <c r="H36" s="29">
        <f t="shared" si="11"/>
        <v>6110.2375000000002</v>
      </c>
      <c r="L36" s="30">
        <v>30.07</v>
      </c>
    </row>
    <row r="37" spans="1:12" ht="24">
      <c r="A37" s="25" t="s">
        <v>42</v>
      </c>
      <c r="B37" s="46" t="s">
        <v>43</v>
      </c>
      <c r="C37" s="27" t="s">
        <v>349</v>
      </c>
      <c r="D37" s="28">
        <v>1114.3</v>
      </c>
      <c r="E37" s="28">
        <f t="shared" si="8"/>
        <v>9.74</v>
      </c>
      <c r="F37" s="28">
        <f t="shared" si="9"/>
        <v>12.58</v>
      </c>
      <c r="G37" s="28">
        <f t="shared" si="10"/>
        <v>10853.281999999999</v>
      </c>
      <c r="H37" s="29">
        <f t="shared" si="11"/>
        <v>14017.894</v>
      </c>
      <c r="L37" s="30">
        <v>13.16</v>
      </c>
    </row>
    <row r="38" spans="1:12" ht="24">
      <c r="A38" s="25" t="s">
        <v>44</v>
      </c>
      <c r="B38" s="37" t="s">
        <v>255</v>
      </c>
      <c r="C38" s="27" t="s">
        <v>349</v>
      </c>
      <c r="D38" s="28">
        <v>225.7</v>
      </c>
      <c r="E38" s="28">
        <f t="shared" si="8"/>
        <v>6.05</v>
      </c>
      <c r="F38" s="28">
        <f t="shared" si="9"/>
        <v>7.81</v>
      </c>
      <c r="G38" s="28">
        <f t="shared" si="10"/>
        <v>1365.4849999999999</v>
      </c>
      <c r="H38" s="29">
        <f t="shared" si="11"/>
        <v>1762.7169999999999</v>
      </c>
      <c r="L38" s="30">
        <v>8.17</v>
      </c>
    </row>
    <row r="39" spans="1:12" ht="24">
      <c r="A39" s="25" t="s">
        <v>45</v>
      </c>
      <c r="B39" s="46" t="s">
        <v>46</v>
      </c>
      <c r="C39" s="27" t="s">
        <v>24</v>
      </c>
      <c r="D39" s="28">
        <v>20</v>
      </c>
      <c r="E39" s="28">
        <f t="shared" si="8"/>
        <v>401.87</v>
      </c>
      <c r="F39" s="28">
        <f t="shared" si="9"/>
        <v>519.41</v>
      </c>
      <c r="G39" s="28">
        <f t="shared" si="10"/>
        <v>8037.4</v>
      </c>
      <c r="H39" s="29">
        <f t="shared" si="11"/>
        <v>10388.199999999999</v>
      </c>
      <c r="L39" s="30">
        <v>543.07000000000005</v>
      </c>
    </row>
    <row r="40" spans="1:12">
      <c r="A40" s="38" t="s">
        <v>47</v>
      </c>
      <c r="B40" s="39" t="s">
        <v>224</v>
      </c>
      <c r="C40" s="47" t="s">
        <v>350</v>
      </c>
      <c r="D40" s="48"/>
      <c r="E40" s="48"/>
      <c r="F40" s="48"/>
      <c r="G40" s="42">
        <f>SUM(G41:G48)</f>
        <v>55704.801500000001</v>
      </c>
      <c r="H40" s="43">
        <f>SUM(H41:H48)</f>
        <v>71976.009500000015</v>
      </c>
      <c r="L40" s="49"/>
    </row>
    <row r="41" spans="1:12" ht="36">
      <c r="A41" s="25" t="s">
        <v>48</v>
      </c>
      <c r="B41" s="46" t="s">
        <v>49</v>
      </c>
      <c r="C41" s="27" t="s">
        <v>11</v>
      </c>
      <c r="D41" s="28">
        <v>324.26</v>
      </c>
      <c r="E41" s="28">
        <f t="shared" ref="E41:E48" si="12">ROUND(L41+L41*$L$1/100,2)</f>
        <v>26.97</v>
      </c>
      <c r="F41" s="28">
        <f t="shared" ref="F41:F48" si="13">ROUNDDOWN(E41*29.25%+E41,2)</f>
        <v>34.85</v>
      </c>
      <c r="G41" s="28">
        <f t="shared" ref="G41:G48" si="14">D41*E41</f>
        <v>8745.2921999999999</v>
      </c>
      <c r="H41" s="29">
        <f t="shared" ref="H41:H48" si="15">D41*F41</f>
        <v>11300.460999999999</v>
      </c>
      <c r="L41" s="30">
        <v>36.450000000000003</v>
      </c>
    </row>
    <row r="42" spans="1:12" ht="24">
      <c r="A42" s="25" t="s">
        <v>50</v>
      </c>
      <c r="B42" s="46" t="s">
        <v>43</v>
      </c>
      <c r="C42" s="27" t="s">
        <v>349</v>
      </c>
      <c r="D42" s="28">
        <v>1569.8</v>
      </c>
      <c r="E42" s="28">
        <f t="shared" si="12"/>
        <v>9.74</v>
      </c>
      <c r="F42" s="28">
        <f t="shared" si="13"/>
        <v>12.58</v>
      </c>
      <c r="G42" s="28">
        <f t="shared" si="14"/>
        <v>15289.852000000001</v>
      </c>
      <c r="H42" s="29">
        <f t="shared" si="15"/>
        <v>19748.083999999999</v>
      </c>
      <c r="L42" s="30">
        <v>13.16</v>
      </c>
    </row>
    <row r="43" spans="1:12" ht="24">
      <c r="A43" s="25" t="s">
        <v>51</v>
      </c>
      <c r="B43" s="37" t="s">
        <v>255</v>
      </c>
      <c r="C43" s="27" t="s">
        <v>349</v>
      </c>
      <c r="D43" s="28">
        <v>379.5</v>
      </c>
      <c r="E43" s="28">
        <f t="shared" si="12"/>
        <v>6.05</v>
      </c>
      <c r="F43" s="28">
        <f t="shared" si="13"/>
        <v>7.81</v>
      </c>
      <c r="G43" s="28">
        <f t="shared" si="14"/>
        <v>2295.9749999999999</v>
      </c>
      <c r="H43" s="29">
        <f t="shared" si="15"/>
        <v>2963.895</v>
      </c>
      <c r="L43" s="30">
        <v>8.17</v>
      </c>
    </row>
    <row r="44" spans="1:12" ht="24">
      <c r="A44" s="25" t="s">
        <v>52</v>
      </c>
      <c r="B44" s="46" t="s">
        <v>53</v>
      </c>
      <c r="C44" s="27" t="s">
        <v>24</v>
      </c>
      <c r="D44" s="28">
        <v>18.190000000000001</v>
      </c>
      <c r="E44" s="28">
        <f t="shared" si="12"/>
        <v>266.95999999999998</v>
      </c>
      <c r="F44" s="28">
        <f t="shared" si="13"/>
        <v>345.04</v>
      </c>
      <c r="G44" s="28">
        <f t="shared" si="14"/>
        <v>4856.0024000000003</v>
      </c>
      <c r="H44" s="29">
        <f t="shared" si="15"/>
        <v>6276.2776000000013</v>
      </c>
      <c r="L44" s="30">
        <v>360.76</v>
      </c>
    </row>
    <row r="45" spans="1:12" ht="24">
      <c r="A45" s="25" t="s">
        <v>54</v>
      </c>
      <c r="B45" s="37" t="s">
        <v>256</v>
      </c>
      <c r="C45" s="27" t="s">
        <v>24</v>
      </c>
      <c r="D45" s="28">
        <v>18.190000000000001</v>
      </c>
      <c r="E45" s="28">
        <f t="shared" si="12"/>
        <v>101.95</v>
      </c>
      <c r="F45" s="28">
        <f t="shared" si="13"/>
        <v>131.77000000000001</v>
      </c>
      <c r="G45" s="28">
        <f t="shared" si="14"/>
        <v>1854.4705000000001</v>
      </c>
      <c r="H45" s="29">
        <f t="shared" si="15"/>
        <v>2396.8963000000003</v>
      </c>
      <c r="L45" s="30">
        <v>137.77000000000001</v>
      </c>
    </row>
    <row r="46" spans="1:12" ht="36">
      <c r="A46" s="25" t="s">
        <v>55</v>
      </c>
      <c r="B46" s="37" t="s">
        <v>389</v>
      </c>
      <c r="C46" s="27" t="s">
        <v>11</v>
      </c>
      <c r="D46" s="28">
        <v>276.43</v>
      </c>
      <c r="E46" s="28">
        <f t="shared" si="12"/>
        <v>65.78</v>
      </c>
      <c r="F46" s="28">
        <f t="shared" si="13"/>
        <v>85.02</v>
      </c>
      <c r="G46" s="28">
        <f t="shared" si="14"/>
        <v>18183.565399999999</v>
      </c>
      <c r="H46" s="29">
        <f t="shared" si="15"/>
        <v>23502.078600000001</v>
      </c>
      <c r="L46" s="30">
        <v>88.89</v>
      </c>
    </row>
    <row r="47" spans="1:12" ht="36">
      <c r="A47" s="25" t="s">
        <v>56</v>
      </c>
      <c r="B47" s="37" t="s">
        <v>390</v>
      </c>
      <c r="C47" s="27" t="s">
        <v>11</v>
      </c>
      <c r="D47" s="28">
        <v>25.3</v>
      </c>
      <c r="E47" s="28">
        <f t="shared" si="12"/>
        <v>77.739999999999995</v>
      </c>
      <c r="F47" s="28">
        <f t="shared" si="13"/>
        <v>100.47</v>
      </c>
      <c r="G47" s="28">
        <f t="shared" si="14"/>
        <v>1966.8219999999999</v>
      </c>
      <c r="H47" s="29">
        <f t="shared" si="15"/>
        <v>2541.8910000000001</v>
      </c>
      <c r="L47" s="30">
        <v>105.05</v>
      </c>
    </row>
    <row r="48" spans="1:12" ht="24">
      <c r="A48" s="25" t="s">
        <v>57</v>
      </c>
      <c r="B48" s="46" t="s">
        <v>58</v>
      </c>
      <c r="C48" s="27" t="s">
        <v>82</v>
      </c>
      <c r="D48" s="28">
        <v>152.19999999999999</v>
      </c>
      <c r="E48" s="28">
        <f t="shared" si="12"/>
        <v>16.510000000000002</v>
      </c>
      <c r="F48" s="28">
        <f t="shared" si="13"/>
        <v>21.33</v>
      </c>
      <c r="G48" s="28">
        <f t="shared" si="14"/>
        <v>2512.8220000000001</v>
      </c>
      <c r="H48" s="29">
        <f t="shared" si="15"/>
        <v>3246.4259999999995</v>
      </c>
      <c r="L48" s="30">
        <v>22.31</v>
      </c>
    </row>
    <row r="49" spans="1:12">
      <c r="A49" s="32">
        <v>5</v>
      </c>
      <c r="B49" s="141" t="s">
        <v>59</v>
      </c>
      <c r="C49" s="141"/>
      <c r="D49" s="141"/>
      <c r="E49" s="141"/>
      <c r="F49" s="141"/>
      <c r="G49" s="35">
        <f>SUM(G50+G51)</f>
        <v>37905.191099999996</v>
      </c>
      <c r="H49" s="36">
        <f>SUM(H50+H51)</f>
        <v>48988.743999999999</v>
      </c>
      <c r="L49" s="5"/>
    </row>
    <row r="50" spans="1:12" ht="36">
      <c r="A50" s="25" t="s">
        <v>60</v>
      </c>
      <c r="B50" s="46" t="s">
        <v>61</v>
      </c>
      <c r="C50" s="50" t="s">
        <v>11</v>
      </c>
      <c r="D50" s="28">
        <v>790.91</v>
      </c>
      <c r="E50" s="28">
        <f t="shared" ref="E50" si="16">ROUND(L50+L50*$L$1/100,2)</f>
        <v>45.93</v>
      </c>
      <c r="F50" s="28">
        <f t="shared" ref="F50" si="17">ROUNDDOWN(E50*29.25%+E50,2)</f>
        <v>59.36</v>
      </c>
      <c r="G50" s="28">
        <f>D50*E50</f>
        <v>36326.496299999999</v>
      </c>
      <c r="H50" s="29">
        <f>D50*F50</f>
        <v>46948.417600000001</v>
      </c>
      <c r="L50" s="30">
        <v>62.07</v>
      </c>
    </row>
    <row r="51" spans="1:12">
      <c r="A51" s="38" t="s">
        <v>62</v>
      </c>
      <c r="B51" s="39" t="s">
        <v>225</v>
      </c>
      <c r="C51" s="47" t="s">
        <v>350</v>
      </c>
      <c r="D51" s="48"/>
      <c r="E51" s="48"/>
      <c r="F51" s="48"/>
      <c r="G51" s="42">
        <f>SUM(G52)</f>
        <v>1578.6947999999998</v>
      </c>
      <c r="H51" s="43">
        <f>SUM(H52)</f>
        <v>2040.3263999999999</v>
      </c>
      <c r="L51" s="49"/>
    </row>
    <row r="52" spans="1:12" ht="24">
      <c r="A52" s="25" t="s">
        <v>63</v>
      </c>
      <c r="B52" s="46" t="s">
        <v>64</v>
      </c>
      <c r="C52" s="50" t="s">
        <v>11</v>
      </c>
      <c r="D52" s="28">
        <v>19.38</v>
      </c>
      <c r="E52" s="28">
        <f t="shared" ref="E52" si="18">ROUND(L52+L52*$L$1/100,2)</f>
        <v>81.459999999999994</v>
      </c>
      <c r="F52" s="28">
        <f t="shared" ref="F52" si="19">ROUNDDOWN(E52*29.25%+E52,2)</f>
        <v>105.28</v>
      </c>
      <c r="G52" s="28">
        <f>D52*E52</f>
        <v>1578.6947999999998</v>
      </c>
      <c r="H52" s="29">
        <f>D52*F52</f>
        <v>2040.3263999999999</v>
      </c>
      <c r="L52" s="30">
        <v>110.08</v>
      </c>
    </row>
    <row r="53" spans="1:12">
      <c r="A53" s="32">
        <v>6</v>
      </c>
      <c r="B53" s="141" t="s">
        <v>65</v>
      </c>
      <c r="C53" s="141"/>
      <c r="D53" s="141"/>
      <c r="E53" s="141"/>
      <c r="F53" s="141"/>
      <c r="G53" s="35">
        <f>SUM(G54:G56)</f>
        <v>1063.7294999999999</v>
      </c>
      <c r="H53" s="36">
        <f>SUM(H54:H56)</f>
        <v>1373.8719999999998</v>
      </c>
      <c r="L53" s="5"/>
    </row>
    <row r="54" spans="1:12" ht="24">
      <c r="A54" s="25" t="s">
        <v>66</v>
      </c>
      <c r="B54" s="37" t="s">
        <v>391</v>
      </c>
      <c r="C54" s="50" t="s">
        <v>11</v>
      </c>
      <c r="D54" s="28">
        <v>142.35</v>
      </c>
      <c r="E54" s="28">
        <f t="shared" ref="E54:E56" si="20">ROUND(L54+L54*$L$1/100,2)</f>
        <v>6.69</v>
      </c>
      <c r="F54" s="28">
        <f t="shared" ref="F54:F56" si="21">ROUNDDOWN(E54*29.25%+E54,2)</f>
        <v>8.64</v>
      </c>
      <c r="G54" s="28">
        <f t="shared" ref="G54:G56" si="22">D54*E54</f>
        <v>952.32150000000001</v>
      </c>
      <c r="H54" s="29">
        <f t="shared" ref="H54:H56" si="23">D54*F54</f>
        <v>1229.904</v>
      </c>
      <c r="L54" s="30">
        <v>9.0399999999999991</v>
      </c>
    </row>
    <row r="55" spans="1:12" ht="24">
      <c r="A55" s="25" t="s">
        <v>67</v>
      </c>
      <c r="B55" s="37" t="s">
        <v>392</v>
      </c>
      <c r="C55" s="50" t="s">
        <v>11</v>
      </c>
      <c r="D55" s="28">
        <v>1.6</v>
      </c>
      <c r="E55" s="28">
        <f t="shared" si="20"/>
        <v>50.08</v>
      </c>
      <c r="F55" s="28">
        <f t="shared" si="21"/>
        <v>64.72</v>
      </c>
      <c r="G55" s="28">
        <f t="shared" si="22"/>
        <v>80.128</v>
      </c>
      <c r="H55" s="29">
        <f t="shared" si="23"/>
        <v>103.55200000000001</v>
      </c>
      <c r="L55" s="30">
        <v>67.680000000000007</v>
      </c>
    </row>
    <row r="56" spans="1:12" ht="24">
      <c r="A56" s="25" t="s">
        <v>68</v>
      </c>
      <c r="B56" s="37" t="s">
        <v>393</v>
      </c>
      <c r="C56" s="50" t="s">
        <v>11</v>
      </c>
      <c r="D56" s="28">
        <v>1.6</v>
      </c>
      <c r="E56" s="28">
        <f t="shared" si="20"/>
        <v>19.55</v>
      </c>
      <c r="F56" s="28">
        <f t="shared" si="21"/>
        <v>25.26</v>
      </c>
      <c r="G56" s="28">
        <f t="shared" si="22"/>
        <v>31.28</v>
      </c>
      <c r="H56" s="29">
        <f t="shared" si="23"/>
        <v>40.416000000000004</v>
      </c>
      <c r="L56" s="30">
        <v>26.42</v>
      </c>
    </row>
    <row r="57" spans="1:12">
      <c r="A57" s="32">
        <v>7</v>
      </c>
      <c r="B57" s="141" t="s">
        <v>69</v>
      </c>
      <c r="C57" s="141"/>
      <c r="D57" s="141"/>
      <c r="E57" s="141"/>
      <c r="F57" s="141"/>
      <c r="G57" s="35">
        <f>SUM(G58+G69+G78+G85)</f>
        <v>124536.035</v>
      </c>
      <c r="H57" s="36">
        <f>SUM(H58+H69+H78+H85)</f>
        <v>160914.7292</v>
      </c>
      <c r="L57" s="5"/>
    </row>
    <row r="58" spans="1:12">
      <c r="A58" s="38" t="s">
        <v>70</v>
      </c>
      <c r="B58" s="39" t="s">
        <v>226</v>
      </c>
      <c r="C58" s="47"/>
      <c r="D58" s="48"/>
      <c r="E58" s="48"/>
      <c r="F58" s="48"/>
      <c r="G58" s="42">
        <f>SUM(G59:G68)</f>
        <v>42601.333100000003</v>
      </c>
      <c r="H58" s="43">
        <f>SUM(H59:H68)</f>
        <v>55055.659899999991</v>
      </c>
      <c r="L58" s="49"/>
    </row>
    <row r="59" spans="1:12" ht="24">
      <c r="A59" s="25" t="s">
        <v>71</v>
      </c>
      <c r="B59" s="37" t="s">
        <v>262</v>
      </c>
      <c r="C59" s="50" t="s">
        <v>11</v>
      </c>
      <c r="D59" s="28">
        <v>234.35</v>
      </c>
      <c r="E59" s="28">
        <f t="shared" ref="E59:E68" si="24">ROUND(L59+L59*$L$1/100,2)</f>
        <v>29.64</v>
      </c>
      <c r="F59" s="28">
        <f t="shared" ref="F59:F68" si="25">ROUNDDOWN(E59*29.25%+E59,2)</f>
        <v>38.299999999999997</v>
      </c>
      <c r="G59" s="28">
        <f t="shared" ref="G59:G68" si="26">D59*E59</f>
        <v>6946.134</v>
      </c>
      <c r="H59" s="29">
        <f t="shared" ref="H59:H68" si="27">D59*F59</f>
        <v>8975.6049999999996</v>
      </c>
      <c r="L59" s="30">
        <v>40.06</v>
      </c>
    </row>
    <row r="60" spans="1:12" ht="24">
      <c r="A60" s="25" t="s">
        <v>72</v>
      </c>
      <c r="B60" s="46" t="s">
        <v>263</v>
      </c>
      <c r="C60" s="50" t="s">
        <v>11</v>
      </c>
      <c r="D60" s="28">
        <v>256.24</v>
      </c>
      <c r="E60" s="28">
        <f t="shared" si="24"/>
        <v>13.85</v>
      </c>
      <c r="F60" s="28">
        <f t="shared" si="25"/>
        <v>17.899999999999999</v>
      </c>
      <c r="G60" s="28">
        <f t="shared" si="26"/>
        <v>3548.924</v>
      </c>
      <c r="H60" s="29">
        <f t="shared" si="27"/>
        <v>4586.6959999999999</v>
      </c>
      <c r="L60" s="30">
        <v>18.71</v>
      </c>
    </row>
    <row r="61" spans="1:12" ht="36">
      <c r="A61" s="25" t="s">
        <v>73</v>
      </c>
      <c r="B61" s="46" t="s">
        <v>74</v>
      </c>
      <c r="C61" s="50" t="s">
        <v>11</v>
      </c>
      <c r="D61" s="28">
        <v>214.05</v>
      </c>
      <c r="E61" s="28">
        <f t="shared" si="24"/>
        <v>28.25</v>
      </c>
      <c r="F61" s="28">
        <f t="shared" si="25"/>
        <v>36.51</v>
      </c>
      <c r="G61" s="28">
        <f t="shared" si="26"/>
        <v>6046.9125000000004</v>
      </c>
      <c r="H61" s="29">
        <f t="shared" si="27"/>
        <v>7814.9655000000002</v>
      </c>
      <c r="L61" s="30">
        <v>38.18</v>
      </c>
    </row>
    <row r="62" spans="1:12" ht="24">
      <c r="A62" s="25" t="s">
        <v>75</v>
      </c>
      <c r="B62" s="46" t="s">
        <v>76</v>
      </c>
      <c r="C62" s="50" t="s">
        <v>11</v>
      </c>
      <c r="D62" s="28">
        <v>89.42</v>
      </c>
      <c r="E62" s="28">
        <f t="shared" si="24"/>
        <v>39.630000000000003</v>
      </c>
      <c r="F62" s="28">
        <f t="shared" si="25"/>
        <v>51.22</v>
      </c>
      <c r="G62" s="28">
        <f t="shared" si="26"/>
        <v>3543.7146000000002</v>
      </c>
      <c r="H62" s="29">
        <f t="shared" si="27"/>
        <v>4580.0923999999995</v>
      </c>
      <c r="L62" s="30">
        <v>53.56</v>
      </c>
    </row>
    <row r="63" spans="1:12" ht="36">
      <c r="A63" s="25" t="s">
        <v>77</v>
      </c>
      <c r="B63" s="37" t="s">
        <v>264</v>
      </c>
      <c r="C63" s="51" t="s">
        <v>82</v>
      </c>
      <c r="D63" s="28">
        <v>30</v>
      </c>
      <c r="E63" s="28">
        <f t="shared" si="24"/>
        <v>38.97</v>
      </c>
      <c r="F63" s="28">
        <f t="shared" si="25"/>
        <v>50.36</v>
      </c>
      <c r="G63" s="28">
        <f t="shared" si="26"/>
        <v>1169.0999999999999</v>
      </c>
      <c r="H63" s="29">
        <f t="shared" si="27"/>
        <v>1510.8</v>
      </c>
      <c r="L63" s="30">
        <v>52.66</v>
      </c>
    </row>
    <row r="64" spans="1:12">
      <c r="A64" s="25" t="s">
        <v>77</v>
      </c>
      <c r="B64" s="46" t="s">
        <v>78</v>
      </c>
      <c r="C64" s="50" t="s">
        <v>11</v>
      </c>
      <c r="D64" s="28">
        <v>289.64999999999998</v>
      </c>
      <c r="E64" s="28">
        <f t="shared" si="24"/>
        <v>7.56</v>
      </c>
      <c r="F64" s="28">
        <f t="shared" si="25"/>
        <v>9.77</v>
      </c>
      <c r="G64" s="28">
        <f t="shared" si="26"/>
        <v>2189.7539999999999</v>
      </c>
      <c r="H64" s="29">
        <f t="shared" si="27"/>
        <v>2829.8804999999998</v>
      </c>
      <c r="L64" s="30">
        <v>10.210000000000001</v>
      </c>
    </row>
    <row r="65" spans="1:12" ht="24">
      <c r="A65" s="25" t="s">
        <v>79</v>
      </c>
      <c r="B65" s="37" t="s">
        <v>265</v>
      </c>
      <c r="C65" s="51" t="s">
        <v>82</v>
      </c>
      <c r="D65" s="28">
        <v>30</v>
      </c>
      <c r="E65" s="28">
        <f t="shared" si="24"/>
        <v>30.44</v>
      </c>
      <c r="F65" s="28">
        <f t="shared" si="25"/>
        <v>39.340000000000003</v>
      </c>
      <c r="G65" s="28">
        <f t="shared" si="26"/>
        <v>913.2</v>
      </c>
      <c r="H65" s="29">
        <f t="shared" si="27"/>
        <v>1180.2</v>
      </c>
      <c r="L65" s="30">
        <v>41.14</v>
      </c>
    </row>
    <row r="66" spans="1:12" ht="36">
      <c r="A66" s="25" t="s">
        <v>80</v>
      </c>
      <c r="B66" s="46" t="s">
        <v>266</v>
      </c>
      <c r="C66" s="50" t="s">
        <v>11</v>
      </c>
      <c r="D66" s="28">
        <v>234.35</v>
      </c>
      <c r="E66" s="28">
        <f t="shared" si="24"/>
        <v>61.62</v>
      </c>
      <c r="F66" s="28">
        <f t="shared" si="25"/>
        <v>79.64</v>
      </c>
      <c r="G66" s="28">
        <f t="shared" si="26"/>
        <v>14440.646999999999</v>
      </c>
      <c r="H66" s="29">
        <f t="shared" si="27"/>
        <v>18663.633999999998</v>
      </c>
      <c r="L66" s="30">
        <v>83.27</v>
      </c>
    </row>
    <row r="67" spans="1:12" ht="36">
      <c r="A67" s="25" t="s">
        <v>81</v>
      </c>
      <c r="B67" s="37" t="s">
        <v>267</v>
      </c>
      <c r="C67" s="50" t="s">
        <v>82</v>
      </c>
      <c r="D67" s="28">
        <v>204.25</v>
      </c>
      <c r="E67" s="28">
        <f t="shared" si="24"/>
        <v>12.57</v>
      </c>
      <c r="F67" s="28">
        <f t="shared" si="25"/>
        <v>16.239999999999998</v>
      </c>
      <c r="G67" s="28">
        <f t="shared" si="26"/>
        <v>2567.4225000000001</v>
      </c>
      <c r="H67" s="29">
        <f t="shared" si="27"/>
        <v>3317.0199999999995</v>
      </c>
      <c r="L67" s="30">
        <v>16.989999999999998</v>
      </c>
    </row>
    <row r="68" spans="1:12">
      <c r="A68" s="52">
        <v>40360</v>
      </c>
      <c r="B68" s="46" t="s">
        <v>83</v>
      </c>
      <c r="C68" s="27" t="s">
        <v>82</v>
      </c>
      <c r="D68" s="28">
        <v>27.45</v>
      </c>
      <c r="E68" s="28">
        <f t="shared" si="24"/>
        <v>45.01</v>
      </c>
      <c r="F68" s="28">
        <f t="shared" si="25"/>
        <v>58.17</v>
      </c>
      <c r="G68" s="28">
        <f t="shared" si="26"/>
        <v>1235.5245</v>
      </c>
      <c r="H68" s="29">
        <f t="shared" si="27"/>
        <v>1596.7665</v>
      </c>
      <c r="L68" s="30">
        <v>60.82</v>
      </c>
    </row>
    <row r="69" spans="1:12">
      <c r="A69" s="38" t="s">
        <v>84</v>
      </c>
      <c r="B69" s="39" t="s">
        <v>227</v>
      </c>
      <c r="C69" s="47" t="s">
        <v>350</v>
      </c>
      <c r="D69" s="48"/>
      <c r="E69" s="48"/>
      <c r="F69" s="48"/>
      <c r="G69" s="42">
        <f>SUM(G70:G77)</f>
        <v>68688.253300000011</v>
      </c>
      <c r="H69" s="43">
        <f>SUM(H70:H77)</f>
        <v>88744.272500000021</v>
      </c>
      <c r="L69" s="49"/>
    </row>
    <row r="70" spans="1:12" ht="24">
      <c r="A70" s="25" t="s">
        <v>85</v>
      </c>
      <c r="B70" s="37" t="s">
        <v>268</v>
      </c>
      <c r="C70" s="27" t="s">
        <v>11</v>
      </c>
      <c r="D70" s="28">
        <v>678.77</v>
      </c>
      <c r="E70" s="28">
        <f t="shared" ref="E70:E77" si="28">ROUND(L70+L70*$L$1/100,2)</f>
        <v>3.49</v>
      </c>
      <c r="F70" s="28">
        <f t="shared" ref="F70:F77" si="29">ROUNDDOWN(E70*29.25%+E70,2)</f>
        <v>4.51</v>
      </c>
      <c r="G70" s="28">
        <f t="shared" ref="G70:G77" si="30">D70*E70</f>
        <v>2368.9073000000003</v>
      </c>
      <c r="H70" s="29">
        <f t="shared" ref="H70:H77" si="31">D70*F70</f>
        <v>3061.2526999999995</v>
      </c>
      <c r="L70" s="30">
        <v>4.72</v>
      </c>
    </row>
    <row r="71" spans="1:12" ht="36">
      <c r="A71" s="25" t="s">
        <v>86</v>
      </c>
      <c r="B71" s="37" t="s">
        <v>269</v>
      </c>
      <c r="C71" s="27" t="s">
        <v>11</v>
      </c>
      <c r="D71" s="28">
        <v>899.04</v>
      </c>
      <c r="E71" s="28">
        <f t="shared" si="28"/>
        <v>2.35</v>
      </c>
      <c r="F71" s="28">
        <f t="shared" si="29"/>
        <v>3.03</v>
      </c>
      <c r="G71" s="28">
        <f t="shared" si="30"/>
        <v>2112.7440000000001</v>
      </c>
      <c r="H71" s="29">
        <f t="shared" si="31"/>
        <v>2724.0911999999998</v>
      </c>
      <c r="L71" s="30">
        <v>3.18</v>
      </c>
    </row>
    <row r="72" spans="1:12" ht="24">
      <c r="A72" s="25" t="s">
        <v>87</v>
      </c>
      <c r="B72" s="46" t="s">
        <v>270</v>
      </c>
      <c r="C72" s="27" t="s">
        <v>11</v>
      </c>
      <c r="D72" s="28">
        <v>1577.81</v>
      </c>
      <c r="E72" s="28">
        <f t="shared" si="28"/>
        <v>17.600000000000001</v>
      </c>
      <c r="F72" s="28">
        <f t="shared" si="29"/>
        <v>22.74</v>
      </c>
      <c r="G72" s="28">
        <f t="shared" si="30"/>
        <v>27769.456000000002</v>
      </c>
      <c r="H72" s="29">
        <f t="shared" si="31"/>
        <v>35879.399399999995</v>
      </c>
      <c r="L72" s="30">
        <v>23.78</v>
      </c>
    </row>
    <row r="73" spans="1:12" ht="48">
      <c r="A73" s="25" t="s">
        <v>88</v>
      </c>
      <c r="B73" s="46" t="s">
        <v>89</v>
      </c>
      <c r="C73" s="27" t="s">
        <v>11</v>
      </c>
      <c r="D73" s="28">
        <v>219.18</v>
      </c>
      <c r="E73" s="28">
        <f t="shared" si="28"/>
        <v>48.3</v>
      </c>
      <c r="F73" s="28">
        <f t="shared" si="29"/>
        <v>62.42</v>
      </c>
      <c r="G73" s="28">
        <f t="shared" si="30"/>
        <v>10586.394</v>
      </c>
      <c r="H73" s="29">
        <f t="shared" si="31"/>
        <v>13681.215600000001</v>
      </c>
      <c r="L73" s="30">
        <v>65.27</v>
      </c>
    </row>
    <row r="74" spans="1:12" ht="24">
      <c r="A74" s="25" t="s">
        <v>90</v>
      </c>
      <c r="B74" s="37" t="s">
        <v>271</v>
      </c>
      <c r="C74" s="27" t="s">
        <v>11</v>
      </c>
      <c r="D74" s="28">
        <v>679.86</v>
      </c>
      <c r="E74" s="28">
        <f t="shared" si="28"/>
        <v>13.12</v>
      </c>
      <c r="F74" s="28">
        <f t="shared" si="29"/>
        <v>16.95</v>
      </c>
      <c r="G74" s="28">
        <f t="shared" si="30"/>
        <v>8919.7631999999994</v>
      </c>
      <c r="H74" s="29">
        <f t="shared" si="31"/>
        <v>11523.627</v>
      </c>
      <c r="L74" s="30">
        <v>17.73</v>
      </c>
    </row>
    <row r="75" spans="1:12" ht="24">
      <c r="A75" s="25" t="s">
        <v>91</v>
      </c>
      <c r="B75" s="37" t="s">
        <v>272</v>
      </c>
      <c r="C75" s="27" t="s">
        <v>11</v>
      </c>
      <c r="D75" s="28">
        <v>679.86</v>
      </c>
      <c r="E75" s="28">
        <f t="shared" si="28"/>
        <v>8.8699999999999992</v>
      </c>
      <c r="F75" s="28">
        <f t="shared" si="29"/>
        <v>11.46</v>
      </c>
      <c r="G75" s="28">
        <f t="shared" si="30"/>
        <v>6030.3581999999997</v>
      </c>
      <c r="H75" s="29">
        <f t="shared" si="31"/>
        <v>7791.1956000000009</v>
      </c>
      <c r="L75" s="30">
        <v>11.99</v>
      </c>
    </row>
    <row r="76" spans="1:12">
      <c r="A76" s="25" t="s">
        <v>92</v>
      </c>
      <c r="B76" s="46" t="s">
        <v>273</v>
      </c>
      <c r="C76" s="27" t="s">
        <v>82</v>
      </c>
      <c r="D76" s="28">
        <v>33.75</v>
      </c>
      <c r="E76" s="28">
        <f t="shared" si="28"/>
        <v>54.7</v>
      </c>
      <c r="F76" s="28">
        <f t="shared" si="29"/>
        <v>70.69</v>
      </c>
      <c r="G76" s="28">
        <f t="shared" si="30"/>
        <v>1846.125</v>
      </c>
      <c r="H76" s="29">
        <f t="shared" si="31"/>
        <v>2385.7874999999999</v>
      </c>
      <c r="L76" s="30">
        <v>73.92</v>
      </c>
    </row>
    <row r="77" spans="1:12" ht="24">
      <c r="A77" s="25" t="s">
        <v>93</v>
      </c>
      <c r="B77" s="46" t="s">
        <v>94</v>
      </c>
      <c r="C77" s="27" t="s">
        <v>11</v>
      </c>
      <c r="D77" s="28">
        <v>690.13</v>
      </c>
      <c r="E77" s="28">
        <f t="shared" si="28"/>
        <v>13.12</v>
      </c>
      <c r="F77" s="28">
        <f t="shared" si="29"/>
        <v>16.95</v>
      </c>
      <c r="G77" s="28">
        <f t="shared" si="30"/>
        <v>9054.5055999999986</v>
      </c>
      <c r="H77" s="29">
        <f t="shared" si="31"/>
        <v>11697.7035</v>
      </c>
      <c r="L77" s="30">
        <v>17.73</v>
      </c>
    </row>
    <row r="78" spans="1:12">
      <c r="A78" s="38" t="s">
        <v>95</v>
      </c>
      <c r="B78" s="39" t="s">
        <v>228</v>
      </c>
      <c r="C78" s="47" t="s">
        <v>350</v>
      </c>
      <c r="D78" s="48"/>
      <c r="E78" s="48"/>
      <c r="F78" s="48"/>
      <c r="G78" s="42">
        <f>SUM(G79:G84)</f>
        <v>12737.917399999998</v>
      </c>
      <c r="H78" s="43">
        <f>SUM(H79:H84)</f>
        <v>16457.8148</v>
      </c>
      <c r="L78" s="49"/>
    </row>
    <row r="79" spans="1:12" ht="24">
      <c r="A79" s="25" t="s">
        <v>96</v>
      </c>
      <c r="B79" s="37" t="s">
        <v>274</v>
      </c>
      <c r="C79" s="27" t="s">
        <v>11</v>
      </c>
      <c r="D79" s="28">
        <v>285.93</v>
      </c>
      <c r="E79" s="28">
        <f t="shared" ref="E79:E84" si="32">ROUND(L79+L79*$L$1/100,2)</f>
        <v>6.62</v>
      </c>
      <c r="F79" s="28">
        <f t="shared" ref="F79:F84" si="33">ROUNDDOWN(E79*29.25%+E79,2)</f>
        <v>8.5500000000000007</v>
      </c>
      <c r="G79" s="28">
        <f t="shared" ref="G79:G84" si="34">D79*E79</f>
        <v>1892.8566000000001</v>
      </c>
      <c r="H79" s="29">
        <f t="shared" ref="H79:H84" si="35">D79*F79</f>
        <v>2444.7015000000001</v>
      </c>
      <c r="L79" s="30">
        <v>8.9499999999999993</v>
      </c>
    </row>
    <row r="80" spans="1:12" ht="24">
      <c r="A80" s="25" t="s">
        <v>97</v>
      </c>
      <c r="B80" s="37" t="s">
        <v>394</v>
      </c>
      <c r="C80" s="27" t="s">
        <v>11</v>
      </c>
      <c r="D80" s="28">
        <v>285.93</v>
      </c>
      <c r="E80" s="28">
        <f t="shared" si="32"/>
        <v>18</v>
      </c>
      <c r="F80" s="28">
        <f t="shared" si="33"/>
        <v>23.26</v>
      </c>
      <c r="G80" s="28">
        <f t="shared" si="34"/>
        <v>5146.74</v>
      </c>
      <c r="H80" s="29">
        <f t="shared" si="35"/>
        <v>6650.7318000000005</v>
      </c>
      <c r="L80" s="30">
        <v>24.32</v>
      </c>
    </row>
    <row r="81" spans="1:12" ht="24">
      <c r="A81" s="25" t="s">
        <v>98</v>
      </c>
      <c r="B81" s="37" t="s">
        <v>395</v>
      </c>
      <c r="C81" s="27" t="s">
        <v>11</v>
      </c>
      <c r="D81" s="28">
        <v>257.39999999999998</v>
      </c>
      <c r="E81" s="28">
        <f t="shared" si="32"/>
        <v>10.17</v>
      </c>
      <c r="F81" s="28">
        <f t="shared" si="33"/>
        <v>13.14</v>
      </c>
      <c r="G81" s="28">
        <f t="shared" si="34"/>
        <v>2617.7579999999998</v>
      </c>
      <c r="H81" s="29">
        <f t="shared" si="35"/>
        <v>3382.2359999999999</v>
      </c>
      <c r="L81" s="30">
        <v>13.74</v>
      </c>
    </row>
    <row r="82" spans="1:12" ht="24">
      <c r="A82" s="25" t="s">
        <v>99</v>
      </c>
      <c r="B82" s="37" t="s">
        <v>396</v>
      </c>
      <c r="C82" s="27" t="s">
        <v>11</v>
      </c>
      <c r="D82" s="28">
        <v>257.39999999999998</v>
      </c>
      <c r="E82" s="28">
        <f t="shared" si="32"/>
        <v>8.8699999999999992</v>
      </c>
      <c r="F82" s="28">
        <f t="shared" si="33"/>
        <v>11.46</v>
      </c>
      <c r="G82" s="28">
        <f t="shared" si="34"/>
        <v>2283.1379999999995</v>
      </c>
      <c r="H82" s="29">
        <f t="shared" si="35"/>
        <v>2949.8040000000001</v>
      </c>
      <c r="L82" s="30">
        <v>11.99</v>
      </c>
    </row>
    <row r="83" spans="1:12" ht="24">
      <c r="A83" s="25" t="s">
        <v>100</v>
      </c>
      <c r="B83" s="46" t="s">
        <v>94</v>
      </c>
      <c r="C83" s="27" t="s">
        <v>11</v>
      </c>
      <c r="D83" s="28">
        <v>35.21</v>
      </c>
      <c r="E83" s="28">
        <f t="shared" si="32"/>
        <v>13.12</v>
      </c>
      <c r="F83" s="28">
        <f t="shared" si="33"/>
        <v>16.95</v>
      </c>
      <c r="G83" s="28">
        <f t="shared" si="34"/>
        <v>461.95519999999999</v>
      </c>
      <c r="H83" s="29">
        <f t="shared" si="35"/>
        <v>596.80949999999996</v>
      </c>
      <c r="L83" s="30">
        <v>17.73</v>
      </c>
    </row>
    <row r="84" spans="1:12" s="119" customFormat="1" ht="36">
      <c r="A84" s="123" t="s">
        <v>101</v>
      </c>
      <c r="B84" s="124" t="s">
        <v>102</v>
      </c>
      <c r="C84" s="125" t="s">
        <v>11</v>
      </c>
      <c r="D84" s="126">
        <v>6.68</v>
      </c>
      <c r="E84" s="126">
        <f t="shared" si="32"/>
        <v>50.22</v>
      </c>
      <c r="F84" s="126">
        <f t="shared" si="33"/>
        <v>64.900000000000006</v>
      </c>
      <c r="G84" s="126">
        <f t="shared" si="34"/>
        <v>335.46959999999996</v>
      </c>
      <c r="H84" s="127">
        <f t="shared" si="35"/>
        <v>433.53200000000004</v>
      </c>
      <c r="L84" s="120">
        <v>67.86</v>
      </c>
    </row>
    <row r="85" spans="1:12">
      <c r="A85" s="38" t="s">
        <v>103</v>
      </c>
      <c r="B85" s="39" t="s">
        <v>275</v>
      </c>
      <c r="C85" s="47" t="s">
        <v>350</v>
      </c>
      <c r="D85" s="48"/>
      <c r="E85" s="48"/>
      <c r="F85" s="48"/>
      <c r="G85" s="42">
        <f>SUM(G86)</f>
        <v>508.53119999999996</v>
      </c>
      <c r="H85" s="43">
        <f>SUM(H86)</f>
        <v>656.98199999999997</v>
      </c>
      <c r="L85" s="49"/>
    </row>
    <row r="86" spans="1:12" ht="24">
      <c r="A86" s="25" t="s">
        <v>104</v>
      </c>
      <c r="B86" s="46" t="s">
        <v>94</v>
      </c>
      <c r="C86" s="27" t="s">
        <v>11</v>
      </c>
      <c r="D86" s="28">
        <v>38.76</v>
      </c>
      <c r="E86" s="28">
        <f t="shared" ref="E86" si="36">ROUND(L86+L86*$L$1/100,2)</f>
        <v>13.12</v>
      </c>
      <c r="F86" s="28">
        <f t="shared" ref="F86" si="37">ROUNDDOWN(E86*29.25%+E86,2)</f>
        <v>16.95</v>
      </c>
      <c r="G86" s="28">
        <f>D86*E86</f>
        <v>508.53119999999996</v>
      </c>
      <c r="H86" s="29">
        <f>D86*F86</f>
        <v>656.98199999999997</v>
      </c>
      <c r="L86" s="30">
        <v>17.73</v>
      </c>
    </row>
    <row r="87" spans="1:12">
      <c r="A87" s="32">
        <v>8</v>
      </c>
      <c r="B87" s="141" t="s">
        <v>105</v>
      </c>
      <c r="C87" s="141"/>
      <c r="D87" s="141"/>
      <c r="E87" s="141"/>
      <c r="F87" s="141"/>
      <c r="G87" s="35">
        <f>SUM(G88+G97+G102)</f>
        <v>44094.364300000001</v>
      </c>
      <c r="H87" s="36">
        <f>SUM(H88+H97+H102)</f>
        <v>56991.267400000004</v>
      </c>
      <c r="L87" s="5"/>
    </row>
    <row r="88" spans="1:12">
      <c r="A88" s="38" t="s">
        <v>106</v>
      </c>
      <c r="B88" s="39" t="s">
        <v>229</v>
      </c>
      <c r="C88" s="47"/>
      <c r="D88" s="48"/>
      <c r="E88" s="48"/>
      <c r="F88" s="48"/>
      <c r="G88" s="42">
        <f>SUM(G89:G96)</f>
        <v>12826.741499999998</v>
      </c>
      <c r="H88" s="43">
        <f>SUM(H89:H96)</f>
        <v>16578.339</v>
      </c>
      <c r="L88" s="49"/>
    </row>
    <row r="89" spans="1:12" ht="24">
      <c r="A89" s="25" t="s">
        <v>107</v>
      </c>
      <c r="B89" s="37" t="s">
        <v>276</v>
      </c>
      <c r="C89" s="27" t="s">
        <v>108</v>
      </c>
      <c r="D89" s="28">
        <v>6</v>
      </c>
      <c r="E89" s="28">
        <f t="shared" ref="E89:E96" si="38">ROUND(L89+L89*$L$1/100,2)</f>
        <v>443.94</v>
      </c>
      <c r="F89" s="28">
        <f t="shared" ref="F89:F96" si="39">ROUNDDOWN(E89*29.25%+E89,2)</f>
        <v>573.79</v>
      </c>
      <c r="G89" s="28">
        <f t="shared" ref="G89:G96" si="40">D89*E89</f>
        <v>2663.64</v>
      </c>
      <c r="H89" s="29">
        <f t="shared" ref="H89:H96" si="41">D89*F89</f>
        <v>3442.74</v>
      </c>
      <c r="L89" s="30">
        <v>599.91999999999996</v>
      </c>
    </row>
    <row r="90" spans="1:12" ht="24">
      <c r="A90" s="25" t="s">
        <v>109</v>
      </c>
      <c r="B90" s="37" t="s">
        <v>277</v>
      </c>
      <c r="C90" s="27" t="s">
        <v>108</v>
      </c>
      <c r="D90" s="28">
        <v>12</v>
      </c>
      <c r="E90" s="28">
        <f t="shared" si="38"/>
        <v>474.16</v>
      </c>
      <c r="F90" s="28">
        <f t="shared" si="39"/>
        <v>612.85</v>
      </c>
      <c r="G90" s="28">
        <f t="shared" si="40"/>
        <v>5689.92</v>
      </c>
      <c r="H90" s="29">
        <f t="shared" si="41"/>
        <v>7354.2000000000007</v>
      </c>
      <c r="L90" s="30">
        <v>640.75</v>
      </c>
    </row>
    <row r="91" spans="1:12" ht="24">
      <c r="A91" s="25" t="s">
        <v>110</v>
      </c>
      <c r="B91" s="37" t="s">
        <v>278</v>
      </c>
      <c r="C91" s="27" t="s">
        <v>108</v>
      </c>
      <c r="D91" s="28">
        <v>1</v>
      </c>
      <c r="E91" s="28">
        <f t="shared" si="38"/>
        <v>573.53</v>
      </c>
      <c r="F91" s="28">
        <f t="shared" si="39"/>
        <v>741.28</v>
      </c>
      <c r="G91" s="28">
        <f t="shared" si="40"/>
        <v>573.53</v>
      </c>
      <c r="H91" s="29">
        <f t="shared" si="41"/>
        <v>741.28</v>
      </c>
      <c r="L91" s="30">
        <v>775.04</v>
      </c>
    </row>
    <row r="92" spans="1:12">
      <c r="A92" s="25" t="s">
        <v>111</v>
      </c>
      <c r="B92" s="37" t="s">
        <v>397</v>
      </c>
      <c r="C92" s="27" t="s">
        <v>108</v>
      </c>
      <c r="D92" s="28">
        <v>19</v>
      </c>
      <c r="E92" s="28">
        <f t="shared" si="38"/>
        <v>56.46</v>
      </c>
      <c r="F92" s="28">
        <f t="shared" si="39"/>
        <v>72.97</v>
      </c>
      <c r="G92" s="28">
        <f t="shared" si="40"/>
        <v>1072.74</v>
      </c>
      <c r="H92" s="29">
        <f t="shared" si="41"/>
        <v>1386.43</v>
      </c>
      <c r="L92" s="30">
        <v>76.3</v>
      </c>
    </row>
    <row r="93" spans="1:12" ht="24">
      <c r="A93" s="25" t="s">
        <v>112</v>
      </c>
      <c r="B93" s="37" t="s">
        <v>398</v>
      </c>
      <c r="C93" s="27" t="s">
        <v>108</v>
      </c>
      <c r="D93" s="28">
        <v>1</v>
      </c>
      <c r="E93" s="28">
        <f t="shared" si="38"/>
        <v>289.63</v>
      </c>
      <c r="F93" s="28">
        <f t="shared" si="39"/>
        <v>374.34</v>
      </c>
      <c r="G93" s="28">
        <f t="shared" si="40"/>
        <v>289.63</v>
      </c>
      <c r="H93" s="29">
        <f t="shared" si="41"/>
        <v>374.34</v>
      </c>
      <c r="L93" s="30">
        <v>391.39</v>
      </c>
    </row>
    <row r="94" spans="1:12" ht="24">
      <c r="A94" s="25" t="s">
        <v>113</v>
      </c>
      <c r="B94" s="37" t="s">
        <v>399</v>
      </c>
      <c r="C94" s="27" t="s">
        <v>108</v>
      </c>
      <c r="D94" s="28">
        <v>1</v>
      </c>
      <c r="E94" s="28">
        <f t="shared" si="38"/>
        <v>366.97</v>
      </c>
      <c r="F94" s="28">
        <f t="shared" si="39"/>
        <v>474.3</v>
      </c>
      <c r="G94" s="28">
        <f t="shared" si="40"/>
        <v>366.97</v>
      </c>
      <c r="H94" s="29">
        <f t="shared" si="41"/>
        <v>474.3</v>
      </c>
      <c r="L94" s="30">
        <v>495.91</v>
      </c>
    </row>
    <row r="95" spans="1:12" ht="24">
      <c r="A95" s="25" t="s">
        <v>114</v>
      </c>
      <c r="B95" s="37" t="s">
        <v>400</v>
      </c>
      <c r="C95" s="27" t="s">
        <v>108</v>
      </c>
      <c r="D95" s="28">
        <v>1</v>
      </c>
      <c r="E95" s="28">
        <f t="shared" si="38"/>
        <v>427.07</v>
      </c>
      <c r="F95" s="28">
        <f t="shared" si="39"/>
        <v>551.98</v>
      </c>
      <c r="G95" s="28">
        <f t="shared" si="40"/>
        <v>427.07</v>
      </c>
      <c r="H95" s="29">
        <f t="shared" si="41"/>
        <v>551.98</v>
      </c>
      <c r="L95" s="30">
        <v>577.12</v>
      </c>
    </row>
    <row r="96" spans="1:12" ht="24">
      <c r="A96" s="25" t="s">
        <v>115</v>
      </c>
      <c r="B96" s="37" t="s">
        <v>279</v>
      </c>
      <c r="C96" s="27" t="s">
        <v>11</v>
      </c>
      <c r="D96" s="28">
        <v>122.85</v>
      </c>
      <c r="E96" s="28">
        <f t="shared" si="38"/>
        <v>14.19</v>
      </c>
      <c r="F96" s="28">
        <f t="shared" si="39"/>
        <v>18.34</v>
      </c>
      <c r="G96" s="28">
        <f t="shared" si="40"/>
        <v>1743.2414999999999</v>
      </c>
      <c r="H96" s="29">
        <f t="shared" si="41"/>
        <v>2253.069</v>
      </c>
      <c r="L96" s="30">
        <v>19.170000000000002</v>
      </c>
    </row>
    <row r="97" spans="1:12">
      <c r="A97" s="38" t="s">
        <v>116</v>
      </c>
      <c r="B97" s="39" t="s">
        <v>230</v>
      </c>
      <c r="C97" s="47" t="s">
        <v>350</v>
      </c>
      <c r="D97" s="48"/>
      <c r="E97" s="48"/>
      <c r="F97" s="48"/>
      <c r="G97" s="42">
        <f>SUM(G98:G101)</f>
        <v>22563.609400000001</v>
      </c>
      <c r="H97" s="43">
        <f>SUM(H98:H101)</f>
        <v>29163.353200000001</v>
      </c>
      <c r="L97" s="49"/>
    </row>
    <row r="98" spans="1:12">
      <c r="A98" s="25" t="s">
        <v>117</v>
      </c>
      <c r="B98" s="37" t="s">
        <v>401</v>
      </c>
      <c r="C98" s="27" t="s">
        <v>11</v>
      </c>
      <c r="D98" s="28">
        <v>28.36</v>
      </c>
      <c r="E98" s="28">
        <f t="shared" ref="E98:E101" si="42">ROUND(L98+L98*$L$1/100,2)</f>
        <v>491.18</v>
      </c>
      <c r="F98" s="28">
        <f t="shared" ref="F98:F101" si="43">ROUNDDOWN(E98*29.25%+E98,2)</f>
        <v>634.85</v>
      </c>
      <c r="G98" s="28">
        <f t="shared" ref="G98:G101" si="44">D98*E98</f>
        <v>13929.864799999999</v>
      </c>
      <c r="H98" s="29">
        <f t="shared" ref="H98:H101" si="45">D98*F98</f>
        <v>18004.346000000001</v>
      </c>
      <c r="L98" s="30">
        <v>663.75</v>
      </c>
    </row>
    <row r="99" spans="1:12">
      <c r="A99" s="25" t="s">
        <v>118</v>
      </c>
      <c r="B99" s="46" t="s">
        <v>280</v>
      </c>
      <c r="C99" s="27" t="s">
        <v>11</v>
      </c>
      <c r="D99" s="28">
        <v>1.6</v>
      </c>
      <c r="E99" s="28">
        <f t="shared" si="42"/>
        <v>228.92</v>
      </c>
      <c r="F99" s="28">
        <f t="shared" si="43"/>
        <v>295.87</v>
      </c>
      <c r="G99" s="28">
        <f t="shared" si="44"/>
        <v>366.27199999999999</v>
      </c>
      <c r="H99" s="29">
        <f t="shared" si="45"/>
        <v>473.39200000000005</v>
      </c>
      <c r="L99" s="30">
        <v>309.35000000000002</v>
      </c>
    </row>
    <row r="100" spans="1:12">
      <c r="A100" s="25" t="s">
        <v>119</v>
      </c>
      <c r="B100" s="46" t="s">
        <v>120</v>
      </c>
      <c r="C100" s="27" t="s">
        <v>11</v>
      </c>
      <c r="D100" s="28">
        <v>12.43</v>
      </c>
      <c r="E100" s="28">
        <f t="shared" si="42"/>
        <v>655.82</v>
      </c>
      <c r="F100" s="28">
        <f t="shared" si="43"/>
        <v>847.64</v>
      </c>
      <c r="G100" s="28">
        <f t="shared" si="44"/>
        <v>8151.8426000000009</v>
      </c>
      <c r="H100" s="29">
        <f t="shared" si="45"/>
        <v>10536.165199999999</v>
      </c>
      <c r="L100" s="30">
        <v>886.24</v>
      </c>
    </row>
    <row r="101" spans="1:12" ht="24">
      <c r="A101" s="25" t="s">
        <v>121</v>
      </c>
      <c r="B101" s="37" t="s">
        <v>281</v>
      </c>
      <c r="C101" s="27" t="s">
        <v>82</v>
      </c>
      <c r="D101" s="28">
        <v>1</v>
      </c>
      <c r="E101" s="28">
        <f t="shared" si="42"/>
        <v>115.63</v>
      </c>
      <c r="F101" s="28">
        <f t="shared" si="43"/>
        <v>149.44999999999999</v>
      </c>
      <c r="G101" s="28">
        <f t="shared" si="44"/>
        <v>115.63</v>
      </c>
      <c r="H101" s="29">
        <f t="shared" si="45"/>
        <v>149.44999999999999</v>
      </c>
      <c r="L101" s="30">
        <v>156.25</v>
      </c>
    </row>
    <row r="102" spans="1:12">
      <c r="A102" s="38" t="s">
        <v>122</v>
      </c>
      <c r="B102" s="39" t="s">
        <v>231</v>
      </c>
      <c r="C102" s="47" t="s">
        <v>350</v>
      </c>
      <c r="D102" s="48"/>
      <c r="E102" s="48"/>
      <c r="F102" s="48"/>
      <c r="G102" s="42">
        <f>SUM(G103:G105)</f>
        <v>8704.0133999999998</v>
      </c>
      <c r="H102" s="43">
        <f>SUM(H103:H105)</f>
        <v>11249.575199999999</v>
      </c>
      <c r="L102" s="49"/>
    </row>
    <row r="103" spans="1:12">
      <c r="A103" s="25" t="s">
        <v>123</v>
      </c>
      <c r="B103" s="46" t="s">
        <v>282</v>
      </c>
      <c r="C103" s="27" t="s">
        <v>11</v>
      </c>
      <c r="D103" s="28">
        <v>17.43</v>
      </c>
      <c r="E103" s="28">
        <f t="shared" ref="E103:E105" si="46">ROUND(L103+L103*$L$1/100,2)</f>
        <v>275.10000000000002</v>
      </c>
      <c r="F103" s="28">
        <f t="shared" ref="F103:F105" si="47">ROUNDDOWN(E103*29.25%+E103,2)</f>
        <v>355.56</v>
      </c>
      <c r="G103" s="28">
        <f t="shared" ref="G103:G105" si="48">D103*E103</f>
        <v>4794.9930000000004</v>
      </c>
      <c r="H103" s="29">
        <f t="shared" ref="H103:H105" si="49">D103*F103</f>
        <v>6197.4107999999997</v>
      </c>
      <c r="L103" s="30">
        <v>371.76</v>
      </c>
    </row>
    <row r="104" spans="1:12">
      <c r="A104" s="25" t="s">
        <v>124</v>
      </c>
      <c r="B104" s="46" t="s">
        <v>125</v>
      </c>
      <c r="C104" s="27" t="s">
        <v>11</v>
      </c>
      <c r="D104" s="28">
        <v>29.24</v>
      </c>
      <c r="E104" s="28">
        <f t="shared" si="46"/>
        <v>99.96</v>
      </c>
      <c r="F104" s="28">
        <f t="shared" si="47"/>
        <v>129.19</v>
      </c>
      <c r="G104" s="28">
        <f t="shared" si="48"/>
        <v>2922.8303999999998</v>
      </c>
      <c r="H104" s="29">
        <f t="shared" si="49"/>
        <v>3777.5155999999997</v>
      </c>
      <c r="L104" s="30">
        <v>135.08000000000001</v>
      </c>
    </row>
    <row r="105" spans="1:12" ht="24">
      <c r="A105" s="25" t="s">
        <v>126</v>
      </c>
      <c r="B105" s="37" t="s">
        <v>283</v>
      </c>
      <c r="C105" s="27" t="s">
        <v>11</v>
      </c>
      <c r="D105" s="28">
        <v>2.84</v>
      </c>
      <c r="E105" s="28">
        <f t="shared" si="46"/>
        <v>347.25</v>
      </c>
      <c r="F105" s="28">
        <f t="shared" si="47"/>
        <v>448.82</v>
      </c>
      <c r="G105" s="28">
        <f t="shared" si="48"/>
        <v>986.18999999999994</v>
      </c>
      <c r="H105" s="29">
        <f t="shared" si="49"/>
        <v>1274.6487999999999</v>
      </c>
      <c r="L105" s="30">
        <v>469.26</v>
      </c>
    </row>
    <row r="106" spans="1:12">
      <c r="A106" s="32">
        <v>9</v>
      </c>
      <c r="B106" s="141" t="s">
        <v>127</v>
      </c>
      <c r="C106" s="141"/>
      <c r="D106" s="141"/>
      <c r="E106" s="141"/>
      <c r="F106" s="141"/>
      <c r="G106" s="35">
        <f>SUM(G107+G109+G131+G136+G144)</f>
        <v>37095.97</v>
      </c>
      <c r="H106" s="36">
        <f>SUM(H107+H109+H131+H136+H144)</f>
        <v>47945.020000000004</v>
      </c>
      <c r="L106" s="5"/>
    </row>
    <row r="107" spans="1:12">
      <c r="A107" s="38" t="s">
        <v>128</v>
      </c>
      <c r="B107" s="39" t="s">
        <v>232</v>
      </c>
      <c r="C107" s="47"/>
      <c r="D107" s="48"/>
      <c r="E107" s="48"/>
      <c r="F107" s="48"/>
      <c r="G107" s="42">
        <f>SUM(G108)</f>
        <v>1305.4100000000001</v>
      </c>
      <c r="H107" s="43">
        <f>SUM(H108)</f>
        <v>1687.24</v>
      </c>
      <c r="L107" s="49"/>
    </row>
    <row r="108" spans="1:12">
      <c r="A108" s="25" t="s">
        <v>129</v>
      </c>
      <c r="B108" s="46" t="s">
        <v>130</v>
      </c>
      <c r="C108" s="27" t="s">
        <v>191</v>
      </c>
      <c r="D108" s="28">
        <v>1</v>
      </c>
      <c r="E108" s="28">
        <f t="shared" ref="E108" si="50">ROUND(L108+L108*$L$1/100,2)</f>
        <v>1305.4100000000001</v>
      </c>
      <c r="F108" s="28">
        <f t="shared" ref="F108" si="51">ROUNDDOWN(E108*29.25%+E108,2)</f>
        <v>1687.24</v>
      </c>
      <c r="G108" s="28">
        <f>D108*E108</f>
        <v>1305.4100000000001</v>
      </c>
      <c r="H108" s="29">
        <f>D108*F108</f>
        <v>1687.24</v>
      </c>
      <c r="L108" s="30">
        <v>1764.07</v>
      </c>
    </row>
    <row r="109" spans="1:12">
      <c r="A109" s="38" t="s">
        <v>131</v>
      </c>
      <c r="B109" s="39" t="s">
        <v>233</v>
      </c>
      <c r="C109" s="47" t="s">
        <v>350</v>
      </c>
      <c r="D109" s="48"/>
      <c r="E109" s="48"/>
      <c r="F109" s="48"/>
      <c r="G109" s="42">
        <f>SUM(G110:G130)</f>
        <v>28865.370000000003</v>
      </c>
      <c r="H109" s="43">
        <f>SUM(H110:H130)</f>
        <v>37307.550000000003</v>
      </c>
      <c r="L109" s="49"/>
    </row>
    <row r="110" spans="1:12" ht="24">
      <c r="A110" s="25" t="s">
        <v>132</v>
      </c>
      <c r="B110" s="37" t="s">
        <v>284</v>
      </c>
      <c r="C110" s="27" t="s">
        <v>108</v>
      </c>
      <c r="D110" s="28">
        <v>37</v>
      </c>
      <c r="E110" s="28">
        <f t="shared" ref="E110:E130" si="52">ROUND(L110+L110*$L$1/100,2)</f>
        <v>83.97</v>
      </c>
      <c r="F110" s="28">
        <f t="shared" ref="F110:F130" si="53">ROUNDDOWN(E110*29.25%+E110,2)</f>
        <v>108.53</v>
      </c>
      <c r="G110" s="28">
        <f t="shared" ref="G110:G130" si="54">D110*E110</f>
        <v>3106.89</v>
      </c>
      <c r="H110" s="29">
        <f t="shared" ref="H110:H130" si="55">D110*F110</f>
        <v>4015.61</v>
      </c>
      <c r="L110" s="30">
        <v>113.47</v>
      </c>
    </row>
    <row r="111" spans="1:12" ht="24">
      <c r="A111" s="25" t="s">
        <v>133</v>
      </c>
      <c r="B111" s="37" t="s">
        <v>285</v>
      </c>
      <c r="C111" s="27" t="s">
        <v>108</v>
      </c>
      <c r="D111" s="28">
        <v>8</v>
      </c>
      <c r="E111" s="28">
        <f t="shared" si="52"/>
        <v>59.58</v>
      </c>
      <c r="F111" s="28">
        <f t="shared" si="53"/>
        <v>77</v>
      </c>
      <c r="G111" s="28">
        <f t="shared" si="54"/>
        <v>476.64</v>
      </c>
      <c r="H111" s="29">
        <f t="shared" si="55"/>
        <v>616</v>
      </c>
      <c r="L111" s="30">
        <v>80.510000000000005</v>
      </c>
    </row>
    <row r="112" spans="1:12" ht="24">
      <c r="A112" s="25" t="s">
        <v>134</v>
      </c>
      <c r="B112" s="46" t="s">
        <v>135</v>
      </c>
      <c r="C112" s="27" t="s">
        <v>108</v>
      </c>
      <c r="D112" s="28">
        <v>18</v>
      </c>
      <c r="E112" s="28">
        <f t="shared" si="52"/>
        <v>51.81</v>
      </c>
      <c r="F112" s="28">
        <f t="shared" si="53"/>
        <v>66.959999999999994</v>
      </c>
      <c r="G112" s="28">
        <f t="shared" si="54"/>
        <v>932.58</v>
      </c>
      <c r="H112" s="29">
        <f t="shared" si="55"/>
        <v>1205.28</v>
      </c>
      <c r="L112" s="30">
        <v>70.02</v>
      </c>
    </row>
    <row r="113" spans="1:12" ht="24">
      <c r="A113" s="25" t="s">
        <v>136</v>
      </c>
      <c r="B113" s="46" t="s">
        <v>286</v>
      </c>
      <c r="C113" s="27" t="s">
        <v>108</v>
      </c>
      <c r="D113" s="28">
        <v>3</v>
      </c>
      <c r="E113" s="28">
        <f t="shared" si="52"/>
        <v>163.24</v>
      </c>
      <c r="F113" s="28">
        <f t="shared" si="53"/>
        <v>210.98</v>
      </c>
      <c r="G113" s="28">
        <f t="shared" si="54"/>
        <v>489.72</v>
      </c>
      <c r="H113" s="29">
        <f t="shared" si="55"/>
        <v>632.93999999999994</v>
      </c>
      <c r="L113" s="30">
        <v>220.59</v>
      </c>
    </row>
    <row r="114" spans="1:12" ht="24">
      <c r="A114" s="25" t="s">
        <v>137</v>
      </c>
      <c r="B114" s="46" t="s">
        <v>138</v>
      </c>
      <c r="C114" s="27" t="s">
        <v>108</v>
      </c>
      <c r="D114" s="28">
        <v>2</v>
      </c>
      <c r="E114" s="28">
        <f t="shared" si="52"/>
        <v>93.18</v>
      </c>
      <c r="F114" s="28">
        <f t="shared" si="53"/>
        <v>120.43</v>
      </c>
      <c r="G114" s="28">
        <f t="shared" si="54"/>
        <v>186.36</v>
      </c>
      <c r="H114" s="29">
        <f t="shared" si="55"/>
        <v>240.86</v>
      </c>
      <c r="L114" s="30">
        <v>125.92</v>
      </c>
    </row>
    <row r="115" spans="1:12" ht="24">
      <c r="A115" s="25" t="s">
        <v>139</v>
      </c>
      <c r="B115" s="37" t="s">
        <v>287</v>
      </c>
      <c r="C115" s="27" t="s">
        <v>108</v>
      </c>
      <c r="D115" s="28">
        <v>2</v>
      </c>
      <c r="E115" s="28">
        <f t="shared" si="52"/>
        <v>23.82</v>
      </c>
      <c r="F115" s="28">
        <f t="shared" si="53"/>
        <v>30.78</v>
      </c>
      <c r="G115" s="28">
        <f t="shared" si="54"/>
        <v>47.64</v>
      </c>
      <c r="H115" s="29">
        <f t="shared" si="55"/>
        <v>61.56</v>
      </c>
      <c r="L115" s="30">
        <v>32.19</v>
      </c>
    </row>
    <row r="116" spans="1:12" ht="24">
      <c r="A116" s="25" t="s">
        <v>140</v>
      </c>
      <c r="B116" s="37" t="s">
        <v>402</v>
      </c>
      <c r="C116" s="27" t="s">
        <v>108</v>
      </c>
      <c r="D116" s="28">
        <v>68</v>
      </c>
      <c r="E116" s="28">
        <f t="shared" si="52"/>
        <v>142.36000000000001</v>
      </c>
      <c r="F116" s="28">
        <f t="shared" si="53"/>
        <v>184</v>
      </c>
      <c r="G116" s="28">
        <f t="shared" si="54"/>
        <v>9680.4800000000014</v>
      </c>
      <c r="H116" s="29">
        <f t="shared" si="55"/>
        <v>12512</v>
      </c>
      <c r="L116" s="30">
        <v>192.38</v>
      </c>
    </row>
    <row r="117" spans="1:12">
      <c r="A117" s="25" t="s">
        <v>141</v>
      </c>
      <c r="B117" s="46" t="s">
        <v>142</v>
      </c>
      <c r="C117" s="27" t="s">
        <v>108</v>
      </c>
      <c r="D117" s="28">
        <v>2</v>
      </c>
      <c r="E117" s="28">
        <f t="shared" si="52"/>
        <v>1.1499999999999999</v>
      </c>
      <c r="F117" s="28">
        <f t="shared" si="53"/>
        <v>1.48</v>
      </c>
      <c r="G117" s="28">
        <f t="shared" si="54"/>
        <v>2.2999999999999998</v>
      </c>
      <c r="H117" s="29">
        <f t="shared" si="55"/>
        <v>2.96</v>
      </c>
      <c r="L117" s="30">
        <v>1.56</v>
      </c>
    </row>
    <row r="118" spans="1:12">
      <c r="A118" s="25" t="s">
        <v>143</v>
      </c>
      <c r="B118" s="46" t="s">
        <v>288</v>
      </c>
      <c r="C118" s="27" t="s">
        <v>108</v>
      </c>
      <c r="D118" s="28">
        <v>57</v>
      </c>
      <c r="E118" s="28">
        <f t="shared" si="52"/>
        <v>10.029999999999999</v>
      </c>
      <c r="F118" s="28">
        <f t="shared" si="53"/>
        <v>12.96</v>
      </c>
      <c r="G118" s="28">
        <f t="shared" si="54"/>
        <v>571.70999999999992</v>
      </c>
      <c r="H118" s="29">
        <f t="shared" si="55"/>
        <v>738.72</v>
      </c>
      <c r="L118" s="30">
        <v>13.55</v>
      </c>
    </row>
    <row r="119" spans="1:12">
      <c r="A119" s="25" t="s">
        <v>144</v>
      </c>
      <c r="B119" s="37" t="s">
        <v>403</v>
      </c>
      <c r="C119" s="27" t="s">
        <v>108</v>
      </c>
      <c r="D119" s="28">
        <v>57</v>
      </c>
      <c r="E119" s="28">
        <f t="shared" si="52"/>
        <v>0.97</v>
      </c>
      <c r="F119" s="28">
        <f t="shared" si="53"/>
        <v>1.25</v>
      </c>
      <c r="G119" s="28">
        <f t="shared" si="54"/>
        <v>55.29</v>
      </c>
      <c r="H119" s="29">
        <f t="shared" si="55"/>
        <v>71.25</v>
      </c>
      <c r="L119" s="30">
        <v>1.31</v>
      </c>
    </row>
    <row r="120" spans="1:12">
      <c r="A120" s="25" t="s">
        <v>145</v>
      </c>
      <c r="B120" s="46" t="s">
        <v>288</v>
      </c>
      <c r="C120" s="27" t="s">
        <v>108</v>
      </c>
      <c r="D120" s="28">
        <v>2</v>
      </c>
      <c r="E120" s="28">
        <f t="shared" si="52"/>
        <v>10.029999999999999</v>
      </c>
      <c r="F120" s="28">
        <f t="shared" si="53"/>
        <v>12.96</v>
      </c>
      <c r="G120" s="28">
        <f t="shared" si="54"/>
        <v>20.059999999999999</v>
      </c>
      <c r="H120" s="29">
        <f t="shared" si="55"/>
        <v>25.92</v>
      </c>
      <c r="L120" s="30">
        <v>13.55</v>
      </c>
    </row>
    <row r="121" spans="1:12">
      <c r="A121" s="25" t="s">
        <v>146</v>
      </c>
      <c r="B121" s="46" t="s">
        <v>289</v>
      </c>
      <c r="C121" s="27" t="s">
        <v>108</v>
      </c>
      <c r="D121" s="28">
        <v>2</v>
      </c>
      <c r="E121" s="28">
        <f t="shared" si="52"/>
        <v>6.01</v>
      </c>
      <c r="F121" s="28">
        <f t="shared" si="53"/>
        <v>7.76</v>
      </c>
      <c r="G121" s="28">
        <f t="shared" si="54"/>
        <v>12.02</v>
      </c>
      <c r="H121" s="29">
        <f t="shared" si="55"/>
        <v>15.52</v>
      </c>
      <c r="L121" s="30">
        <v>8.1199999999999992</v>
      </c>
    </row>
    <row r="122" spans="1:12" ht="24">
      <c r="A122" s="52">
        <v>40788</v>
      </c>
      <c r="B122" s="37" t="s">
        <v>402</v>
      </c>
      <c r="C122" s="27" t="s">
        <v>108</v>
      </c>
      <c r="D122" s="28">
        <v>61</v>
      </c>
      <c r="E122" s="28">
        <f t="shared" si="52"/>
        <v>142.36000000000001</v>
      </c>
      <c r="F122" s="28">
        <f t="shared" si="53"/>
        <v>184</v>
      </c>
      <c r="G122" s="28">
        <f t="shared" si="54"/>
        <v>8683.9600000000009</v>
      </c>
      <c r="H122" s="29">
        <f t="shared" si="55"/>
        <v>11224</v>
      </c>
      <c r="L122" s="30">
        <v>192.38</v>
      </c>
    </row>
    <row r="123" spans="1:12" ht="24">
      <c r="A123" s="52">
        <v>41154</v>
      </c>
      <c r="B123" s="37" t="s">
        <v>404</v>
      </c>
      <c r="C123" s="27" t="s">
        <v>108</v>
      </c>
      <c r="D123" s="28">
        <v>15</v>
      </c>
      <c r="E123" s="28">
        <f t="shared" si="52"/>
        <v>7.46</v>
      </c>
      <c r="F123" s="28">
        <f t="shared" si="53"/>
        <v>9.64</v>
      </c>
      <c r="G123" s="28">
        <f t="shared" si="54"/>
        <v>111.9</v>
      </c>
      <c r="H123" s="29">
        <f t="shared" si="55"/>
        <v>144.60000000000002</v>
      </c>
      <c r="L123" s="30">
        <v>10.08</v>
      </c>
    </row>
    <row r="124" spans="1:12" ht="24">
      <c r="A124" s="52">
        <v>41519</v>
      </c>
      <c r="B124" s="37" t="s">
        <v>405</v>
      </c>
      <c r="C124" s="27" t="s">
        <v>108</v>
      </c>
      <c r="D124" s="28">
        <v>9</v>
      </c>
      <c r="E124" s="28">
        <f t="shared" si="52"/>
        <v>14.01</v>
      </c>
      <c r="F124" s="28">
        <f t="shared" si="53"/>
        <v>18.100000000000001</v>
      </c>
      <c r="G124" s="28">
        <f t="shared" si="54"/>
        <v>126.09</v>
      </c>
      <c r="H124" s="29">
        <f t="shared" si="55"/>
        <v>162.9</v>
      </c>
      <c r="L124" s="30">
        <v>18.93</v>
      </c>
    </row>
    <row r="125" spans="1:12" ht="24">
      <c r="A125" s="52">
        <v>41884</v>
      </c>
      <c r="B125" s="37" t="s">
        <v>406</v>
      </c>
      <c r="C125" s="27" t="s">
        <v>108</v>
      </c>
      <c r="D125" s="28">
        <v>2</v>
      </c>
      <c r="E125" s="28">
        <f t="shared" si="52"/>
        <v>21.73</v>
      </c>
      <c r="F125" s="28">
        <f t="shared" si="53"/>
        <v>28.08</v>
      </c>
      <c r="G125" s="28">
        <f t="shared" si="54"/>
        <v>43.46</v>
      </c>
      <c r="H125" s="29">
        <f t="shared" si="55"/>
        <v>56.16</v>
      </c>
      <c r="L125" s="30">
        <v>29.36</v>
      </c>
    </row>
    <row r="126" spans="1:12">
      <c r="A126" s="52">
        <v>42249</v>
      </c>
      <c r="B126" s="37" t="s">
        <v>407</v>
      </c>
      <c r="C126" s="27" t="s">
        <v>108</v>
      </c>
      <c r="D126" s="28">
        <v>1</v>
      </c>
      <c r="E126" s="28">
        <f t="shared" si="52"/>
        <v>26.8</v>
      </c>
      <c r="F126" s="28">
        <f t="shared" si="53"/>
        <v>34.630000000000003</v>
      </c>
      <c r="G126" s="28">
        <f t="shared" si="54"/>
        <v>26.8</v>
      </c>
      <c r="H126" s="29">
        <f t="shared" si="55"/>
        <v>34.630000000000003</v>
      </c>
      <c r="L126" s="30">
        <v>36.22</v>
      </c>
    </row>
    <row r="127" spans="1:12" ht="24">
      <c r="A127" s="25" t="s">
        <v>147</v>
      </c>
      <c r="B127" s="37" t="s">
        <v>408</v>
      </c>
      <c r="C127" s="27" t="s">
        <v>108</v>
      </c>
      <c r="D127" s="28">
        <v>2</v>
      </c>
      <c r="E127" s="28">
        <f t="shared" si="52"/>
        <v>8.7899999999999991</v>
      </c>
      <c r="F127" s="28">
        <f t="shared" si="53"/>
        <v>11.36</v>
      </c>
      <c r="G127" s="28">
        <f t="shared" si="54"/>
        <v>17.579999999999998</v>
      </c>
      <c r="H127" s="29">
        <f t="shared" si="55"/>
        <v>22.72</v>
      </c>
      <c r="L127" s="30">
        <v>11.88</v>
      </c>
    </row>
    <row r="128" spans="1:12">
      <c r="A128" s="25" t="s">
        <v>148</v>
      </c>
      <c r="B128" s="46" t="s">
        <v>149</v>
      </c>
      <c r="C128" s="27" t="s">
        <v>108</v>
      </c>
      <c r="D128" s="28">
        <v>2</v>
      </c>
      <c r="E128" s="28">
        <f t="shared" si="52"/>
        <v>2.2999999999999998</v>
      </c>
      <c r="F128" s="28">
        <f t="shared" si="53"/>
        <v>2.97</v>
      </c>
      <c r="G128" s="28">
        <f t="shared" si="54"/>
        <v>4.5999999999999996</v>
      </c>
      <c r="H128" s="29">
        <f t="shared" si="55"/>
        <v>5.94</v>
      </c>
      <c r="L128" s="30">
        <v>3.11</v>
      </c>
    </row>
    <row r="129" spans="1:12">
      <c r="A129" s="52">
        <v>42980</v>
      </c>
      <c r="B129" s="46" t="s">
        <v>295</v>
      </c>
      <c r="C129" s="27" t="s">
        <v>108</v>
      </c>
      <c r="D129" s="28">
        <v>9</v>
      </c>
      <c r="E129" s="28">
        <f t="shared" si="52"/>
        <v>15.65</v>
      </c>
      <c r="F129" s="28">
        <f t="shared" si="53"/>
        <v>20.22</v>
      </c>
      <c r="G129" s="28">
        <f t="shared" si="54"/>
        <v>140.85</v>
      </c>
      <c r="H129" s="29">
        <f t="shared" si="55"/>
        <v>181.98</v>
      </c>
      <c r="L129" s="30">
        <v>21.15</v>
      </c>
    </row>
    <row r="130" spans="1:12" ht="24">
      <c r="A130" s="52">
        <v>43345</v>
      </c>
      <c r="B130" s="37" t="s">
        <v>402</v>
      </c>
      <c r="C130" s="27" t="s">
        <v>108</v>
      </c>
      <c r="D130" s="28">
        <v>29</v>
      </c>
      <c r="E130" s="28">
        <f t="shared" si="52"/>
        <v>142.36000000000001</v>
      </c>
      <c r="F130" s="28">
        <f t="shared" si="53"/>
        <v>184</v>
      </c>
      <c r="G130" s="28">
        <f t="shared" si="54"/>
        <v>4128.4400000000005</v>
      </c>
      <c r="H130" s="29">
        <f t="shared" si="55"/>
        <v>5336</v>
      </c>
      <c r="L130" s="30">
        <v>192.38</v>
      </c>
    </row>
    <row r="131" spans="1:12">
      <c r="A131" s="38" t="s">
        <v>150</v>
      </c>
      <c r="B131" s="39" t="s">
        <v>234</v>
      </c>
      <c r="C131" s="47" t="s">
        <v>350</v>
      </c>
      <c r="D131" s="48"/>
      <c r="E131" s="48"/>
      <c r="F131" s="48"/>
      <c r="G131" s="42">
        <f>SUM(G132:G135)</f>
        <v>673.83999999999992</v>
      </c>
      <c r="H131" s="43">
        <f>SUM(H132:H135)</f>
        <v>870.9</v>
      </c>
      <c r="L131" s="49"/>
    </row>
    <row r="132" spans="1:12" ht="36">
      <c r="A132" s="25" t="s">
        <v>151</v>
      </c>
      <c r="B132" s="46" t="s">
        <v>152</v>
      </c>
      <c r="C132" s="27" t="s">
        <v>108</v>
      </c>
      <c r="D132" s="28">
        <v>1</v>
      </c>
      <c r="E132" s="28">
        <f t="shared" ref="E132:E135" si="56">ROUND(L132+L132*$L$1/100,2)</f>
        <v>315.92</v>
      </c>
      <c r="F132" s="28">
        <f t="shared" ref="F132:F135" si="57">ROUNDDOWN(E132*29.25%+E132,2)</f>
        <v>408.32</v>
      </c>
      <c r="G132" s="28">
        <f t="shared" ref="G132:G135" si="58">D132*E132</f>
        <v>315.92</v>
      </c>
      <c r="H132" s="29">
        <f t="shared" ref="H132:H135" si="59">D132*F132</f>
        <v>408.32</v>
      </c>
      <c r="L132" s="30">
        <v>426.92</v>
      </c>
    </row>
    <row r="133" spans="1:12" ht="24">
      <c r="A133" s="25" t="s">
        <v>153</v>
      </c>
      <c r="B133" s="46" t="s">
        <v>154</v>
      </c>
      <c r="C133" s="27" t="s">
        <v>108</v>
      </c>
      <c r="D133" s="28">
        <v>1</v>
      </c>
      <c r="E133" s="28">
        <f t="shared" si="56"/>
        <v>181.83</v>
      </c>
      <c r="F133" s="28">
        <f t="shared" si="57"/>
        <v>235.01</v>
      </c>
      <c r="G133" s="28">
        <f t="shared" si="58"/>
        <v>181.83</v>
      </c>
      <c r="H133" s="29">
        <f t="shared" si="59"/>
        <v>235.01</v>
      </c>
      <c r="L133" s="30">
        <v>245.71</v>
      </c>
    </row>
    <row r="134" spans="1:12" ht="24">
      <c r="A134" s="25" t="s">
        <v>155</v>
      </c>
      <c r="B134" s="37" t="s">
        <v>409</v>
      </c>
      <c r="C134" s="27" t="s">
        <v>108</v>
      </c>
      <c r="D134" s="28">
        <v>2</v>
      </c>
      <c r="E134" s="28">
        <f t="shared" si="56"/>
        <v>64.2</v>
      </c>
      <c r="F134" s="28">
        <f t="shared" si="57"/>
        <v>82.97</v>
      </c>
      <c r="G134" s="28">
        <f t="shared" si="58"/>
        <v>128.4</v>
      </c>
      <c r="H134" s="29">
        <f t="shared" si="59"/>
        <v>165.94</v>
      </c>
      <c r="L134" s="30">
        <v>86.76</v>
      </c>
    </row>
    <row r="135" spans="1:12">
      <c r="A135" s="25" t="s">
        <v>156</v>
      </c>
      <c r="B135" s="46" t="s">
        <v>297</v>
      </c>
      <c r="C135" s="27" t="s">
        <v>108</v>
      </c>
      <c r="D135" s="28">
        <v>1</v>
      </c>
      <c r="E135" s="28">
        <f t="shared" si="56"/>
        <v>47.69</v>
      </c>
      <c r="F135" s="28">
        <f t="shared" si="57"/>
        <v>61.63</v>
      </c>
      <c r="G135" s="28">
        <f t="shared" si="58"/>
        <v>47.69</v>
      </c>
      <c r="H135" s="29">
        <f t="shared" si="59"/>
        <v>61.63</v>
      </c>
      <c r="L135" s="30">
        <v>64.44</v>
      </c>
    </row>
    <row r="136" spans="1:12">
      <c r="A136" s="38" t="s">
        <v>157</v>
      </c>
      <c r="B136" s="39" t="s">
        <v>235</v>
      </c>
      <c r="C136" s="47" t="s">
        <v>350</v>
      </c>
      <c r="D136" s="48"/>
      <c r="E136" s="48"/>
      <c r="F136" s="48"/>
      <c r="G136" s="42">
        <f>SUM(G137:G143)</f>
        <v>1530.8300000000002</v>
      </c>
      <c r="H136" s="43">
        <f>SUM(H137:H143)</f>
        <v>1978.4200000000003</v>
      </c>
      <c r="L136" s="49"/>
    </row>
    <row r="137" spans="1:12" ht="36">
      <c r="A137" s="25" t="s">
        <v>158</v>
      </c>
      <c r="B137" s="46" t="s">
        <v>152</v>
      </c>
      <c r="C137" s="27" t="s">
        <v>108</v>
      </c>
      <c r="D137" s="28">
        <v>2</v>
      </c>
      <c r="E137" s="28">
        <f t="shared" ref="E137:E143" si="60">ROUND(L137+L137*$L$1/100,2)</f>
        <v>315.92</v>
      </c>
      <c r="F137" s="28">
        <f t="shared" ref="F137:F143" si="61">ROUNDDOWN(E137*29.25%+E137,2)</f>
        <v>408.32</v>
      </c>
      <c r="G137" s="28">
        <f t="shared" ref="G137:G143" si="62">D137*E137</f>
        <v>631.84</v>
      </c>
      <c r="H137" s="29">
        <f t="shared" ref="H137:H143" si="63">D137*F137</f>
        <v>816.64</v>
      </c>
      <c r="L137" s="30">
        <v>426.92</v>
      </c>
    </row>
    <row r="138" spans="1:12">
      <c r="A138" s="25" t="s">
        <v>159</v>
      </c>
      <c r="B138" s="46" t="s">
        <v>298</v>
      </c>
      <c r="C138" s="27" t="s">
        <v>108</v>
      </c>
      <c r="D138" s="28">
        <v>2</v>
      </c>
      <c r="E138" s="28">
        <f t="shared" si="60"/>
        <v>136.41</v>
      </c>
      <c r="F138" s="28">
        <f t="shared" si="61"/>
        <v>176.3</v>
      </c>
      <c r="G138" s="28">
        <f t="shared" si="62"/>
        <v>272.82</v>
      </c>
      <c r="H138" s="29">
        <f t="shared" si="63"/>
        <v>352.6</v>
      </c>
      <c r="L138" s="30">
        <v>184.34</v>
      </c>
    </row>
    <row r="139" spans="1:12">
      <c r="A139" s="25" t="s">
        <v>160</v>
      </c>
      <c r="B139" s="46" t="s">
        <v>297</v>
      </c>
      <c r="C139" s="27" t="s">
        <v>108</v>
      </c>
      <c r="D139" s="28">
        <v>3</v>
      </c>
      <c r="E139" s="28">
        <f t="shared" si="60"/>
        <v>47.69</v>
      </c>
      <c r="F139" s="28">
        <f t="shared" si="61"/>
        <v>61.63</v>
      </c>
      <c r="G139" s="28">
        <f t="shared" si="62"/>
        <v>143.07</v>
      </c>
      <c r="H139" s="29">
        <f t="shared" si="63"/>
        <v>184.89000000000001</v>
      </c>
      <c r="L139" s="30">
        <v>64.44</v>
      </c>
    </row>
    <row r="140" spans="1:12" ht="24">
      <c r="A140" s="25" t="s">
        <v>161</v>
      </c>
      <c r="B140" s="37" t="s">
        <v>409</v>
      </c>
      <c r="C140" s="27" t="s">
        <v>108</v>
      </c>
      <c r="D140" s="28">
        <v>2</v>
      </c>
      <c r="E140" s="28">
        <f t="shared" si="60"/>
        <v>64.2</v>
      </c>
      <c r="F140" s="28">
        <f t="shared" si="61"/>
        <v>82.97</v>
      </c>
      <c r="G140" s="28">
        <f t="shared" si="62"/>
        <v>128.4</v>
      </c>
      <c r="H140" s="29">
        <f t="shared" si="63"/>
        <v>165.94</v>
      </c>
      <c r="L140" s="30">
        <v>86.76</v>
      </c>
    </row>
    <row r="141" spans="1:12" ht="24">
      <c r="A141" s="25" t="s">
        <v>162</v>
      </c>
      <c r="B141" s="37" t="s">
        <v>410</v>
      </c>
      <c r="C141" s="27" t="s">
        <v>108</v>
      </c>
      <c r="D141" s="28">
        <v>10</v>
      </c>
      <c r="E141" s="28">
        <f t="shared" si="60"/>
        <v>7.42</v>
      </c>
      <c r="F141" s="28">
        <f t="shared" si="61"/>
        <v>9.59</v>
      </c>
      <c r="G141" s="28">
        <f t="shared" si="62"/>
        <v>74.2</v>
      </c>
      <c r="H141" s="29">
        <f t="shared" si="63"/>
        <v>95.9</v>
      </c>
      <c r="L141" s="30">
        <v>10.029999999999999</v>
      </c>
    </row>
    <row r="142" spans="1:12" ht="24">
      <c r="A142" s="25" t="s">
        <v>163</v>
      </c>
      <c r="B142" s="37" t="s">
        <v>411</v>
      </c>
      <c r="C142" s="27" t="s">
        <v>108</v>
      </c>
      <c r="D142" s="28">
        <v>10</v>
      </c>
      <c r="E142" s="28">
        <f t="shared" si="60"/>
        <v>11.38</v>
      </c>
      <c r="F142" s="28">
        <f t="shared" si="61"/>
        <v>14.7</v>
      </c>
      <c r="G142" s="28">
        <f t="shared" si="62"/>
        <v>113.80000000000001</v>
      </c>
      <c r="H142" s="29">
        <f t="shared" si="63"/>
        <v>147</v>
      </c>
      <c r="L142" s="30">
        <v>15.38</v>
      </c>
    </row>
    <row r="143" spans="1:12" ht="24">
      <c r="A143" s="25" t="s">
        <v>164</v>
      </c>
      <c r="B143" s="37" t="s">
        <v>412</v>
      </c>
      <c r="C143" s="27" t="s">
        <v>108</v>
      </c>
      <c r="D143" s="28">
        <v>5</v>
      </c>
      <c r="E143" s="28">
        <f t="shared" si="60"/>
        <v>33.340000000000003</v>
      </c>
      <c r="F143" s="28">
        <f t="shared" si="61"/>
        <v>43.09</v>
      </c>
      <c r="G143" s="28">
        <f t="shared" si="62"/>
        <v>166.70000000000002</v>
      </c>
      <c r="H143" s="29">
        <f t="shared" si="63"/>
        <v>215.45000000000002</v>
      </c>
      <c r="L143" s="30">
        <v>45.06</v>
      </c>
    </row>
    <row r="144" spans="1:12">
      <c r="A144" s="38" t="s">
        <v>165</v>
      </c>
      <c r="B144" s="39" t="s">
        <v>236</v>
      </c>
      <c r="C144" s="47" t="s">
        <v>350</v>
      </c>
      <c r="D144" s="48"/>
      <c r="E144" s="48"/>
      <c r="F144" s="48"/>
      <c r="G144" s="42">
        <f>SUM(G145:G155)</f>
        <v>4720.5199999999995</v>
      </c>
      <c r="H144" s="43">
        <f>SUM(H145:H155)</f>
        <v>6100.9100000000008</v>
      </c>
      <c r="L144" s="49"/>
    </row>
    <row r="145" spans="1:12">
      <c r="A145" s="25" t="s">
        <v>166</v>
      </c>
      <c r="B145" s="46" t="s">
        <v>302</v>
      </c>
      <c r="C145" s="27" t="s">
        <v>108</v>
      </c>
      <c r="D145" s="28">
        <v>11</v>
      </c>
      <c r="E145" s="28">
        <f t="shared" ref="E145:E155" si="64">ROUND(L145+L145*$L$1/100,2)</f>
        <v>78.97</v>
      </c>
      <c r="F145" s="28">
        <f t="shared" ref="F145:F155" si="65">ROUNDDOWN(E145*29.25%+E145,2)</f>
        <v>102.06</v>
      </c>
      <c r="G145" s="28">
        <f t="shared" ref="G145:G155" si="66">D145*E145</f>
        <v>868.67</v>
      </c>
      <c r="H145" s="29">
        <f t="shared" ref="H145:H155" si="67">D145*F145</f>
        <v>1122.6600000000001</v>
      </c>
      <c r="L145" s="30">
        <v>106.71</v>
      </c>
    </row>
    <row r="146" spans="1:12">
      <c r="A146" s="25" t="s">
        <v>167</v>
      </c>
      <c r="B146" s="46" t="s">
        <v>303</v>
      </c>
      <c r="C146" s="27" t="s">
        <v>108</v>
      </c>
      <c r="D146" s="28">
        <v>11</v>
      </c>
      <c r="E146" s="28">
        <f t="shared" si="64"/>
        <v>93.23</v>
      </c>
      <c r="F146" s="28">
        <f t="shared" si="65"/>
        <v>120.49</v>
      </c>
      <c r="G146" s="28">
        <f t="shared" si="66"/>
        <v>1025.53</v>
      </c>
      <c r="H146" s="29">
        <f t="shared" si="67"/>
        <v>1325.3899999999999</v>
      </c>
      <c r="L146" s="30">
        <v>125.99</v>
      </c>
    </row>
    <row r="147" spans="1:12">
      <c r="A147" s="25" t="s">
        <v>168</v>
      </c>
      <c r="B147" s="37" t="s">
        <v>413</v>
      </c>
      <c r="C147" s="27" t="s">
        <v>108</v>
      </c>
      <c r="D147" s="28">
        <v>11</v>
      </c>
      <c r="E147" s="28">
        <f t="shared" si="64"/>
        <v>9.89</v>
      </c>
      <c r="F147" s="28">
        <f t="shared" si="65"/>
        <v>12.78</v>
      </c>
      <c r="G147" s="28">
        <f t="shared" si="66"/>
        <v>108.79</v>
      </c>
      <c r="H147" s="29">
        <f t="shared" si="67"/>
        <v>140.57999999999998</v>
      </c>
      <c r="L147" s="30">
        <v>13.37</v>
      </c>
    </row>
    <row r="148" spans="1:12" ht="24">
      <c r="A148" s="25" t="s">
        <v>169</v>
      </c>
      <c r="B148" s="37" t="s">
        <v>414</v>
      </c>
      <c r="C148" s="27" t="s">
        <v>198</v>
      </c>
      <c r="D148" s="28">
        <v>7</v>
      </c>
      <c r="E148" s="28">
        <f t="shared" si="64"/>
        <v>92.37</v>
      </c>
      <c r="F148" s="28">
        <f t="shared" si="65"/>
        <v>119.38</v>
      </c>
      <c r="G148" s="28">
        <f t="shared" si="66"/>
        <v>646.59</v>
      </c>
      <c r="H148" s="29">
        <f t="shared" si="67"/>
        <v>835.66</v>
      </c>
      <c r="L148" s="30">
        <v>124.82</v>
      </c>
    </row>
    <row r="149" spans="1:12">
      <c r="A149" s="25" t="s">
        <v>170</v>
      </c>
      <c r="B149" s="46" t="s">
        <v>306</v>
      </c>
      <c r="C149" s="27" t="s">
        <v>108</v>
      </c>
      <c r="D149" s="28">
        <v>1</v>
      </c>
      <c r="E149" s="28">
        <f t="shared" si="64"/>
        <v>668.2</v>
      </c>
      <c r="F149" s="28">
        <f t="shared" si="65"/>
        <v>863.64</v>
      </c>
      <c r="G149" s="28">
        <f t="shared" si="66"/>
        <v>668.2</v>
      </c>
      <c r="H149" s="29">
        <f t="shared" si="67"/>
        <v>863.64</v>
      </c>
      <c r="L149" s="30">
        <v>902.97</v>
      </c>
    </row>
    <row r="150" spans="1:12">
      <c r="A150" s="25" t="s">
        <v>171</v>
      </c>
      <c r="B150" s="46" t="s">
        <v>307</v>
      </c>
      <c r="C150" s="27" t="s">
        <v>108</v>
      </c>
      <c r="D150" s="28">
        <v>1</v>
      </c>
      <c r="E150" s="28">
        <f t="shared" si="64"/>
        <v>384.8</v>
      </c>
      <c r="F150" s="28">
        <f t="shared" si="65"/>
        <v>497.35</v>
      </c>
      <c r="G150" s="28">
        <f t="shared" si="66"/>
        <v>384.8</v>
      </c>
      <c r="H150" s="29">
        <f t="shared" si="67"/>
        <v>497.35</v>
      </c>
      <c r="L150" s="30">
        <v>520</v>
      </c>
    </row>
    <row r="151" spans="1:12">
      <c r="A151" s="25" t="s">
        <v>172</v>
      </c>
      <c r="B151" s="46" t="s">
        <v>308</v>
      </c>
      <c r="C151" s="27" t="s">
        <v>108</v>
      </c>
      <c r="D151" s="28">
        <v>1</v>
      </c>
      <c r="E151" s="28">
        <f t="shared" si="64"/>
        <v>219.74</v>
      </c>
      <c r="F151" s="28">
        <f t="shared" si="65"/>
        <v>284.01</v>
      </c>
      <c r="G151" s="28">
        <f t="shared" si="66"/>
        <v>219.74</v>
      </c>
      <c r="H151" s="29">
        <f t="shared" si="67"/>
        <v>284.01</v>
      </c>
      <c r="L151" s="30">
        <v>296.95</v>
      </c>
    </row>
    <row r="152" spans="1:12">
      <c r="A152" s="25" t="s">
        <v>173</v>
      </c>
      <c r="B152" s="46" t="s">
        <v>174</v>
      </c>
      <c r="C152" s="27" t="s">
        <v>108</v>
      </c>
      <c r="D152" s="28">
        <v>2</v>
      </c>
      <c r="E152" s="28">
        <f t="shared" si="64"/>
        <v>3.82</v>
      </c>
      <c r="F152" s="28">
        <f t="shared" si="65"/>
        <v>4.93</v>
      </c>
      <c r="G152" s="28">
        <f t="shared" si="66"/>
        <v>7.64</v>
      </c>
      <c r="H152" s="29">
        <f t="shared" si="67"/>
        <v>9.86</v>
      </c>
      <c r="L152" s="30">
        <v>5.16</v>
      </c>
    </row>
    <row r="153" spans="1:12" ht="24">
      <c r="A153" s="25" t="s">
        <v>175</v>
      </c>
      <c r="B153" s="46" t="s">
        <v>176</v>
      </c>
      <c r="C153" s="27" t="s">
        <v>198</v>
      </c>
      <c r="D153" s="28">
        <v>2</v>
      </c>
      <c r="E153" s="28">
        <f t="shared" si="64"/>
        <v>123.05</v>
      </c>
      <c r="F153" s="28">
        <f t="shared" si="65"/>
        <v>159.04</v>
      </c>
      <c r="G153" s="28">
        <f t="shared" si="66"/>
        <v>246.1</v>
      </c>
      <c r="H153" s="29">
        <f t="shared" si="67"/>
        <v>318.08</v>
      </c>
      <c r="L153" s="30">
        <v>166.29</v>
      </c>
    </row>
    <row r="154" spans="1:12" ht="24">
      <c r="A154" s="52">
        <v>40426</v>
      </c>
      <c r="B154" s="37" t="s">
        <v>415</v>
      </c>
      <c r="C154" s="27" t="s">
        <v>108</v>
      </c>
      <c r="D154" s="28">
        <v>1</v>
      </c>
      <c r="E154" s="28">
        <f t="shared" si="64"/>
        <v>125.09</v>
      </c>
      <c r="F154" s="28">
        <f t="shared" si="65"/>
        <v>161.66999999999999</v>
      </c>
      <c r="G154" s="28">
        <f t="shared" si="66"/>
        <v>125.09</v>
      </c>
      <c r="H154" s="29">
        <f t="shared" si="67"/>
        <v>161.66999999999999</v>
      </c>
      <c r="L154" s="30">
        <v>169.04</v>
      </c>
    </row>
    <row r="155" spans="1:12" ht="24">
      <c r="A155" s="52">
        <v>40791</v>
      </c>
      <c r="B155" s="46" t="s">
        <v>177</v>
      </c>
      <c r="C155" s="27" t="s">
        <v>108</v>
      </c>
      <c r="D155" s="28">
        <v>3</v>
      </c>
      <c r="E155" s="28">
        <f t="shared" si="64"/>
        <v>139.79</v>
      </c>
      <c r="F155" s="28">
        <f t="shared" si="65"/>
        <v>180.67</v>
      </c>
      <c r="G155" s="28">
        <f t="shared" si="66"/>
        <v>419.37</v>
      </c>
      <c r="H155" s="29">
        <f t="shared" si="67"/>
        <v>542.01</v>
      </c>
      <c r="L155" s="30">
        <v>188.91</v>
      </c>
    </row>
    <row r="156" spans="1:12">
      <c r="A156" s="32">
        <v>10</v>
      </c>
      <c r="B156" s="141" t="s">
        <v>178</v>
      </c>
      <c r="C156" s="141"/>
      <c r="D156" s="141"/>
      <c r="E156" s="141"/>
      <c r="F156" s="141"/>
      <c r="G156" s="35">
        <f>SUM(G157+G178+G193+G202+G207)</f>
        <v>50163.067000000003</v>
      </c>
      <c r="H156" s="36">
        <f>SUM(H157+H178+H193+H202+H207)</f>
        <v>64833.373</v>
      </c>
      <c r="L156" s="5"/>
    </row>
    <row r="157" spans="1:12">
      <c r="A157" s="38" t="s">
        <v>179</v>
      </c>
      <c r="B157" s="39" t="s">
        <v>237</v>
      </c>
      <c r="C157" s="47"/>
      <c r="D157" s="48"/>
      <c r="E157" s="48"/>
      <c r="F157" s="48"/>
      <c r="G157" s="42">
        <f>SUM(G158:G177)</f>
        <v>18151.483</v>
      </c>
      <c r="H157" s="42">
        <f>SUM(H158:H177)</f>
        <v>23460.151000000002</v>
      </c>
      <c r="L157" s="49"/>
    </row>
    <row r="158" spans="1:12" ht="24">
      <c r="A158" s="53">
        <v>40179</v>
      </c>
      <c r="B158" s="37" t="s">
        <v>416</v>
      </c>
      <c r="C158" s="27" t="s">
        <v>108</v>
      </c>
      <c r="D158" s="28">
        <v>1</v>
      </c>
      <c r="E158" s="28">
        <f t="shared" ref="E158:E177" si="68">ROUND(L158+L158*$L$1/100,2)</f>
        <v>271.93</v>
      </c>
      <c r="F158" s="28">
        <f t="shared" ref="F158:F177" si="69">ROUNDDOWN(E158*29.25%+E158,2)</f>
        <v>351.46</v>
      </c>
      <c r="G158" s="28">
        <f t="shared" ref="G158:G177" si="70">D158*E158</f>
        <v>271.93</v>
      </c>
      <c r="H158" s="29">
        <f t="shared" ref="H158:H177" si="71">D158*F158</f>
        <v>351.46</v>
      </c>
      <c r="L158" s="30">
        <v>367.47</v>
      </c>
    </row>
    <row r="159" spans="1:12">
      <c r="A159" s="53">
        <v>40180</v>
      </c>
      <c r="B159" s="46" t="s">
        <v>311</v>
      </c>
      <c r="C159" s="27" t="s">
        <v>108</v>
      </c>
      <c r="D159" s="28">
        <v>1</v>
      </c>
      <c r="E159" s="28">
        <f t="shared" si="68"/>
        <v>7.31</v>
      </c>
      <c r="F159" s="28">
        <f t="shared" si="69"/>
        <v>9.44</v>
      </c>
      <c r="G159" s="28">
        <f t="shared" si="70"/>
        <v>7.31</v>
      </c>
      <c r="H159" s="29">
        <f t="shared" si="71"/>
        <v>9.44</v>
      </c>
      <c r="L159" s="30">
        <v>9.8800000000000008</v>
      </c>
    </row>
    <row r="160" spans="1:12" ht="48">
      <c r="A160" s="53">
        <v>40181</v>
      </c>
      <c r="B160" s="46" t="s">
        <v>312</v>
      </c>
      <c r="C160" s="27" t="s">
        <v>108</v>
      </c>
      <c r="D160" s="28">
        <v>4</v>
      </c>
      <c r="E160" s="28">
        <f t="shared" si="68"/>
        <v>226.51</v>
      </c>
      <c r="F160" s="28">
        <f t="shared" si="69"/>
        <v>292.76</v>
      </c>
      <c r="G160" s="28">
        <f t="shared" si="70"/>
        <v>906.04</v>
      </c>
      <c r="H160" s="29">
        <f t="shared" si="71"/>
        <v>1171.04</v>
      </c>
      <c r="L160" s="30">
        <v>306.10000000000002</v>
      </c>
    </row>
    <row r="161" spans="1:12">
      <c r="A161" s="53">
        <v>40182</v>
      </c>
      <c r="B161" s="46" t="s">
        <v>313</v>
      </c>
      <c r="C161" s="27" t="s">
        <v>108</v>
      </c>
      <c r="D161" s="28">
        <v>5</v>
      </c>
      <c r="E161" s="28">
        <f t="shared" si="68"/>
        <v>47.33</v>
      </c>
      <c r="F161" s="28">
        <f t="shared" si="69"/>
        <v>61.17</v>
      </c>
      <c r="G161" s="28">
        <f t="shared" si="70"/>
        <v>236.64999999999998</v>
      </c>
      <c r="H161" s="29">
        <f t="shared" si="71"/>
        <v>305.85000000000002</v>
      </c>
      <c r="L161" s="30">
        <v>63.96</v>
      </c>
    </row>
    <row r="162" spans="1:12" ht="36">
      <c r="A162" s="53">
        <v>40183</v>
      </c>
      <c r="B162" s="46" t="s">
        <v>180</v>
      </c>
      <c r="C162" s="27" t="s">
        <v>108</v>
      </c>
      <c r="D162" s="28">
        <v>12</v>
      </c>
      <c r="E162" s="28">
        <f t="shared" si="68"/>
        <v>92.75</v>
      </c>
      <c r="F162" s="28">
        <f t="shared" si="69"/>
        <v>119.87</v>
      </c>
      <c r="G162" s="28">
        <f t="shared" si="70"/>
        <v>1113</v>
      </c>
      <c r="H162" s="29">
        <f t="shared" si="71"/>
        <v>1438.44</v>
      </c>
      <c r="L162" s="30">
        <v>125.34</v>
      </c>
    </row>
    <row r="163" spans="1:12">
      <c r="A163" s="53">
        <v>40184</v>
      </c>
      <c r="B163" s="46" t="s">
        <v>181</v>
      </c>
      <c r="C163" s="27" t="s">
        <v>108</v>
      </c>
      <c r="D163" s="28">
        <v>1</v>
      </c>
      <c r="E163" s="28">
        <f t="shared" si="68"/>
        <v>1880.78</v>
      </c>
      <c r="F163" s="28">
        <f t="shared" si="69"/>
        <v>2430.9</v>
      </c>
      <c r="G163" s="28">
        <f t="shared" si="70"/>
        <v>1880.78</v>
      </c>
      <c r="H163" s="29">
        <f t="shared" si="71"/>
        <v>2430.9</v>
      </c>
      <c r="L163" s="30">
        <v>2541.6</v>
      </c>
    </row>
    <row r="164" spans="1:12">
      <c r="A164" s="53">
        <v>40185</v>
      </c>
      <c r="B164" s="46" t="s">
        <v>314</v>
      </c>
      <c r="C164" s="27" t="s">
        <v>108</v>
      </c>
      <c r="D164" s="28">
        <v>14</v>
      </c>
      <c r="E164" s="28">
        <f t="shared" si="68"/>
        <v>88.13</v>
      </c>
      <c r="F164" s="28">
        <f t="shared" si="69"/>
        <v>113.9</v>
      </c>
      <c r="G164" s="28">
        <f t="shared" si="70"/>
        <v>1233.82</v>
      </c>
      <c r="H164" s="29">
        <f t="shared" si="71"/>
        <v>1594.6000000000001</v>
      </c>
      <c r="L164" s="30">
        <v>119.09</v>
      </c>
    </row>
    <row r="165" spans="1:12">
      <c r="A165" s="53">
        <v>40186</v>
      </c>
      <c r="B165" s="46" t="s">
        <v>315</v>
      </c>
      <c r="C165" s="27" t="s">
        <v>108</v>
      </c>
      <c r="D165" s="28">
        <v>14</v>
      </c>
      <c r="E165" s="28">
        <f t="shared" si="68"/>
        <v>32.86</v>
      </c>
      <c r="F165" s="28">
        <f t="shared" si="69"/>
        <v>42.47</v>
      </c>
      <c r="G165" s="28">
        <f t="shared" si="70"/>
        <v>460.03999999999996</v>
      </c>
      <c r="H165" s="29">
        <f t="shared" si="71"/>
        <v>594.57999999999993</v>
      </c>
      <c r="L165" s="30">
        <v>44.41</v>
      </c>
    </row>
    <row r="166" spans="1:12" ht="36">
      <c r="A166" s="53">
        <v>40187</v>
      </c>
      <c r="B166" s="46" t="s">
        <v>316</v>
      </c>
      <c r="C166" s="27" t="s">
        <v>108</v>
      </c>
      <c r="D166" s="28">
        <v>1</v>
      </c>
      <c r="E166" s="28">
        <f t="shared" si="68"/>
        <v>781.01</v>
      </c>
      <c r="F166" s="28">
        <f t="shared" si="69"/>
        <v>1009.45</v>
      </c>
      <c r="G166" s="28">
        <f t="shared" si="70"/>
        <v>781.01</v>
      </c>
      <c r="H166" s="29">
        <f t="shared" si="71"/>
        <v>1009.45</v>
      </c>
      <c r="L166" s="30">
        <v>1055.42</v>
      </c>
    </row>
    <row r="167" spans="1:12">
      <c r="A167" s="54">
        <v>40452</v>
      </c>
      <c r="B167" s="46" t="s">
        <v>317</v>
      </c>
      <c r="C167" s="27" t="s">
        <v>108</v>
      </c>
      <c r="D167" s="28">
        <v>1</v>
      </c>
      <c r="E167" s="28">
        <f t="shared" si="68"/>
        <v>463.27</v>
      </c>
      <c r="F167" s="28">
        <f t="shared" si="69"/>
        <v>598.77</v>
      </c>
      <c r="G167" s="28">
        <f t="shared" si="70"/>
        <v>463.27</v>
      </c>
      <c r="H167" s="29">
        <f t="shared" si="71"/>
        <v>598.77</v>
      </c>
      <c r="L167" s="30">
        <v>626.04</v>
      </c>
    </row>
    <row r="168" spans="1:12">
      <c r="A168" s="54">
        <v>40817</v>
      </c>
      <c r="B168" s="37" t="s">
        <v>417</v>
      </c>
      <c r="C168" s="27" t="s">
        <v>82</v>
      </c>
      <c r="D168" s="28">
        <v>13.2</v>
      </c>
      <c r="E168" s="28">
        <f t="shared" si="68"/>
        <v>311.83999999999997</v>
      </c>
      <c r="F168" s="28">
        <f t="shared" si="69"/>
        <v>403.05</v>
      </c>
      <c r="G168" s="28">
        <f t="shared" si="70"/>
        <v>4116.2879999999996</v>
      </c>
      <c r="H168" s="29">
        <f t="shared" si="71"/>
        <v>5320.26</v>
      </c>
      <c r="L168" s="30">
        <v>421.41</v>
      </c>
    </row>
    <row r="169" spans="1:12">
      <c r="A169" s="54">
        <v>41183</v>
      </c>
      <c r="B169" s="46" t="s">
        <v>182</v>
      </c>
      <c r="C169" s="27" t="s">
        <v>82</v>
      </c>
      <c r="D169" s="28">
        <v>2.7</v>
      </c>
      <c r="E169" s="28">
        <f t="shared" si="68"/>
        <v>288.97000000000003</v>
      </c>
      <c r="F169" s="28">
        <f t="shared" si="69"/>
        <v>373.49</v>
      </c>
      <c r="G169" s="28">
        <f t="shared" si="70"/>
        <v>780.21900000000016</v>
      </c>
      <c r="H169" s="29">
        <f t="shared" si="71"/>
        <v>1008.4230000000001</v>
      </c>
      <c r="L169" s="30">
        <v>390.5</v>
      </c>
    </row>
    <row r="170" spans="1:12">
      <c r="A170" s="54">
        <v>41548</v>
      </c>
      <c r="B170" s="46" t="s">
        <v>183</v>
      </c>
      <c r="C170" s="27" t="s">
        <v>82</v>
      </c>
      <c r="D170" s="28">
        <v>18.2</v>
      </c>
      <c r="E170" s="28">
        <f t="shared" si="68"/>
        <v>96.28</v>
      </c>
      <c r="F170" s="28">
        <f t="shared" si="69"/>
        <v>124.44</v>
      </c>
      <c r="G170" s="28">
        <f t="shared" si="70"/>
        <v>1752.296</v>
      </c>
      <c r="H170" s="29">
        <f t="shared" si="71"/>
        <v>2264.808</v>
      </c>
      <c r="L170" s="30">
        <v>130.11000000000001</v>
      </c>
    </row>
    <row r="171" spans="1:12" ht="24">
      <c r="A171" s="54">
        <v>41913</v>
      </c>
      <c r="B171" s="46" t="s">
        <v>319</v>
      </c>
      <c r="C171" s="27" t="s">
        <v>108</v>
      </c>
      <c r="D171" s="28">
        <v>1</v>
      </c>
      <c r="E171" s="28">
        <f t="shared" si="68"/>
        <v>553.96</v>
      </c>
      <c r="F171" s="28">
        <f t="shared" si="69"/>
        <v>715.99</v>
      </c>
      <c r="G171" s="28">
        <f t="shared" si="70"/>
        <v>553.96</v>
      </c>
      <c r="H171" s="29">
        <f t="shared" si="71"/>
        <v>715.99</v>
      </c>
      <c r="L171" s="30">
        <v>748.59</v>
      </c>
    </row>
    <row r="172" spans="1:12" ht="24">
      <c r="A172" s="25" t="s">
        <v>184</v>
      </c>
      <c r="B172" s="37" t="s">
        <v>320</v>
      </c>
      <c r="C172" s="27" t="s">
        <v>108</v>
      </c>
      <c r="D172" s="28">
        <v>12</v>
      </c>
      <c r="E172" s="28">
        <f t="shared" si="68"/>
        <v>136.91999999999999</v>
      </c>
      <c r="F172" s="28">
        <f t="shared" si="69"/>
        <v>176.96</v>
      </c>
      <c r="G172" s="28">
        <f t="shared" si="70"/>
        <v>1643.04</v>
      </c>
      <c r="H172" s="29">
        <f t="shared" si="71"/>
        <v>2123.52</v>
      </c>
      <c r="L172" s="30">
        <v>185.03</v>
      </c>
    </row>
    <row r="173" spans="1:12">
      <c r="A173" s="25" t="s">
        <v>185</v>
      </c>
      <c r="B173" s="46" t="s">
        <v>186</v>
      </c>
      <c r="C173" s="27" t="s">
        <v>108</v>
      </c>
      <c r="D173" s="28">
        <v>13</v>
      </c>
      <c r="E173" s="28">
        <f t="shared" si="68"/>
        <v>32.76</v>
      </c>
      <c r="F173" s="28">
        <f t="shared" si="69"/>
        <v>42.34</v>
      </c>
      <c r="G173" s="28">
        <f t="shared" si="70"/>
        <v>425.88</v>
      </c>
      <c r="H173" s="29">
        <f t="shared" si="71"/>
        <v>550.42000000000007</v>
      </c>
      <c r="L173" s="30">
        <v>44.27</v>
      </c>
    </row>
    <row r="174" spans="1:12" ht="24">
      <c r="A174" s="54">
        <v>42644</v>
      </c>
      <c r="B174" s="46" t="s">
        <v>321</v>
      </c>
      <c r="C174" s="27" t="s">
        <v>108</v>
      </c>
      <c r="D174" s="28">
        <v>4</v>
      </c>
      <c r="E174" s="28">
        <f t="shared" si="68"/>
        <v>35.159999999999997</v>
      </c>
      <c r="F174" s="28">
        <f t="shared" si="69"/>
        <v>45.44</v>
      </c>
      <c r="G174" s="28">
        <f t="shared" si="70"/>
        <v>140.63999999999999</v>
      </c>
      <c r="H174" s="29">
        <f t="shared" si="71"/>
        <v>181.76</v>
      </c>
      <c r="L174" s="30">
        <v>47.51</v>
      </c>
    </row>
    <row r="175" spans="1:12" ht="24">
      <c r="A175" s="54">
        <v>43009</v>
      </c>
      <c r="B175" s="46" t="s">
        <v>322</v>
      </c>
      <c r="C175" s="27" t="s">
        <v>108</v>
      </c>
      <c r="D175" s="28">
        <v>10</v>
      </c>
      <c r="E175" s="28">
        <f t="shared" si="68"/>
        <v>59.61</v>
      </c>
      <c r="F175" s="28">
        <f t="shared" si="69"/>
        <v>77.040000000000006</v>
      </c>
      <c r="G175" s="28">
        <f t="shared" si="70"/>
        <v>596.1</v>
      </c>
      <c r="H175" s="29">
        <f t="shared" si="71"/>
        <v>770.40000000000009</v>
      </c>
      <c r="L175" s="30">
        <v>80.56</v>
      </c>
    </row>
    <row r="176" spans="1:12" ht="24">
      <c r="A176" s="54">
        <v>43374</v>
      </c>
      <c r="B176" s="37" t="s">
        <v>418</v>
      </c>
      <c r="C176" s="27" t="s">
        <v>108</v>
      </c>
      <c r="D176" s="28">
        <v>2</v>
      </c>
      <c r="E176" s="28">
        <f t="shared" si="68"/>
        <v>59.02</v>
      </c>
      <c r="F176" s="28">
        <f t="shared" si="69"/>
        <v>76.28</v>
      </c>
      <c r="G176" s="28">
        <f t="shared" si="70"/>
        <v>118.04</v>
      </c>
      <c r="H176" s="29">
        <f t="shared" si="71"/>
        <v>152.56</v>
      </c>
      <c r="L176" s="30">
        <v>79.75</v>
      </c>
    </row>
    <row r="177" spans="1:12" ht="36">
      <c r="A177" s="54">
        <v>43739</v>
      </c>
      <c r="B177" s="46" t="s">
        <v>324</v>
      </c>
      <c r="C177" s="27" t="s">
        <v>108</v>
      </c>
      <c r="D177" s="28">
        <v>1</v>
      </c>
      <c r="E177" s="28">
        <f t="shared" si="68"/>
        <v>671.17</v>
      </c>
      <c r="F177" s="28">
        <f t="shared" si="69"/>
        <v>867.48</v>
      </c>
      <c r="G177" s="28">
        <f t="shared" si="70"/>
        <v>671.17</v>
      </c>
      <c r="H177" s="29">
        <f t="shared" si="71"/>
        <v>867.48</v>
      </c>
      <c r="L177" s="30">
        <v>906.98</v>
      </c>
    </row>
    <row r="178" spans="1:12">
      <c r="A178" s="38" t="s">
        <v>187</v>
      </c>
      <c r="B178" s="39" t="s">
        <v>238</v>
      </c>
      <c r="C178" s="47" t="s">
        <v>350</v>
      </c>
      <c r="D178" s="48"/>
      <c r="E178" s="48"/>
      <c r="F178" s="48"/>
      <c r="G178" s="42">
        <f>SUM(G179:G192)</f>
        <v>3346.44</v>
      </c>
      <c r="H178" s="42">
        <f>SUM(H179:H192)</f>
        <v>4325.2</v>
      </c>
      <c r="L178" s="49"/>
    </row>
    <row r="179" spans="1:12" ht="24">
      <c r="A179" s="53">
        <v>40210</v>
      </c>
      <c r="B179" s="37" t="s">
        <v>419</v>
      </c>
      <c r="C179" s="27" t="s">
        <v>108</v>
      </c>
      <c r="D179" s="28">
        <v>1</v>
      </c>
      <c r="E179" s="28">
        <f t="shared" ref="E179:E192" si="72">ROUND(L179+L179*$L$1/100,2)</f>
        <v>1068.28</v>
      </c>
      <c r="F179" s="28">
        <f t="shared" ref="F179:F192" si="73">ROUNDDOWN(E179*29.25%+E179,2)</f>
        <v>1380.75</v>
      </c>
      <c r="G179" s="28">
        <f t="shared" ref="G179:G192" si="74">D179*E179</f>
        <v>1068.28</v>
      </c>
      <c r="H179" s="29">
        <f t="shared" ref="H179:H192" si="75">D179*F179</f>
        <v>1380.75</v>
      </c>
      <c r="L179" s="30">
        <v>1443.62</v>
      </c>
    </row>
    <row r="180" spans="1:12">
      <c r="A180" s="53">
        <v>40211</v>
      </c>
      <c r="B180" s="37" t="s">
        <v>420</v>
      </c>
      <c r="C180" s="27" t="s">
        <v>108</v>
      </c>
      <c r="D180" s="28">
        <v>1</v>
      </c>
      <c r="E180" s="28">
        <f t="shared" si="72"/>
        <v>57.54</v>
      </c>
      <c r="F180" s="28">
        <f t="shared" si="73"/>
        <v>74.37</v>
      </c>
      <c r="G180" s="28">
        <f t="shared" si="74"/>
        <v>57.54</v>
      </c>
      <c r="H180" s="29">
        <f t="shared" si="75"/>
        <v>74.37</v>
      </c>
      <c r="L180" s="30">
        <v>77.760000000000005</v>
      </c>
    </row>
    <row r="181" spans="1:12" ht="24">
      <c r="A181" s="53">
        <v>40212</v>
      </c>
      <c r="B181" s="37" t="s">
        <v>421</v>
      </c>
      <c r="C181" s="27" t="s">
        <v>108</v>
      </c>
      <c r="D181" s="28">
        <v>1</v>
      </c>
      <c r="E181" s="28">
        <f t="shared" si="72"/>
        <v>34.97</v>
      </c>
      <c r="F181" s="28">
        <f t="shared" si="73"/>
        <v>45.19</v>
      </c>
      <c r="G181" s="28">
        <f t="shared" si="74"/>
        <v>34.97</v>
      </c>
      <c r="H181" s="29">
        <f t="shared" si="75"/>
        <v>45.19</v>
      </c>
      <c r="L181" s="30">
        <v>47.25</v>
      </c>
    </row>
    <row r="182" spans="1:12">
      <c r="A182" s="53">
        <v>40213</v>
      </c>
      <c r="B182" s="46" t="s">
        <v>188</v>
      </c>
      <c r="C182" s="27" t="s">
        <v>108</v>
      </c>
      <c r="D182" s="28">
        <v>1</v>
      </c>
      <c r="E182" s="28">
        <f t="shared" si="72"/>
        <v>9.08</v>
      </c>
      <c r="F182" s="28">
        <f t="shared" si="73"/>
        <v>11.73</v>
      </c>
      <c r="G182" s="28">
        <f t="shared" si="74"/>
        <v>9.08</v>
      </c>
      <c r="H182" s="29">
        <f t="shared" si="75"/>
        <v>11.73</v>
      </c>
      <c r="L182" s="30">
        <v>12.27</v>
      </c>
    </row>
    <row r="183" spans="1:12">
      <c r="A183" s="53">
        <v>40214</v>
      </c>
      <c r="B183" s="46" t="s">
        <v>189</v>
      </c>
      <c r="C183" s="27" t="s">
        <v>108</v>
      </c>
      <c r="D183" s="28">
        <v>1</v>
      </c>
      <c r="E183" s="28">
        <f t="shared" si="72"/>
        <v>1113.31</v>
      </c>
      <c r="F183" s="28">
        <f t="shared" si="73"/>
        <v>1438.95</v>
      </c>
      <c r="G183" s="28">
        <f t="shared" si="74"/>
        <v>1113.31</v>
      </c>
      <c r="H183" s="29">
        <f t="shared" si="75"/>
        <v>1438.95</v>
      </c>
      <c r="L183" s="30">
        <v>1504.47</v>
      </c>
    </row>
    <row r="184" spans="1:12">
      <c r="A184" s="53">
        <v>40215</v>
      </c>
      <c r="B184" s="46" t="s">
        <v>190</v>
      </c>
      <c r="C184" s="27" t="s">
        <v>191</v>
      </c>
      <c r="D184" s="28">
        <v>1</v>
      </c>
      <c r="E184" s="28">
        <f t="shared" si="72"/>
        <v>74</v>
      </c>
      <c r="F184" s="28">
        <f t="shared" si="73"/>
        <v>95.64</v>
      </c>
      <c r="G184" s="28">
        <f t="shared" si="74"/>
        <v>74</v>
      </c>
      <c r="H184" s="29">
        <f t="shared" si="75"/>
        <v>95.64</v>
      </c>
      <c r="L184" s="30">
        <v>100</v>
      </c>
    </row>
    <row r="185" spans="1:12">
      <c r="A185" s="53">
        <v>40216</v>
      </c>
      <c r="B185" s="46" t="s">
        <v>326</v>
      </c>
      <c r="C185" s="27" t="s">
        <v>108</v>
      </c>
      <c r="D185" s="28">
        <v>1</v>
      </c>
      <c r="E185" s="28">
        <f t="shared" si="72"/>
        <v>178.45</v>
      </c>
      <c r="F185" s="28">
        <f t="shared" si="73"/>
        <v>230.64</v>
      </c>
      <c r="G185" s="28">
        <f t="shared" si="74"/>
        <v>178.45</v>
      </c>
      <c r="H185" s="29">
        <f t="shared" si="75"/>
        <v>230.64</v>
      </c>
      <c r="L185" s="30">
        <v>241.15</v>
      </c>
    </row>
    <row r="186" spans="1:12" ht="24">
      <c r="A186" s="53">
        <v>40217</v>
      </c>
      <c r="B186" s="37" t="s">
        <v>327</v>
      </c>
      <c r="C186" s="27" t="s">
        <v>191</v>
      </c>
      <c r="D186" s="28">
        <v>1</v>
      </c>
      <c r="E186" s="28">
        <f t="shared" si="72"/>
        <v>238.04</v>
      </c>
      <c r="F186" s="28">
        <f t="shared" si="73"/>
        <v>307.66000000000003</v>
      </c>
      <c r="G186" s="28">
        <f t="shared" si="74"/>
        <v>238.04</v>
      </c>
      <c r="H186" s="29">
        <f t="shared" si="75"/>
        <v>307.66000000000003</v>
      </c>
      <c r="L186" s="30">
        <v>321.67</v>
      </c>
    </row>
    <row r="187" spans="1:12">
      <c r="A187" s="53">
        <v>40218</v>
      </c>
      <c r="B187" s="46" t="s">
        <v>192</v>
      </c>
      <c r="C187" s="27" t="s">
        <v>108</v>
      </c>
      <c r="D187" s="28">
        <v>1</v>
      </c>
      <c r="E187" s="28">
        <f t="shared" si="72"/>
        <v>151.63</v>
      </c>
      <c r="F187" s="28">
        <f t="shared" si="73"/>
        <v>195.98</v>
      </c>
      <c r="G187" s="28">
        <f t="shared" si="74"/>
        <v>151.63</v>
      </c>
      <c r="H187" s="29">
        <f t="shared" si="75"/>
        <v>195.98</v>
      </c>
      <c r="L187" s="30">
        <v>204.9</v>
      </c>
    </row>
    <row r="188" spans="1:12" ht="24">
      <c r="A188" s="54">
        <v>40453</v>
      </c>
      <c r="B188" s="37" t="s">
        <v>328</v>
      </c>
      <c r="C188" s="27" t="s">
        <v>108</v>
      </c>
      <c r="D188" s="28">
        <v>1</v>
      </c>
      <c r="E188" s="28">
        <f t="shared" si="72"/>
        <v>50.42</v>
      </c>
      <c r="F188" s="28">
        <f t="shared" si="73"/>
        <v>65.16</v>
      </c>
      <c r="G188" s="28">
        <f t="shared" si="74"/>
        <v>50.42</v>
      </c>
      <c r="H188" s="29">
        <f t="shared" si="75"/>
        <v>65.16</v>
      </c>
      <c r="L188" s="30">
        <v>68.14</v>
      </c>
    </row>
    <row r="189" spans="1:12" ht="24">
      <c r="A189" s="54">
        <v>40818</v>
      </c>
      <c r="B189" s="37" t="s">
        <v>329</v>
      </c>
      <c r="C189" s="27" t="s">
        <v>108</v>
      </c>
      <c r="D189" s="28">
        <v>1</v>
      </c>
      <c r="E189" s="28">
        <f t="shared" si="72"/>
        <v>233.03</v>
      </c>
      <c r="F189" s="28">
        <f t="shared" si="73"/>
        <v>301.19</v>
      </c>
      <c r="G189" s="28">
        <f t="shared" si="74"/>
        <v>233.03</v>
      </c>
      <c r="H189" s="29">
        <f t="shared" si="75"/>
        <v>301.19</v>
      </c>
      <c r="L189" s="30">
        <v>314.89999999999998</v>
      </c>
    </row>
    <row r="190" spans="1:12">
      <c r="A190" s="54">
        <v>41184</v>
      </c>
      <c r="B190" s="46" t="s">
        <v>193</v>
      </c>
      <c r="C190" s="27" t="s">
        <v>108</v>
      </c>
      <c r="D190" s="28">
        <v>1</v>
      </c>
      <c r="E190" s="28">
        <f t="shared" si="72"/>
        <v>62.01</v>
      </c>
      <c r="F190" s="28">
        <f t="shared" si="73"/>
        <v>80.14</v>
      </c>
      <c r="G190" s="28">
        <f t="shared" si="74"/>
        <v>62.01</v>
      </c>
      <c r="H190" s="29">
        <f t="shared" si="75"/>
        <v>80.14</v>
      </c>
      <c r="L190" s="30">
        <v>83.8</v>
      </c>
    </row>
    <row r="191" spans="1:12">
      <c r="A191" s="54">
        <v>41549</v>
      </c>
      <c r="B191" s="46" t="s">
        <v>194</v>
      </c>
      <c r="C191" s="27" t="s">
        <v>108</v>
      </c>
      <c r="D191" s="28">
        <v>1</v>
      </c>
      <c r="E191" s="28">
        <f t="shared" si="72"/>
        <v>31.96</v>
      </c>
      <c r="F191" s="28">
        <f t="shared" si="73"/>
        <v>41.3</v>
      </c>
      <c r="G191" s="28">
        <f t="shared" si="74"/>
        <v>31.96</v>
      </c>
      <c r="H191" s="29">
        <f t="shared" si="75"/>
        <v>41.3</v>
      </c>
      <c r="L191" s="30">
        <v>43.19</v>
      </c>
    </row>
    <row r="192" spans="1:12">
      <c r="A192" s="54">
        <v>41914</v>
      </c>
      <c r="B192" s="46" t="s">
        <v>195</v>
      </c>
      <c r="C192" s="27" t="s">
        <v>108</v>
      </c>
      <c r="D192" s="28">
        <v>1</v>
      </c>
      <c r="E192" s="28">
        <f t="shared" si="72"/>
        <v>43.72</v>
      </c>
      <c r="F192" s="28">
        <f t="shared" si="73"/>
        <v>56.5</v>
      </c>
      <c r="G192" s="28">
        <f t="shared" si="74"/>
        <v>43.72</v>
      </c>
      <c r="H192" s="29">
        <f t="shared" si="75"/>
        <v>56.5</v>
      </c>
      <c r="L192" s="30">
        <v>59.08</v>
      </c>
    </row>
    <row r="193" spans="1:12">
      <c r="A193" s="38" t="s">
        <v>196</v>
      </c>
      <c r="B193" s="39" t="s">
        <v>239</v>
      </c>
      <c r="C193" s="47" t="s">
        <v>350</v>
      </c>
      <c r="D193" s="48"/>
      <c r="E193" s="48"/>
      <c r="F193" s="48"/>
      <c r="G193" s="42">
        <f>SUM(G194:G201)</f>
        <v>7770.4500000000007</v>
      </c>
      <c r="H193" s="43">
        <f>SUM(H194:H201)</f>
        <v>10043.14</v>
      </c>
      <c r="L193" s="49"/>
    </row>
    <row r="194" spans="1:12" ht="36">
      <c r="A194" s="53">
        <v>40238</v>
      </c>
      <c r="B194" s="37" t="s">
        <v>330</v>
      </c>
      <c r="C194" s="27" t="s">
        <v>108</v>
      </c>
      <c r="D194" s="28">
        <v>2</v>
      </c>
      <c r="E194" s="28">
        <f t="shared" ref="E194:E201" si="76">ROUND(L194+L194*$L$1/100,2)</f>
        <v>52.43</v>
      </c>
      <c r="F194" s="28">
        <f t="shared" ref="F194:F201" si="77">ROUNDDOWN(E194*29.25%+E194,2)</f>
        <v>67.760000000000005</v>
      </c>
      <c r="G194" s="28">
        <f t="shared" ref="G194:G201" si="78">D194*E194</f>
        <v>104.86</v>
      </c>
      <c r="H194" s="29">
        <f t="shared" ref="H194:H201" si="79">D194*F194</f>
        <v>135.52000000000001</v>
      </c>
      <c r="L194" s="30">
        <v>70.849999999999994</v>
      </c>
    </row>
    <row r="195" spans="1:12" ht="24">
      <c r="A195" s="53">
        <v>40239</v>
      </c>
      <c r="B195" s="37" t="s">
        <v>331</v>
      </c>
      <c r="C195" s="27" t="s">
        <v>108</v>
      </c>
      <c r="D195" s="28">
        <v>5</v>
      </c>
      <c r="E195" s="28">
        <f t="shared" si="76"/>
        <v>195.76</v>
      </c>
      <c r="F195" s="28">
        <f t="shared" si="77"/>
        <v>253.01</v>
      </c>
      <c r="G195" s="28">
        <f t="shared" si="78"/>
        <v>978.8</v>
      </c>
      <c r="H195" s="29">
        <f t="shared" si="79"/>
        <v>1265.05</v>
      </c>
      <c r="L195" s="30">
        <v>264.54000000000002</v>
      </c>
    </row>
    <row r="196" spans="1:12" ht="24">
      <c r="A196" s="53">
        <v>40240</v>
      </c>
      <c r="B196" s="37" t="s">
        <v>332</v>
      </c>
      <c r="C196" s="27" t="s">
        <v>108</v>
      </c>
      <c r="D196" s="28">
        <v>16</v>
      </c>
      <c r="E196" s="28">
        <f t="shared" si="76"/>
        <v>62.61</v>
      </c>
      <c r="F196" s="28">
        <f t="shared" si="77"/>
        <v>80.92</v>
      </c>
      <c r="G196" s="28">
        <f t="shared" si="78"/>
        <v>1001.76</v>
      </c>
      <c r="H196" s="29">
        <f t="shared" si="79"/>
        <v>1294.72</v>
      </c>
      <c r="L196" s="30">
        <v>84.61</v>
      </c>
    </row>
    <row r="197" spans="1:12">
      <c r="A197" s="53">
        <v>40241</v>
      </c>
      <c r="B197" s="46" t="s">
        <v>333</v>
      </c>
      <c r="C197" s="27" t="s">
        <v>108</v>
      </c>
      <c r="D197" s="28">
        <v>2</v>
      </c>
      <c r="E197" s="28">
        <f t="shared" si="76"/>
        <v>2655.42</v>
      </c>
      <c r="F197" s="28">
        <f t="shared" si="77"/>
        <v>3432.13</v>
      </c>
      <c r="G197" s="28">
        <f t="shared" si="78"/>
        <v>5310.84</v>
      </c>
      <c r="H197" s="29">
        <f t="shared" si="79"/>
        <v>6864.26</v>
      </c>
      <c r="L197" s="30">
        <v>3588.4</v>
      </c>
    </row>
    <row r="198" spans="1:12" ht="24">
      <c r="A198" s="53">
        <v>40242</v>
      </c>
      <c r="B198" s="37" t="s">
        <v>325</v>
      </c>
      <c r="C198" s="27" t="s">
        <v>108</v>
      </c>
      <c r="D198" s="28">
        <v>1</v>
      </c>
      <c r="E198" s="28">
        <f t="shared" si="76"/>
        <v>34.97</v>
      </c>
      <c r="F198" s="28">
        <f t="shared" si="77"/>
        <v>45.19</v>
      </c>
      <c r="G198" s="28">
        <f t="shared" si="78"/>
        <v>34.97</v>
      </c>
      <c r="H198" s="29">
        <f t="shared" si="79"/>
        <v>45.19</v>
      </c>
      <c r="L198" s="30">
        <v>47.25</v>
      </c>
    </row>
    <row r="199" spans="1:12">
      <c r="A199" s="53">
        <v>40243</v>
      </c>
      <c r="B199" s="46" t="s">
        <v>188</v>
      </c>
      <c r="C199" s="27" t="s">
        <v>108</v>
      </c>
      <c r="D199" s="28">
        <v>1</v>
      </c>
      <c r="E199" s="28">
        <f t="shared" si="76"/>
        <v>9.08</v>
      </c>
      <c r="F199" s="28">
        <f t="shared" si="77"/>
        <v>11.73</v>
      </c>
      <c r="G199" s="28">
        <f t="shared" si="78"/>
        <v>9.08</v>
      </c>
      <c r="H199" s="29">
        <f t="shared" si="79"/>
        <v>11.73</v>
      </c>
      <c r="L199" s="30">
        <v>12.27</v>
      </c>
    </row>
    <row r="200" spans="1:12">
      <c r="A200" s="53">
        <v>40244</v>
      </c>
      <c r="B200" s="46" t="s">
        <v>194</v>
      </c>
      <c r="C200" s="27" t="s">
        <v>108</v>
      </c>
      <c r="D200" s="28">
        <v>2</v>
      </c>
      <c r="E200" s="28">
        <f t="shared" si="76"/>
        <v>31.96</v>
      </c>
      <c r="F200" s="28">
        <f t="shared" si="77"/>
        <v>41.3</v>
      </c>
      <c r="G200" s="28">
        <f t="shared" si="78"/>
        <v>63.92</v>
      </c>
      <c r="H200" s="29">
        <f t="shared" si="79"/>
        <v>82.6</v>
      </c>
      <c r="L200" s="30">
        <v>43.19</v>
      </c>
    </row>
    <row r="201" spans="1:12" ht="24">
      <c r="A201" s="53">
        <v>40245</v>
      </c>
      <c r="B201" s="37" t="s">
        <v>334</v>
      </c>
      <c r="C201" s="27" t="s">
        <v>108</v>
      </c>
      <c r="D201" s="28">
        <v>9</v>
      </c>
      <c r="E201" s="28">
        <f t="shared" si="76"/>
        <v>29.58</v>
      </c>
      <c r="F201" s="28">
        <f t="shared" si="77"/>
        <v>38.229999999999997</v>
      </c>
      <c r="G201" s="28">
        <f t="shared" si="78"/>
        <v>266.21999999999997</v>
      </c>
      <c r="H201" s="29">
        <f t="shared" si="79"/>
        <v>344.07</v>
      </c>
      <c r="L201" s="30">
        <v>39.97</v>
      </c>
    </row>
    <row r="202" spans="1:12">
      <c r="A202" s="38" t="s">
        <v>197</v>
      </c>
      <c r="B202" s="39" t="s">
        <v>240</v>
      </c>
      <c r="C202" s="47" t="s">
        <v>350</v>
      </c>
      <c r="D202" s="48"/>
      <c r="E202" s="48"/>
      <c r="F202" s="48"/>
      <c r="G202" s="42">
        <f>SUM(G203:G206)</f>
        <v>6300.4100000000008</v>
      </c>
      <c r="H202" s="43">
        <f>SUM(H203:H206)</f>
        <v>8142.99</v>
      </c>
      <c r="L202" s="49"/>
    </row>
    <row r="203" spans="1:12">
      <c r="A203" s="53">
        <v>40269</v>
      </c>
      <c r="B203" s="46" t="s">
        <v>335</v>
      </c>
      <c r="C203" s="27" t="s">
        <v>108</v>
      </c>
      <c r="D203" s="28">
        <v>34</v>
      </c>
      <c r="E203" s="28">
        <f t="shared" ref="E203:E206" si="80">ROUND(L203+L203*$L$1/100,2)</f>
        <v>103.22</v>
      </c>
      <c r="F203" s="28">
        <f t="shared" ref="F203:F206" si="81">ROUNDDOWN(E203*29.25%+E203,2)</f>
        <v>133.41</v>
      </c>
      <c r="G203" s="28">
        <f t="shared" ref="G203:G206" si="82">D203*E203</f>
        <v>3509.48</v>
      </c>
      <c r="H203" s="29">
        <f t="shared" ref="H203:H206" si="83">D203*F203</f>
        <v>4535.9399999999996</v>
      </c>
      <c r="L203" s="30">
        <v>139.47999999999999</v>
      </c>
    </row>
    <row r="204" spans="1:12">
      <c r="A204" s="53">
        <v>40270</v>
      </c>
      <c r="B204" s="46" t="s">
        <v>336</v>
      </c>
      <c r="C204" s="27" t="s">
        <v>108</v>
      </c>
      <c r="D204" s="28">
        <v>5</v>
      </c>
      <c r="E204" s="28">
        <f t="shared" si="80"/>
        <v>97.36</v>
      </c>
      <c r="F204" s="28">
        <f t="shared" si="81"/>
        <v>125.83</v>
      </c>
      <c r="G204" s="28">
        <f t="shared" si="82"/>
        <v>486.8</v>
      </c>
      <c r="H204" s="29">
        <f t="shared" si="83"/>
        <v>629.15</v>
      </c>
      <c r="L204" s="30">
        <v>131.57</v>
      </c>
    </row>
    <row r="205" spans="1:12" ht="24">
      <c r="A205" s="53">
        <v>40271</v>
      </c>
      <c r="B205" s="46" t="s">
        <v>337</v>
      </c>
      <c r="C205" s="27" t="s">
        <v>108</v>
      </c>
      <c r="D205" s="28">
        <v>34</v>
      </c>
      <c r="E205" s="28">
        <f t="shared" si="80"/>
        <v>58.92</v>
      </c>
      <c r="F205" s="28">
        <f t="shared" si="81"/>
        <v>76.150000000000006</v>
      </c>
      <c r="G205" s="28">
        <f t="shared" si="82"/>
        <v>2003.28</v>
      </c>
      <c r="H205" s="29">
        <f t="shared" si="83"/>
        <v>2589.1000000000004</v>
      </c>
      <c r="L205" s="30">
        <v>79.62</v>
      </c>
    </row>
    <row r="206" spans="1:12" ht="24">
      <c r="A206" s="53">
        <v>40272</v>
      </c>
      <c r="B206" s="46" t="s">
        <v>338</v>
      </c>
      <c r="C206" s="27" t="s">
        <v>198</v>
      </c>
      <c r="D206" s="28">
        <v>5</v>
      </c>
      <c r="E206" s="28">
        <f t="shared" si="80"/>
        <v>60.17</v>
      </c>
      <c r="F206" s="28">
        <f t="shared" si="81"/>
        <v>77.760000000000005</v>
      </c>
      <c r="G206" s="28">
        <f t="shared" si="82"/>
        <v>300.85000000000002</v>
      </c>
      <c r="H206" s="29">
        <f t="shared" si="83"/>
        <v>388.8</v>
      </c>
      <c r="L206" s="30">
        <v>81.31</v>
      </c>
    </row>
    <row r="207" spans="1:12">
      <c r="A207" s="38" t="s">
        <v>199</v>
      </c>
      <c r="B207" s="39" t="s">
        <v>241</v>
      </c>
      <c r="C207" s="47" t="s">
        <v>350</v>
      </c>
      <c r="D207" s="48"/>
      <c r="E207" s="48"/>
      <c r="F207" s="48"/>
      <c r="G207" s="42">
        <f>SUM(G208:G212)</f>
        <v>14594.284</v>
      </c>
      <c r="H207" s="43">
        <f>SUM(H208:H212)</f>
        <v>18861.892</v>
      </c>
      <c r="L207" s="49"/>
    </row>
    <row r="208" spans="1:12" ht="48">
      <c r="A208" s="53">
        <v>40299</v>
      </c>
      <c r="B208" s="46" t="s">
        <v>200</v>
      </c>
      <c r="C208" s="27" t="s">
        <v>108</v>
      </c>
      <c r="D208" s="28">
        <v>18</v>
      </c>
      <c r="E208" s="28">
        <f t="shared" ref="E208:E212" si="84">ROUND(L208+L208*$L$1/100,2)</f>
        <v>117.05</v>
      </c>
      <c r="F208" s="28">
        <f t="shared" ref="F208:F212" si="85">ROUNDDOWN(E208*29.25%+E208,2)</f>
        <v>151.28</v>
      </c>
      <c r="G208" s="28">
        <f t="shared" ref="G208:G212" si="86">D208*E208</f>
        <v>2106.9</v>
      </c>
      <c r="H208" s="29">
        <f t="shared" ref="H208:H212" si="87">D208*F208</f>
        <v>2723.04</v>
      </c>
      <c r="L208" s="30">
        <v>158.16999999999999</v>
      </c>
    </row>
    <row r="209" spans="1:12">
      <c r="A209" s="53">
        <v>40300</v>
      </c>
      <c r="B209" s="37" t="s">
        <v>422</v>
      </c>
      <c r="C209" s="27" t="s">
        <v>82</v>
      </c>
      <c r="D209" s="28">
        <v>30.4</v>
      </c>
      <c r="E209" s="28">
        <f t="shared" si="84"/>
        <v>32.909999999999997</v>
      </c>
      <c r="F209" s="28">
        <f t="shared" si="85"/>
        <v>42.53</v>
      </c>
      <c r="G209" s="28">
        <f t="shared" si="86"/>
        <v>1000.4639999999998</v>
      </c>
      <c r="H209" s="29">
        <f t="shared" si="87"/>
        <v>1292.912</v>
      </c>
      <c r="L209" s="30">
        <v>44.47</v>
      </c>
    </row>
    <row r="210" spans="1:12" ht="24">
      <c r="A210" s="53">
        <v>40301</v>
      </c>
      <c r="B210" s="37" t="s">
        <v>339</v>
      </c>
      <c r="C210" s="27" t="s">
        <v>82</v>
      </c>
      <c r="D210" s="28">
        <v>152.5</v>
      </c>
      <c r="E210" s="28">
        <f t="shared" si="84"/>
        <v>8.02</v>
      </c>
      <c r="F210" s="28">
        <f t="shared" si="85"/>
        <v>10.36</v>
      </c>
      <c r="G210" s="28">
        <f t="shared" si="86"/>
        <v>1223.05</v>
      </c>
      <c r="H210" s="29">
        <f t="shared" si="87"/>
        <v>1579.8999999999999</v>
      </c>
      <c r="L210" s="30">
        <v>10.84</v>
      </c>
    </row>
    <row r="211" spans="1:12" ht="36">
      <c r="A211" s="53">
        <v>40302</v>
      </c>
      <c r="B211" s="46" t="s">
        <v>201</v>
      </c>
      <c r="C211" s="27" t="s">
        <v>108</v>
      </c>
      <c r="D211" s="28">
        <v>1</v>
      </c>
      <c r="E211" s="28">
        <f t="shared" si="84"/>
        <v>5703.07</v>
      </c>
      <c r="F211" s="28">
        <f t="shared" si="85"/>
        <v>7371.21</v>
      </c>
      <c r="G211" s="28">
        <f t="shared" si="86"/>
        <v>5703.07</v>
      </c>
      <c r="H211" s="29">
        <f t="shared" si="87"/>
        <v>7371.21</v>
      </c>
      <c r="L211" s="30">
        <v>7706.85</v>
      </c>
    </row>
    <row r="212" spans="1:12" ht="36">
      <c r="A212" s="53">
        <v>40303</v>
      </c>
      <c r="B212" s="46" t="s">
        <v>202</v>
      </c>
      <c r="C212" s="27" t="s">
        <v>108</v>
      </c>
      <c r="D212" s="28">
        <v>1</v>
      </c>
      <c r="E212" s="28">
        <f t="shared" si="84"/>
        <v>4560.8</v>
      </c>
      <c r="F212" s="28">
        <f t="shared" si="85"/>
        <v>5894.83</v>
      </c>
      <c r="G212" s="28">
        <f t="shared" si="86"/>
        <v>4560.8</v>
      </c>
      <c r="H212" s="29">
        <f t="shared" si="87"/>
        <v>5894.83</v>
      </c>
      <c r="L212" s="30">
        <v>6163.24</v>
      </c>
    </row>
    <row r="213" spans="1:12">
      <c r="A213" s="32">
        <v>11</v>
      </c>
      <c r="B213" s="141" t="s">
        <v>203</v>
      </c>
      <c r="C213" s="141"/>
      <c r="D213" s="141"/>
      <c r="E213" s="141"/>
      <c r="F213" s="141"/>
      <c r="G213" s="35">
        <f>SUM(G214:G216)</f>
        <v>1162.06</v>
      </c>
      <c r="H213" s="36">
        <f>SUM(H214:H216)</f>
        <v>1501.76</v>
      </c>
      <c r="L213" s="5"/>
    </row>
    <row r="214" spans="1:12">
      <c r="A214" s="25" t="s">
        <v>204</v>
      </c>
      <c r="B214" s="46" t="s">
        <v>340</v>
      </c>
      <c r="C214" s="27" t="s">
        <v>82</v>
      </c>
      <c r="D214" s="28">
        <v>30</v>
      </c>
      <c r="E214" s="28">
        <f t="shared" ref="E214:E216" si="88">ROUND(L214+L214*$L$1/100,2)</f>
        <v>24.7</v>
      </c>
      <c r="F214" s="28">
        <f t="shared" ref="F214:F216" si="89">ROUNDDOWN(E214*29.25%+E214,2)</f>
        <v>31.92</v>
      </c>
      <c r="G214" s="28">
        <f t="shared" ref="G214:G216" si="90">D214*E214</f>
        <v>741</v>
      </c>
      <c r="H214" s="29">
        <f t="shared" ref="H214:H216" si="91">D214*F214</f>
        <v>957.6</v>
      </c>
      <c r="L214" s="30">
        <v>33.380000000000003</v>
      </c>
    </row>
    <row r="215" spans="1:12">
      <c r="A215" s="25" t="s">
        <v>205</v>
      </c>
      <c r="B215" s="46" t="s">
        <v>206</v>
      </c>
      <c r="C215" s="27" t="s">
        <v>108</v>
      </c>
      <c r="D215" s="28">
        <v>1</v>
      </c>
      <c r="E215" s="28">
        <f t="shared" si="88"/>
        <v>42.06</v>
      </c>
      <c r="F215" s="28">
        <f t="shared" si="89"/>
        <v>54.36</v>
      </c>
      <c r="G215" s="28">
        <f t="shared" si="90"/>
        <v>42.06</v>
      </c>
      <c r="H215" s="29">
        <f t="shared" si="91"/>
        <v>54.36</v>
      </c>
      <c r="L215" s="30">
        <v>56.84</v>
      </c>
    </row>
    <row r="216" spans="1:12">
      <c r="A216" s="25" t="s">
        <v>207</v>
      </c>
      <c r="B216" s="46" t="s">
        <v>341</v>
      </c>
      <c r="C216" s="27" t="s">
        <v>108</v>
      </c>
      <c r="D216" s="28">
        <v>10</v>
      </c>
      <c r="E216" s="28">
        <f t="shared" si="88"/>
        <v>37.9</v>
      </c>
      <c r="F216" s="28">
        <f t="shared" si="89"/>
        <v>48.98</v>
      </c>
      <c r="G216" s="28">
        <f t="shared" si="90"/>
        <v>379</v>
      </c>
      <c r="H216" s="29">
        <f t="shared" si="91"/>
        <v>489.79999999999995</v>
      </c>
      <c r="L216" s="30">
        <v>51.21</v>
      </c>
    </row>
    <row r="217" spans="1:12">
      <c r="A217" s="32">
        <v>12</v>
      </c>
      <c r="B217" s="141" t="s">
        <v>208</v>
      </c>
      <c r="C217" s="141"/>
      <c r="D217" s="141"/>
      <c r="E217" s="141"/>
      <c r="F217" s="141"/>
      <c r="G217" s="35">
        <f>SUM(G218:G223)</f>
        <v>437.29000000000008</v>
      </c>
      <c r="H217" s="36">
        <f>SUM(H218:H223)</f>
        <v>565.16</v>
      </c>
      <c r="L217" s="5"/>
    </row>
    <row r="218" spans="1:12" ht="36">
      <c r="A218" s="25" t="s">
        <v>209</v>
      </c>
      <c r="B218" s="37" t="s">
        <v>423</v>
      </c>
      <c r="C218" s="27" t="s">
        <v>108</v>
      </c>
      <c r="D218" s="28">
        <v>1</v>
      </c>
      <c r="E218" s="28">
        <f t="shared" ref="E218:E223" si="92">ROUND(L218+L218*$L$1/100,2)</f>
        <v>193.84</v>
      </c>
      <c r="F218" s="28">
        <f t="shared" ref="F218:F223" si="93">ROUNDDOWN(E218*29.25%+E218,2)</f>
        <v>250.53</v>
      </c>
      <c r="G218" s="28">
        <f t="shared" ref="G218:G223" si="94">D218*E218</f>
        <v>193.84</v>
      </c>
      <c r="H218" s="29">
        <f t="shared" ref="H218:H223" si="95">D218*F218</f>
        <v>250.53</v>
      </c>
      <c r="L218" s="30">
        <v>261.95</v>
      </c>
    </row>
    <row r="219" spans="1:12" ht="36">
      <c r="A219" s="25" t="s">
        <v>210</v>
      </c>
      <c r="B219" s="37" t="s">
        <v>424</v>
      </c>
      <c r="C219" s="27" t="s">
        <v>108</v>
      </c>
      <c r="D219" s="28">
        <v>2</v>
      </c>
      <c r="E219" s="28">
        <f t="shared" si="92"/>
        <v>11.59</v>
      </c>
      <c r="F219" s="28">
        <f t="shared" si="93"/>
        <v>14.98</v>
      </c>
      <c r="G219" s="28">
        <f t="shared" si="94"/>
        <v>23.18</v>
      </c>
      <c r="H219" s="29">
        <f t="shared" si="95"/>
        <v>29.96</v>
      </c>
      <c r="L219" s="30">
        <v>15.66</v>
      </c>
    </row>
    <row r="220" spans="1:12" ht="36">
      <c r="A220" s="25" t="s">
        <v>211</v>
      </c>
      <c r="B220" s="37" t="s">
        <v>425</v>
      </c>
      <c r="C220" s="27" t="s">
        <v>108</v>
      </c>
      <c r="D220" s="28">
        <v>3</v>
      </c>
      <c r="E220" s="28">
        <f t="shared" si="92"/>
        <v>9.26</v>
      </c>
      <c r="F220" s="28">
        <f t="shared" si="93"/>
        <v>11.96</v>
      </c>
      <c r="G220" s="28">
        <f t="shared" si="94"/>
        <v>27.78</v>
      </c>
      <c r="H220" s="29">
        <f t="shared" si="95"/>
        <v>35.880000000000003</v>
      </c>
      <c r="L220" s="30">
        <v>12.52</v>
      </c>
    </row>
    <row r="221" spans="1:12" ht="36">
      <c r="A221" s="25" t="s">
        <v>212</v>
      </c>
      <c r="B221" s="46" t="s">
        <v>213</v>
      </c>
      <c r="C221" s="27" t="s">
        <v>108</v>
      </c>
      <c r="D221" s="28">
        <v>1</v>
      </c>
      <c r="E221" s="28">
        <f t="shared" si="92"/>
        <v>45.61</v>
      </c>
      <c r="F221" s="28">
        <f t="shared" si="93"/>
        <v>58.95</v>
      </c>
      <c r="G221" s="28">
        <f t="shared" si="94"/>
        <v>45.61</v>
      </c>
      <c r="H221" s="29">
        <f t="shared" si="95"/>
        <v>58.95</v>
      </c>
      <c r="L221" s="30">
        <v>61.63</v>
      </c>
    </row>
    <row r="222" spans="1:12" ht="36">
      <c r="A222" s="25" t="s">
        <v>214</v>
      </c>
      <c r="B222" s="37" t="s">
        <v>345</v>
      </c>
      <c r="C222" s="27" t="s">
        <v>108</v>
      </c>
      <c r="D222" s="28">
        <v>20</v>
      </c>
      <c r="E222" s="28">
        <f t="shared" si="92"/>
        <v>6.12</v>
      </c>
      <c r="F222" s="28">
        <f t="shared" si="93"/>
        <v>7.91</v>
      </c>
      <c r="G222" s="28">
        <f t="shared" si="94"/>
        <v>122.4</v>
      </c>
      <c r="H222" s="29">
        <f t="shared" si="95"/>
        <v>158.19999999999999</v>
      </c>
      <c r="L222" s="30">
        <v>8.27</v>
      </c>
    </row>
    <row r="223" spans="1:12" ht="36">
      <c r="A223" s="25" t="s">
        <v>215</v>
      </c>
      <c r="B223" s="37" t="s">
        <v>426</v>
      </c>
      <c r="C223" s="27" t="s">
        <v>108</v>
      </c>
      <c r="D223" s="28">
        <v>4</v>
      </c>
      <c r="E223" s="28">
        <f t="shared" si="92"/>
        <v>6.12</v>
      </c>
      <c r="F223" s="28">
        <f t="shared" si="93"/>
        <v>7.91</v>
      </c>
      <c r="G223" s="28">
        <f t="shared" si="94"/>
        <v>24.48</v>
      </c>
      <c r="H223" s="29">
        <f t="shared" si="95"/>
        <v>31.64</v>
      </c>
      <c r="L223" s="30">
        <v>8.27</v>
      </c>
    </row>
    <row r="224" spans="1:12">
      <c r="A224" s="32">
        <v>13</v>
      </c>
      <c r="B224" s="141" t="s">
        <v>216</v>
      </c>
      <c r="C224" s="141"/>
      <c r="D224" s="141"/>
      <c r="E224" s="141"/>
      <c r="F224" s="141"/>
      <c r="G224" s="35">
        <f>SUM(G225:G229)</f>
        <v>1053.2301</v>
      </c>
      <c r="H224" s="36">
        <f>SUM(H225:H229)</f>
        <v>1358.0172</v>
      </c>
      <c r="L224" s="5"/>
    </row>
    <row r="225" spans="1:12">
      <c r="A225" s="25" t="s">
        <v>217</v>
      </c>
      <c r="B225" s="46" t="s">
        <v>347</v>
      </c>
      <c r="C225" s="27" t="s">
        <v>191</v>
      </c>
      <c r="D225" s="28">
        <v>1</v>
      </c>
      <c r="E225" s="28">
        <f t="shared" ref="E225:E229" si="96">ROUND(L225+L225*$L$1/100,2)</f>
        <v>251.39</v>
      </c>
      <c r="F225" s="28">
        <f t="shared" ref="F225:F229" si="97">ROUNDDOWN(E225*29.25%+E225,2)</f>
        <v>324.92</v>
      </c>
      <c r="G225" s="28">
        <f t="shared" ref="G225:G229" si="98">D225*E225</f>
        <v>251.39</v>
      </c>
      <c r="H225" s="29">
        <f t="shared" ref="H225:H229" si="99">D225*F225</f>
        <v>324.92</v>
      </c>
      <c r="L225" s="30">
        <v>339.71</v>
      </c>
    </row>
    <row r="226" spans="1:12">
      <c r="A226" s="25" t="s">
        <v>218</v>
      </c>
      <c r="B226" s="46" t="s">
        <v>348</v>
      </c>
      <c r="C226" s="27" t="s">
        <v>108</v>
      </c>
      <c r="D226" s="28">
        <v>1</v>
      </c>
      <c r="E226" s="28">
        <f t="shared" si="96"/>
        <v>129.5</v>
      </c>
      <c r="F226" s="28">
        <f t="shared" si="97"/>
        <v>167.37</v>
      </c>
      <c r="G226" s="28">
        <f t="shared" si="98"/>
        <v>129.5</v>
      </c>
      <c r="H226" s="29">
        <f t="shared" si="99"/>
        <v>167.37</v>
      </c>
      <c r="L226" s="30">
        <v>175</v>
      </c>
    </row>
    <row r="227" spans="1:12">
      <c r="A227" s="25" t="s">
        <v>219</v>
      </c>
      <c r="B227" s="46" t="s">
        <v>220</v>
      </c>
      <c r="C227" s="27" t="s">
        <v>11</v>
      </c>
      <c r="D227" s="28">
        <v>309.25</v>
      </c>
      <c r="E227" s="28">
        <f t="shared" si="96"/>
        <v>1.57</v>
      </c>
      <c r="F227" s="28">
        <f t="shared" si="97"/>
        <v>2.02</v>
      </c>
      <c r="G227" s="28">
        <f t="shared" si="98"/>
        <v>485.52250000000004</v>
      </c>
      <c r="H227" s="29">
        <f t="shared" si="99"/>
        <v>624.68500000000006</v>
      </c>
      <c r="L227" s="30">
        <v>2.12</v>
      </c>
    </row>
    <row r="228" spans="1:12">
      <c r="A228" s="53">
        <v>41365</v>
      </c>
      <c r="B228" s="46" t="s">
        <v>221</v>
      </c>
      <c r="C228" s="27" t="s">
        <v>351</v>
      </c>
      <c r="D228" s="28">
        <v>39.58</v>
      </c>
      <c r="E228" s="28">
        <f t="shared" si="96"/>
        <v>3.93</v>
      </c>
      <c r="F228" s="28">
        <f t="shared" si="97"/>
        <v>5.07</v>
      </c>
      <c r="G228" s="28">
        <f t="shared" si="98"/>
        <v>155.54939999999999</v>
      </c>
      <c r="H228" s="29">
        <f t="shared" si="99"/>
        <v>200.67060000000001</v>
      </c>
      <c r="L228" s="30">
        <v>5.31</v>
      </c>
    </row>
    <row r="229" spans="1:12" ht="24">
      <c r="A229" s="55">
        <v>41366</v>
      </c>
      <c r="B229" s="56" t="s">
        <v>222</v>
      </c>
      <c r="C229" s="57" t="s">
        <v>352</v>
      </c>
      <c r="D229" s="58">
        <v>39.58</v>
      </c>
      <c r="E229" s="28">
        <f t="shared" si="96"/>
        <v>0.79</v>
      </c>
      <c r="F229" s="28">
        <f t="shared" si="97"/>
        <v>1.02</v>
      </c>
      <c r="G229" s="58">
        <f t="shared" si="98"/>
        <v>31.2682</v>
      </c>
      <c r="H229" s="59">
        <f t="shared" si="99"/>
        <v>40.371600000000001</v>
      </c>
      <c r="L229" s="30">
        <v>1.07</v>
      </c>
    </row>
    <row r="231" spans="1:12">
      <c r="A231" s="142" t="s">
        <v>369</v>
      </c>
      <c r="B231" s="143"/>
      <c r="C231" s="143"/>
      <c r="D231" s="143"/>
      <c r="E231" s="143"/>
      <c r="F231" s="143"/>
      <c r="G231" s="60">
        <f>SUM(G224+G217+G213+G156+G106+G87+G57+G53+G49+G33+G26+G21+G12)</f>
        <v>437963.36809999996</v>
      </c>
      <c r="H231" s="61">
        <f>SUM(H224+H217+H213+H156+H106+H87+H57+H53+H49+H33+H26+H21+H12)</f>
        <v>565955.96719999996</v>
      </c>
      <c r="J231" s="62"/>
      <c r="L231" s="5"/>
    </row>
    <row r="232" spans="1:12">
      <c r="J232" s="62"/>
      <c r="K232" s="62"/>
    </row>
    <row r="239" spans="1:12">
      <c r="A239" s="147" t="s">
        <v>371</v>
      </c>
      <c r="B239" s="147"/>
      <c r="C239" s="147"/>
      <c r="D239" s="147"/>
      <c r="E239" s="147"/>
      <c r="F239" s="147"/>
      <c r="G239" s="147"/>
      <c r="H239" s="147"/>
      <c r="L239" s="5"/>
    </row>
    <row r="240" spans="1:12">
      <c r="B240" s="1"/>
      <c r="C240" s="1"/>
      <c r="D240" s="1"/>
      <c r="E240" s="1"/>
      <c r="F240" s="1"/>
      <c r="G240" s="1"/>
      <c r="H240" s="1"/>
      <c r="L240" s="6"/>
    </row>
    <row r="241" spans="1:12">
      <c r="A241" s="144" t="s">
        <v>380</v>
      </c>
      <c r="B241" s="144"/>
    </row>
    <row r="242" spans="1:12">
      <c r="A242" s="148" t="s">
        <v>381</v>
      </c>
      <c r="B242" s="148"/>
      <c r="C242" s="146"/>
      <c r="D242" s="146"/>
      <c r="E242" s="146"/>
      <c r="F242" s="146"/>
      <c r="G242" s="146"/>
      <c r="H242" s="146"/>
      <c r="L242" s="5"/>
    </row>
    <row r="243" spans="1:12">
      <c r="A243" s="144" t="s">
        <v>373</v>
      </c>
      <c r="B243" s="144"/>
      <c r="C243" s="145" t="s">
        <v>374</v>
      </c>
      <c r="D243" s="145"/>
      <c r="E243" s="145"/>
      <c r="G243" s="8" t="s">
        <v>376</v>
      </c>
      <c r="H243" s="8" t="s">
        <v>375</v>
      </c>
      <c r="L243" s="5"/>
    </row>
    <row r="244" spans="1:12">
      <c r="A244" s="144" t="s">
        <v>379</v>
      </c>
      <c r="B244" s="144"/>
      <c r="C244" s="145"/>
      <c r="D244" s="145"/>
      <c r="E244" s="145"/>
      <c r="F244" s="9"/>
      <c r="G244" s="10">
        <f>G468</f>
        <v>437963.36809999996</v>
      </c>
      <c r="H244" s="11">
        <f>H468</f>
        <v>565955.96719999996</v>
      </c>
      <c r="L244" s="5"/>
    </row>
    <row r="245" spans="1:12">
      <c r="A245" s="146"/>
      <c r="B245" s="146"/>
    </row>
    <row r="247" spans="1:12" ht="24">
      <c r="A247" s="12" t="s">
        <v>0</v>
      </c>
      <c r="B247" s="12" t="s">
        <v>1</v>
      </c>
      <c r="C247" s="12" t="s">
        <v>2</v>
      </c>
      <c r="D247" s="13" t="s">
        <v>3</v>
      </c>
      <c r="E247" s="13" t="s">
        <v>4</v>
      </c>
      <c r="F247" s="13" t="s">
        <v>5</v>
      </c>
      <c r="G247" s="13" t="s">
        <v>6</v>
      </c>
      <c r="H247" s="13" t="s">
        <v>7</v>
      </c>
      <c r="I247" s="1"/>
      <c r="J247" s="1"/>
      <c r="K247" s="1"/>
      <c r="L247" s="14" t="s">
        <v>4</v>
      </c>
    </row>
    <row r="248" spans="1:12">
      <c r="A248" s="15"/>
      <c r="B248" s="16"/>
      <c r="C248" s="16"/>
      <c r="D248" s="17"/>
      <c r="E248" s="17"/>
      <c r="F248" s="17"/>
      <c r="G248" s="17"/>
      <c r="H248" s="18"/>
      <c r="I248" s="1"/>
      <c r="J248" s="1"/>
      <c r="K248" s="1"/>
      <c r="L248" s="14"/>
    </row>
    <row r="249" spans="1:12">
      <c r="A249" s="19">
        <v>1</v>
      </c>
      <c r="B249" s="20" t="s">
        <v>8</v>
      </c>
      <c r="C249" s="20"/>
      <c r="D249" s="21"/>
      <c r="E249" s="21"/>
      <c r="F249" s="21"/>
      <c r="G249" s="22">
        <f>SUM(G250:G257)</f>
        <v>18303.915399999998</v>
      </c>
      <c r="H249" s="23">
        <f>SUM(H250:H257)</f>
        <v>23649.421699999999</v>
      </c>
      <c r="L249" s="24"/>
    </row>
    <row r="250" spans="1:12">
      <c r="A250" s="25" t="s">
        <v>9</v>
      </c>
      <c r="B250" s="26" t="s">
        <v>10</v>
      </c>
      <c r="C250" s="27" t="s">
        <v>11</v>
      </c>
      <c r="D250" s="28">
        <v>8</v>
      </c>
      <c r="E250" s="28">
        <f>ROUND(L250+L250*$L$1/100,2)</f>
        <v>213.59</v>
      </c>
      <c r="F250" s="28">
        <f>ROUNDDOWN(E250*29.25%+E250,2)</f>
        <v>276.06</v>
      </c>
      <c r="G250" s="28">
        <f>D250*E250</f>
        <v>1708.72</v>
      </c>
      <c r="H250" s="29">
        <f>D250*F250</f>
        <v>2208.48</v>
      </c>
      <c r="L250" s="30">
        <v>288.63</v>
      </c>
    </row>
    <row r="251" spans="1:12" ht="24">
      <c r="A251" s="25" t="s">
        <v>12</v>
      </c>
      <c r="B251" s="26" t="s">
        <v>13</v>
      </c>
      <c r="C251" s="27" t="s">
        <v>11</v>
      </c>
      <c r="D251" s="28">
        <v>267.25</v>
      </c>
      <c r="E251" s="28">
        <f t="shared" ref="E251:E257" si="100">ROUND(L251+L251*$L$1/100,2)</f>
        <v>8.9499999999999993</v>
      </c>
      <c r="F251" s="28">
        <f t="shared" ref="F251:F269" si="101">ROUNDDOWN(E251*29.25%+E251,2)</f>
        <v>11.56</v>
      </c>
      <c r="G251" s="28">
        <f t="shared" ref="G251:G257" si="102">D251*E251</f>
        <v>2391.8874999999998</v>
      </c>
      <c r="H251" s="29">
        <f t="shared" ref="H251:H257" si="103">D251*F251</f>
        <v>3089.4100000000003</v>
      </c>
      <c r="L251" s="30">
        <v>12.1</v>
      </c>
    </row>
    <row r="252" spans="1:12" ht="24">
      <c r="A252" s="25" t="s">
        <v>14</v>
      </c>
      <c r="B252" s="31" t="s">
        <v>242</v>
      </c>
      <c r="C252" s="27" t="s">
        <v>11</v>
      </c>
      <c r="D252" s="28">
        <v>66</v>
      </c>
      <c r="E252" s="28">
        <f t="shared" si="100"/>
        <v>40.520000000000003</v>
      </c>
      <c r="F252" s="28">
        <f t="shared" si="101"/>
        <v>52.37</v>
      </c>
      <c r="G252" s="28">
        <f t="shared" si="102"/>
        <v>2674.32</v>
      </c>
      <c r="H252" s="29">
        <f t="shared" si="103"/>
        <v>3456.4199999999996</v>
      </c>
      <c r="L252" s="30">
        <v>54.76</v>
      </c>
    </row>
    <row r="253" spans="1:12" ht="24">
      <c r="A253" s="25" t="s">
        <v>15</v>
      </c>
      <c r="B253" s="31" t="s">
        <v>243</v>
      </c>
      <c r="C253" s="27" t="s">
        <v>11</v>
      </c>
      <c r="D253" s="28">
        <v>829.73</v>
      </c>
      <c r="E253" s="28">
        <f t="shared" si="100"/>
        <v>0.23</v>
      </c>
      <c r="F253" s="28">
        <f t="shared" si="101"/>
        <v>0.28999999999999998</v>
      </c>
      <c r="G253" s="28">
        <f t="shared" si="102"/>
        <v>190.83790000000002</v>
      </c>
      <c r="H253" s="29">
        <f t="shared" si="103"/>
        <v>240.62169999999998</v>
      </c>
      <c r="L253" s="30">
        <v>0.31</v>
      </c>
    </row>
    <row r="254" spans="1:12" ht="24">
      <c r="A254" s="25" t="s">
        <v>16</v>
      </c>
      <c r="B254" s="26" t="s">
        <v>17</v>
      </c>
      <c r="C254" s="27" t="s">
        <v>108</v>
      </c>
      <c r="D254" s="28">
        <v>1</v>
      </c>
      <c r="E254" s="28">
        <f t="shared" si="100"/>
        <v>1130.6500000000001</v>
      </c>
      <c r="F254" s="28">
        <f t="shared" si="101"/>
        <v>1461.36</v>
      </c>
      <c r="G254" s="28">
        <f t="shared" si="102"/>
        <v>1130.6500000000001</v>
      </c>
      <c r="H254" s="29">
        <f t="shared" si="103"/>
        <v>1461.36</v>
      </c>
      <c r="L254" s="30">
        <v>1527.91</v>
      </c>
    </row>
    <row r="255" spans="1:12">
      <c r="A255" s="25" t="s">
        <v>18</v>
      </c>
      <c r="B255" s="26" t="s">
        <v>19</v>
      </c>
      <c r="C255" s="27" t="s">
        <v>108</v>
      </c>
      <c r="D255" s="28">
        <v>1</v>
      </c>
      <c r="E255" s="28">
        <f t="shared" si="100"/>
        <v>1707.8</v>
      </c>
      <c r="F255" s="28">
        <f t="shared" si="101"/>
        <v>2207.33</v>
      </c>
      <c r="G255" s="28">
        <f t="shared" si="102"/>
        <v>1707.8</v>
      </c>
      <c r="H255" s="29">
        <f t="shared" si="103"/>
        <v>2207.33</v>
      </c>
      <c r="L255" s="30">
        <v>2307.84</v>
      </c>
    </row>
    <row r="256" spans="1:12" ht="24">
      <c r="A256" s="25" t="s">
        <v>20</v>
      </c>
      <c r="B256" s="31" t="s">
        <v>244</v>
      </c>
      <c r="C256" s="27" t="s">
        <v>11</v>
      </c>
      <c r="D256" s="28">
        <v>10</v>
      </c>
      <c r="E256" s="28">
        <f t="shared" si="100"/>
        <v>194.37</v>
      </c>
      <c r="F256" s="28">
        <f t="shared" si="101"/>
        <v>251.22</v>
      </c>
      <c r="G256" s="28">
        <f t="shared" si="102"/>
        <v>1943.7</v>
      </c>
      <c r="H256" s="29">
        <f t="shared" si="103"/>
        <v>2512.1999999999998</v>
      </c>
      <c r="L256" s="30">
        <v>262.66000000000003</v>
      </c>
    </row>
    <row r="257" spans="1:12" ht="36">
      <c r="A257" s="25" t="s">
        <v>21</v>
      </c>
      <c r="B257" s="31" t="s">
        <v>245</v>
      </c>
      <c r="C257" s="27" t="s">
        <v>11</v>
      </c>
      <c r="D257" s="28">
        <v>40</v>
      </c>
      <c r="E257" s="28">
        <f t="shared" si="100"/>
        <v>163.9</v>
      </c>
      <c r="F257" s="28">
        <f t="shared" si="101"/>
        <v>211.84</v>
      </c>
      <c r="G257" s="28">
        <f t="shared" si="102"/>
        <v>6556</v>
      </c>
      <c r="H257" s="29">
        <f t="shared" si="103"/>
        <v>8473.6</v>
      </c>
      <c r="L257" s="30">
        <v>221.48</v>
      </c>
    </row>
    <row r="258" spans="1:12">
      <c r="A258" s="32">
        <v>2</v>
      </c>
      <c r="B258" s="33" t="s">
        <v>22</v>
      </c>
      <c r="C258" s="33"/>
      <c r="D258" s="34"/>
      <c r="E258" s="34"/>
      <c r="F258" s="34"/>
      <c r="G258" s="35">
        <f>SUM(G259:G262)</f>
        <v>1671.8769999999997</v>
      </c>
      <c r="H258" s="36">
        <f>SUM(H259:H262)</f>
        <v>2160.3125999999997</v>
      </c>
      <c r="L258" s="24"/>
    </row>
    <row r="259" spans="1:12" ht="24">
      <c r="A259" s="25" t="s">
        <v>23</v>
      </c>
      <c r="B259" s="31" t="s">
        <v>246</v>
      </c>
      <c r="C259" s="27" t="s">
        <v>24</v>
      </c>
      <c r="D259" s="28">
        <v>39.049999999999997</v>
      </c>
      <c r="E259" s="28">
        <f t="shared" ref="E259:E262" si="104">ROUND(L259+L259*$L$1/100,2)</f>
        <v>34.729999999999997</v>
      </c>
      <c r="F259" s="28">
        <f t="shared" si="101"/>
        <v>44.88</v>
      </c>
      <c r="G259" s="28">
        <f t="shared" ref="G259:G262" si="105">D259*E259</f>
        <v>1356.2064999999998</v>
      </c>
      <c r="H259" s="29">
        <f t="shared" ref="H259:H262" si="106">D259*F259</f>
        <v>1752.5640000000001</v>
      </c>
      <c r="L259" s="30">
        <v>46.93</v>
      </c>
    </row>
    <row r="260" spans="1:12" ht="24">
      <c r="A260" s="25" t="s">
        <v>25</v>
      </c>
      <c r="B260" s="31" t="s">
        <v>247</v>
      </c>
      <c r="C260" s="27" t="s">
        <v>24</v>
      </c>
      <c r="D260" s="28">
        <v>18.09</v>
      </c>
      <c r="E260" s="28">
        <f t="shared" si="104"/>
        <v>11.92</v>
      </c>
      <c r="F260" s="28">
        <f t="shared" si="101"/>
        <v>15.4</v>
      </c>
      <c r="G260" s="28">
        <f t="shared" si="105"/>
        <v>215.6328</v>
      </c>
      <c r="H260" s="29">
        <f t="shared" si="106"/>
        <v>278.58600000000001</v>
      </c>
      <c r="L260" s="30">
        <v>16.11</v>
      </c>
    </row>
    <row r="261" spans="1:12" ht="24">
      <c r="A261" s="25" t="s">
        <v>26</v>
      </c>
      <c r="B261" s="31" t="s">
        <v>248</v>
      </c>
      <c r="C261" s="27" t="s">
        <v>24</v>
      </c>
      <c r="D261" s="28">
        <v>18.09</v>
      </c>
      <c r="E261" s="28">
        <f t="shared" si="104"/>
        <v>2.33</v>
      </c>
      <c r="F261" s="28">
        <f t="shared" si="101"/>
        <v>3.01</v>
      </c>
      <c r="G261" s="28">
        <f t="shared" si="105"/>
        <v>42.149700000000003</v>
      </c>
      <c r="H261" s="29">
        <f t="shared" si="106"/>
        <v>54.450899999999997</v>
      </c>
      <c r="L261" s="30">
        <v>3.15</v>
      </c>
    </row>
    <row r="262" spans="1:12" ht="24">
      <c r="A262" s="25" t="s">
        <v>27</v>
      </c>
      <c r="B262" s="31" t="s">
        <v>249</v>
      </c>
      <c r="C262" s="27" t="s">
        <v>24</v>
      </c>
      <c r="D262" s="28">
        <v>18.09</v>
      </c>
      <c r="E262" s="28">
        <f t="shared" si="104"/>
        <v>3.2</v>
      </c>
      <c r="F262" s="28">
        <f t="shared" si="101"/>
        <v>4.13</v>
      </c>
      <c r="G262" s="28">
        <f t="shared" si="105"/>
        <v>57.888000000000005</v>
      </c>
      <c r="H262" s="29">
        <f t="shared" si="106"/>
        <v>74.711699999999993</v>
      </c>
      <c r="L262" s="30">
        <v>4.33</v>
      </c>
    </row>
    <row r="263" spans="1:12">
      <c r="A263" s="32">
        <v>3</v>
      </c>
      <c r="B263" s="33" t="s">
        <v>28</v>
      </c>
      <c r="C263" s="33"/>
      <c r="D263" s="34"/>
      <c r="E263" s="34"/>
      <c r="F263" s="34"/>
      <c r="G263" s="35">
        <f>SUM(G264:G269)</f>
        <v>39625.169300000009</v>
      </c>
      <c r="H263" s="36">
        <f>SUM(H264:H269)</f>
        <v>51210.224200000004</v>
      </c>
      <c r="L263" s="24"/>
    </row>
    <row r="264" spans="1:12" ht="24">
      <c r="A264" s="25" t="s">
        <v>29</v>
      </c>
      <c r="B264" s="31" t="s">
        <v>250</v>
      </c>
      <c r="C264" s="27" t="s">
        <v>11</v>
      </c>
      <c r="D264" s="28">
        <v>286.94</v>
      </c>
      <c r="E264" s="28">
        <f t="shared" ref="E264:E269" si="107">ROUND(L264+L264*$L$1/100,2)</f>
        <v>71.400000000000006</v>
      </c>
      <c r="F264" s="28">
        <f t="shared" si="101"/>
        <v>92.28</v>
      </c>
      <c r="G264" s="28">
        <f t="shared" ref="G264:G269" si="108">D264*E264</f>
        <v>20487.516000000003</v>
      </c>
      <c r="H264" s="29">
        <f t="shared" ref="H264:H269" si="109">D264*F264</f>
        <v>26478.823199999999</v>
      </c>
      <c r="L264" s="30">
        <v>96.48</v>
      </c>
    </row>
    <row r="265" spans="1:12" ht="24">
      <c r="A265" s="25" t="s">
        <v>30</v>
      </c>
      <c r="B265" s="31" t="s">
        <v>251</v>
      </c>
      <c r="C265" s="27" t="s">
        <v>11</v>
      </c>
      <c r="D265" s="28">
        <v>286.94</v>
      </c>
      <c r="E265" s="28">
        <f t="shared" si="107"/>
        <v>28.4</v>
      </c>
      <c r="F265" s="28">
        <f t="shared" si="101"/>
        <v>36.700000000000003</v>
      </c>
      <c r="G265" s="28">
        <f t="shared" si="108"/>
        <v>8149.0959999999995</v>
      </c>
      <c r="H265" s="29">
        <f t="shared" si="109"/>
        <v>10530.698</v>
      </c>
      <c r="L265" s="30">
        <v>38.380000000000003</v>
      </c>
    </row>
    <row r="266" spans="1:12">
      <c r="A266" s="25" t="s">
        <v>31</v>
      </c>
      <c r="B266" s="26" t="s">
        <v>32</v>
      </c>
      <c r="C266" s="27" t="s">
        <v>11</v>
      </c>
      <c r="D266" s="28">
        <v>29.83</v>
      </c>
      <c r="E266" s="28">
        <f t="shared" si="107"/>
        <v>74.44</v>
      </c>
      <c r="F266" s="28">
        <f t="shared" si="101"/>
        <v>96.21</v>
      </c>
      <c r="G266" s="28">
        <f t="shared" si="108"/>
        <v>2220.5452</v>
      </c>
      <c r="H266" s="29">
        <f t="shared" si="109"/>
        <v>2869.9442999999997</v>
      </c>
      <c r="L266" s="30">
        <v>100.6</v>
      </c>
    </row>
    <row r="267" spans="1:12" ht="24">
      <c r="A267" s="25" t="s">
        <v>33</v>
      </c>
      <c r="B267" s="37" t="s">
        <v>252</v>
      </c>
      <c r="C267" s="27" t="s">
        <v>82</v>
      </c>
      <c r="D267" s="28">
        <v>26.83</v>
      </c>
      <c r="E267" s="28">
        <f t="shared" si="107"/>
        <v>15.81</v>
      </c>
      <c r="F267" s="28">
        <f t="shared" si="101"/>
        <v>20.43</v>
      </c>
      <c r="G267" s="28">
        <f t="shared" si="108"/>
        <v>424.1823</v>
      </c>
      <c r="H267" s="29">
        <f t="shared" si="109"/>
        <v>548.13689999999997</v>
      </c>
      <c r="L267" s="30">
        <v>21.37</v>
      </c>
    </row>
    <row r="268" spans="1:12" ht="24">
      <c r="A268" s="25" t="s">
        <v>34</v>
      </c>
      <c r="B268" s="37" t="s">
        <v>253</v>
      </c>
      <c r="C268" s="27" t="s">
        <v>82</v>
      </c>
      <c r="D268" s="28">
        <v>59.88</v>
      </c>
      <c r="E268" s="28">
        <f t="shared" si="107"/>
        <v>43.61</v>
      </c>
      <c r="F268" s="28">
        <f t="shared" si="101"/>
        <v>56.36</v>
      </c>
      <c r="G268" s="28">
        <f t="shared" si="108"/>
        <v>2611.3668000000002</v>
      </c>
      <c r="H268" s="29">
        <f t="shared" si="109"/>
        <v>3374.8368</v>
      </c>
      <c r="L268" s="30">
        <v>58.93</v>
      </c>
    </row>
    <row r="269" spans="1:12" ht="24">
      <c r="A269" s="25" t="s">
        <v>35</v>
      </c>
      <c r="B269" s="37" t="s">
        <v>254</v>
      </c>
      <c r="C269" s="27" t="s">
        <v>82</v>
      </c>
      <c r="D269" s="28">
        <v>298.10000000000002</v>
      </c>
      <c r="E269" s="28">
        <f t="shared" si="107"/>
        <v>19.23</v>
      </c>
      <c r="F269" s="28">
        <f t="shared" si="101"/>
        <v>24.85</v>
      </c>
      <c r="G269" s="28">
        <f t="shared" si="108"/>
        <v>5732.4630000000006</v>
      </c>
      <c r="H269" s="29">
        <f t="shared" si="109"/>
        <v>7407.7850000000008</v>
      </c>
      <c r="L269" s="30">
        <v>25.99</v>
      </c>
    </row>
    <row r="270" spans="1:12">
      <c r="A270" s="32">
        <v>4</v>
      </c>
      <c r="B270" s="141" t="s">
        <v>36</v>
      </c>
      <c r="C270" s="141"/>
      <c r="D270" s="141"/>
      <c r="E270" s="141"/>
      <c r="F270" s="141"/>
      <c r="G270" s="35">
        <f>SUM(G271+G277)</f>
        <v>80851.469400000002</v>
      </c>
      <c r="H270" s="36">
        <f>SUM(H271+H277)</f>
        <v>104464.06590000002</v>
      </c>
      <c r="L270" s="5"/>
    </row>
    <row r="271" spans="1:12">
      <c r="A271" s="38" t="s">
        <v>37</v>
      </c>
      <c r="B271" s="39" t="s">
        <v>223</v>
      </c>
      <c r="C271" s="40"/>
      <c r="D271" s="41"/>
      <c r="E271" s="41"/>
      <c r="F271" s="41"/>
      <c r="G271" s="42">
        <f>SUM(G272:G276)</f>
        <v>25146.6679</v>
      </c>
      <c r="H271" s="43">
        <f>SUM(H272:H276)</f>
        <v>32488.056400000001</v>
      </c>
      <c r="I271" s="44"/>
      <c r="J271" s="44"/>
      <c r="K271" s="44"/>
      <c r="L271" s="45"/>
    </row>
    <row r="272" spans="1:12">
      <c r="A272" s="25" t="s">
        <v>38</v>
      </c>
      <c r="B272" s="46" t="s">
        <v>39</v>
      </c>
      <c r="C272" s="27" t="s">
        <v>24</v>
      </c>
      <c r="D272" s="28">
        <v>2.0699999999999998</v>
      </c>
      <c r="E272" s="28">
        <f t="shared" ref="E272:E276" si="110">ROUND(L272+L272*$L$1/100,2)</f>
        <v>78.12</v>
      </c>
      <c r="F272" s="28">
        <f t="shared" ref="F272:F276" si="111">ROUNDDOWN(E272*29.25%+E272,2)</f>
        <v>100.97</v>
      </c>
      <c r="G272" s="28">
        <f t="shared" ref="G272:G276" si="112">D272*E272</f>
        <v>161.70839999999998</v>
      </c>
      <c r="H272" s="29">
        <f t="shared" ref="H272:H276" si="113">D272*F272</f>
        <v>209.00789999999998</v>
      </c>
      <c r="L272" s="30">
        <v>105.57</v>
      </c>
    </row>
    <row r="273" spans="1:12">
      <c r="A273" s="25" t="s">
        <v>40</v>
      </c>
      <c r="B273" s="46" t="s">
        <v>41</v>
      </c>
      <c r="C273" s="27" t="s">
        <v>11</v>
      </c>
      <c r="D273" s="28">
        <v>212.53</v>
      </c>
      <c r="E273" s="28">
        <f t="shared" si="110"/>
        <v>22.25</v>
      </c>
      <c r="F273" s="28">
        <f t="shared" si="111"/>
        <v>28.75</v>
      </c>
      <c r="G273" s="28">
        <f t="shared" si="112"/>
        <v>4728.7925000000005</v>
      </c>
      <c r="H273" s="29">
        <f t="shared" si="113"/>
        <v>6110.2375000000002</v>
      </c>
      <c r="L273" s="30">
        <v>30.07</v>
      </c>
    </row>
    <row r="274" spans="1:12" ht="24">
      <c r="A274" s="25" t="s">
        <v>42</v>
      </c>
      <c r="B274" s="46" t="s">
        <v>43</v>
      </c>
      <c r="C274" s="27" t="s">
        <v>349</v>
      </c>
      <c r="D274" s="28">
        <v>1114.3</v>
      </c>
      <c r="E274" s="28">
        <f t="shared" si="110"/>
        <v>9.74</v>
      </c>
      <c r="F274" s="28">
        <f t="shared" si="111"/>
        <v>12.58</v>
      </c>
      <c r="G274" s="28">
        <f t="shared" si="112"/>
        <v>10853.281999999999</v>
      </c>
      <c r="H274" s="29">
        <f t="shared" si="113"/>
        <v>14017.894</v>
      </c>
      <c r="L274" s="30">
        <v>13.16</v>
      </c>
    </row>
    <row r="275" spans="1:12" ht="24">
      <c r="A275" s="25" t="s">
        <v>44</v>
      </c>
      <c r="B275" s="37" t="s">
        <v>255</v>
      </c>
      <c r="C275" s="27" t="s">
        <v>349</v>
      </c>
      <c r="D275" s="28">
        <v>225.7</v>
      </c>
      <c r="E275" s="28">
        <f t="shared" si="110"/>
        <v>6.05</v>
      </c>
      <c r="F275" s="28">
        <f t="shared" si="111"/>
        <v>7.81</v>
      </c>
      <c r="G275" s="28">
        <f t="shared" si="112"/>
        <v>1365.4849999999999</v>
      </c>
      <c r="H275" s="29">
        <f t="shared" si="113"/>
        <v>1762.7169999999999</v>
      </c>
      <c r="L275" s="30">
        <v>8.17</v>
      </c>
    </row>
    <row r="276" spans="1:12" ht="24">
      <c r="A276" s="25" t="s">
        <v>45</v>
      </c>
      <c r="B276" s="46" t="s">
        <v>46</v>
      </c>
      <c r="C276" s="27" t="s">
        <v>24</v>
      </c>
      <c r="D276" s="28">
        <v>20</v>
      </c>
      <c r="E276" s="28">
        <f t="shared" si="110"/>
        <v>401.87</v>
      </c>
      <c r="F276" s="28">
        <f t="shared" si="111"/>
        <v>519.41</v>
      </c>
      <c r="G276" s="28">
        <f t="shared" si="112"/>
        <v>8037.4</v>
      </c>
      <c r="H276" s="29">
        <f t="shared" si="113"/>
        <v>10388.199999999999</v>
      </c>
      <c r="L276" s="30">
        <v>543.07000000000005</v>
      </c>
    </row>
    <row r="277" spans="1:12">
      <c r="A277" s="38" t="s">
        <v>47</v>
      </c>
      <c r="B277" s="39" t="s">
        <v>224</v>
      </c>
      <c r="C277" s="47" t="s">
        <v>350</v>
      </c>
      <c r="D277" s="48"/>
      <c r="E277" s="48"/>
      <c r="F277" s="48"/>
      <c r="G277" s="42">
        <f>SUM(G278:G285)</f>
        <v>55704.801500000001</v>
      </c>
      <c r="H277" s="43">
        <f>SUM(H278:H285)</f>
        <v>71976.009500000015</v>
      </c>
      <c r="L277" s="49"/>
    </row>
    <row r="278" spans="1:12" ht="36">
      <c r="A278" s="25" t="s">
        <v>48</v>
      </c>
      <c r="B278" s="46" t="s">
        <v>49</v>
      </c>
      <c r="C278" s="27" t="s">
        <v>11</v>
      </c>
      <c r="D278" s="28">
        <v>324.26</v>
      </c>
      <c r="E278" s="28">
        <f t="shared" ref="E278:E285" si="114">ROUND(L278+L278*$L$1/100,2)</f>
        <v>26.97</v>
      </c>
      <c r="F278" s="28">
        <f t="shared" ref="F278:F285" si="115">ROUNDDOWN(E278*29.25%+E278,2)</f>
        <v>34.85</v>
      </c>
      <c r="G278" s="28">
        <f t="shared" ref="G278:G285" si="116">D278*E278</f>
        <v>8745.2921999999999</v>
      </c>
      <c r="H278" s="29">
        <f t="shared" ref="H278:H285" si="117">D278*F278</f>
        <v>11300.460999999999</v>
      </c>
      <c r="L278" s="30">
        <v>36.450000000000003</v>
      </c>
    </row>
    <row r="279" spans="1:12" ht="24">
      <c r="A279" s="25" t="s">
        <v>50</v>
      </c>
      <c r="B279" s="46" t="s">
        <v>43</v>
      </c>
      <c r="C279" s="27" t="s">
        <v>349</v>
      </c>
      <c r="D279" s="28">
        <v>1569.8</v>
      </c>
      <c r="E279" s="28">
        <f t="shared" si="114"/>
        <v>9.74</v>
      </c>
      <c r="F279" s="28">
        <f t="shared" si="115"/>
        <v>12.58</v>
      </c>
      <c r="G279" s="28">
        <f t="shared" si="116"/>
        <v>15289.852000000001</v>
      </c>
      <c r="H279" s="29">
        <f t="shared" si="117"/>
        <v>19748.083999999999</v>
      </c>
      <c r="L279" s="30">
        <v>13.16</v>
      </c>
    </row>
    <row r="280" spans="1:12" ht="24">
      <c r="A280" s="25" t="s">
        <v>51</v>
      </c>
      <c r="B280" s="37" t="s">
        <v>255</v>
      </c>
      <c r="C280" s="27" t="s">
        <v>349</v>
      </c>
      <c r="D280" s="28">
        <v>379.5</v>
      </c>
      <c r="E280" s="28">
        <f t="shared" si="114"/>
        <v>6.05</v>
      </c>
      <c r="F280" s="28">
        <f t="shared" si="115"/>
        <v>7.81</v>
      </c>
      <c r="G280" s="28">
        <f t="shared" si="116"/>
        <v>2295.9749999999999</v>
      </c>
      <c r="H280" s="29">
        <f t="shared" si="117"/>
        <v>2963.895</v>
      </c>
      <c r="L280" s="30">
        <v>8.17</v>
      </c>
    </row>
    <row r="281" spans="1:12" ht="24">
      <c r="A281" s="25" t="s">
        <v>52</v>
      </c>
      <c r="B281" s="46" t="s">
        <v>53</v>
      </c>
      <c r="C281" s="27" t="s">
        <v>24</v>
      </c>
      <c r="D281" s="28">
        <v>18.190000000000001</v>
      </c>
      <c r="E281" s="28">
        <f t="shared" si="114"/>
        <v>266.95999999999998</v>
      </c>
      <c r="F281" s="28">
        <f t="shared" si="115"/>
        <v>345.04</v>
      </c>
      <c r="G281" s="28">
        <f t="shared" si="116"/>
        <v>4856.0024000000003</v>
      </c>
      <c r="H281" s="29">
        <f t="shared" si="117"/>
        <v>6276.2776000000013</v>
      </c>
      <c r="L281" s="30">
        <v>360.76</v>
      </c>
    </row>
    <row r="282" spans="1:12" ht="24">
      <c r="A282" s="25" t="s">
        <v>54</v>
      </c>
      <c r="B282" s="37" t="s">
        <v>256</v>
      </c>
      <c r="C282" s="27" t="s">
        <v>24</v>
      </c>
      <c r="D282" s="28">
        <v>18.190000000000001</v>
      </c>
      <c r="E282" s="28">
        <f t="shared" si="114"/>
        <v>101.95</v>
      </c>
      <c r="F282" s="28">
        <f t="shared" si="115"/>
        <v>131.77000000000001</v>
      </c>
      <c r="G282" s="28">
        <f t="shared" si="116"/>
        <v>1854.4705000000001</v>
      </c>
      <c r="H282" s="29">
        <f t="shared" si="117"/>
        <v>2396.8963000000003</v>
      </c>
      <c r="L282" s="30">
        <v>137.77000000000001</v>
      </c>
    </row>
    <row r="283" spans="1:12" ht="36">
      <c r="A283" s="25" t="s">
        <v>55</v>
      </c>
      <c r="B283" s="37" t="s">
        <v>257</v>
      </c>
      <c r="C283" s="27" t="s">
        <v>11</v>
      </c>
      <c r="D283" s="28">
        <v>276.43</v>
      </c>
      <c r="E283" s="28">
        <f t="shared" si="114"/>
        <v>65.78</v>
      </c>
      <c r="F283" s="28">
        <f t="shared" si="115"/>
        <v>85.02</v>
      </c>
      <c r="G283" s="28">
        <f t="shared" si="116"/>
        <v>18183.565399999999</v>
      </c>
      <c r="H283" s="29">
        <f t="shared" si="117"/>
        <v>23502.078600000001</v>
      </c>
      <c r="L283" s="30">
        <v>88.89</v>
      </c>
    </row>
    <row r="284" spans="1:12" ht="36">
      <c r="A284" s="25" t="s">
        <v>56</v>
      </c>
      <c r="B284" s="37" t="s">
        <v>258</v>
      </c>
      <c r="C284" s="27" t="s">
        <v>11</v>
      </c>
      <c r="D284" s="28">
        <v>25.3</v>
      </c>
      <c r="E284" s="28">
        <f t="shared" si="114"/>
        <v>77.739999999999995</v>
      </c>
      <c r="F284" s="28">
        <f t="shared" si="115"/>
        <v>100.47</v>
      </c>
      <c r="G284" s="28">
        <f t="shared" si="116"/>
        <v>1966.8219999999999</v>
      </c>
      <c r="H284" s="29">
        <f t="shared" si="117"/>
        <v>2541.8910000000001</v>
      </c>
      <c r="L284" s="30">
        <v>105.05</v>
      </c>
    </row>
    <row r="285" spans="1:12" ht="24">
      <c r="A285" s="25" t="s">
        <v>57</v>
      </c>
      <c r="B285" s="46" t="s">
        <v>58</v>
      </c>
      <c r="C285" s="27" t="s">
        <v>82</v>
      </c>
      <c r="D285" s="28">
        <v>152.19999999999999</v>
      </c>
      <c r="E285" s="28">
        <f t="shared" si="114"/>
        <v>16.510000000000002</v>
      </c>
      <c r="F285" s="28">
        <f t="shared" si="115"/>
        <v>21.33</v>
      </c>
      <c r="G285" s="28">
        <f t="shared" si="116"/>
        <v>2512.8220000000001</v>
      </c>
      <c r="H285" s="29">
        <f t="shared" si="117"/>
        <v>3246.4259999999995</v>
      </c>
      <c r="L285" s="30">
        <v>22.31</v>
      </c>
    </row>
    <row r="286" spans="1:12">
      <c r="A286" s="32">
        <v>5</v>
      </c>
      <c r="B286" s="141" t="s">
        <v>59</v>
      </c>
      <c r="C286" s="141"/>
      <c r="D286" s="141"/>
      <c r="E286" s="141"/>
      <c r="F286" s="141"/>
      <c r="G286" s="35">
        <f>SUM(G287+G288)</f>
        <v>37905.191099999996</v>
      </c>
      <c r="H286" s="36">
        <f>SUM(H287+H288)</f>
        <v>48988.743999999999</v>
      </c>
      <c r="L286" s="5"/>
    </row>
    <row r="287" spans="1:12" ht="36">
      <c r="A287" s="25" t="s">
        <v>60</v>
      </c>
      <c r="B287" s="46" t="s">
        <v>61</v>
      </c>
      <c r="C287" s="50" t="s">
        <v>11</v>
      </c>
      <c r="D287" s="28">
        <v>790.91</v>
      </c>
      <c r="E287" s="28">
        <f t="shared" ref="E287" si="118">ROUND(L287+L287*$L$1/100,2)</f>
        <v>45.93</v>
      </c>
      <c r="F287" s="28">
        <f t="shared" ref="F287" si="119">ROUNDDOWN(E287*29.25%+E287,2)</f>
        <v>59.36</v>
      </c>
      <c r="G287" s="28">
        <f>D287*E287</f>
        <v>36326.496299999999</v>
      </c>
      <c r="H287" s="29">
        <f>D287*F287</f>
        <v>46948.417600000001</v>
      </c>
      <c r="L287" s="30">
        <v>62.07</v>
      </c>
    </row>
    <row r="288" spans="1:12">
      <c r="A288" s="38" t="s">
        <v>62</v>
      </c>
      <c r="B288" s="39" t="s">
        <v>225</v>
      </c>
      <c r="C288" s="47" t="s">
        <v>350</v>
      </c>
      <c r="D288" s="48"/>
      <c r="E288" s="48"/>
      <c r="F288" s="48"/>
      <c r="G288" s="42">
        <f>SUM(G289)</f>
        <v>1578.6947999999998</v>
      </c>
      <c r="H288" s="43">
        <f>SUM(H289)</f>
        <v>2040.3263999999999</v>
      </c>
      <c r="L288" s="49"/>
    </row>
    <row r="289" spans="1:12" ht="24">
      <c r="A289" s="25" t="s">
        <v>63</v>
      </c>
      <c r="B289" s="46" t="s">
        <v>64</v>
      </c>
      <c r="C289" s="50" t="s">
        <v>11</v>
      </c>
      <c r="D289" s="28">
        <v>19.38</v>
      </c>
      <c r="E289" s="28">
        <f t="shared" ref="E289" si="120">ROUND(L289+L289*$L$1/100,2)</f>
        <v>81.459999999999994</v>
      </c>
      <c r="F289" s="28">
        <f t="shared" ref="F289" si="121">ROUNDDOWN(E289*29.25%+E289,2)</f>
        <v>105.28</v>
      </c>
      <c r="G289" s="28">
        <f>D289*E289</f>
        <v>1578.6947999999998</v>
      </c>
      <c r="H289" s="29">
        <f>D289*F289</f>
        <v>2040.3263999999999</v>
      </c>
      <c r="L289" s="30">
        <v>110.08</v>
      </c>
    </row>
    <row r="290" spans="1:12">
      <c r="A290" s="32">
        <v>6</v>
      </c>
      <c r="B290" s="141" t="s">
        <v>65</v>
      </c>
      <c r="C290" s="141"/>
      <c r="D290" s="141"/>
      <c r="E290" s="141"/>
      <c r="F290" s="141"/>
      <c r="G290" s="35">
        <f>SUM(G291:G293)</f>
        <v>1063.7294999999999</v>
      </c>
      <c r="H290" s="36">
        <f>SUM(H291:H293)</f>
        <v>1373.8719999999998</v>
      </c>
      <c r="L290" s="5"/>
    </row>
    <row r="291" spans="1:12" ht="24">
      <c r="A291" s="25" t="s">
        <v>66</v>
      </c>
      <c r="B291" s="37" t="s">
        <v>259</v>
      </c>
      <c r="C291" s="50" t="s">
        <v>11</v>
      </c>
      <c r="D291" s="28">
        <v>142.35</v>
      </c>
      <c r="E291" s="28">
        <f t="shared" ref="E291:E293" si="122">ROUND(L291+L291*$L$1/100,2)</f>
        <v>6.69</v>
      </c>
      <c r="F291" s="28">
        <f t="shared" ref="F291:F293" si="123">ROUNDDOWN(E291*29.25%+E291,2)</f>
        <v>8.64</v>
      </c>
      <c r="G291" s="28">
        <f t="shared" ref="G291:G293" si="124">D291*E291</f>
        <v>952.32150000000001</v>
      </c>
      <c r="H291" s="29">
        <f t="shared" ref="H291:H293" si="125">D291*F291</f>
        <v>1229.904</v>
      </c>
      <c r="L291" s="30">
        <v>9.0399999999999991</v>
      </c>
    </row>
    <row r="292" spans="1:12" ht="24">
      <c r="A292" s="25" t="s">
        <v>67</v>
      </c>
      <c r="B292" s="37" t="s">
        <v>260</v>
      </c>
      <c r="C292" s="50" t="s">
        <v>11</v>
      </c>
      <c r="D292" s="28">
        <v>1.6</v>
      </c>
      <c r="E292" s="28">
        <f t="shared" si="122"/>
        <v>50.08</v>
      </c>
      <c r="F292" s="28">
        <f t="shared" si="123"/>
        <v>64.72</v>
      </c>
      <c r="G292" s="28">
        <f t="shared" si="124"/>
        <v>80.128</v>
      </c>
      <c r="H292" s="29">
        <f t="shared" si="125"/>
        <v>103.55200000000001</v>
      </c>
      <c r="L292" s="30">
        <v>67.680000000000007</v>
      </c>
    </row>
    <row r="293" spans="1:12" ht="24">
      <c r="A293" s="25" t="s">
        <v>68</v>
      </c>
      <c r="B293" s="37" t="s">
        <v>261</v>
      </c>
      <c r="C293" s="50" t="s">
        <v>11</v>
      </c>
      <c r="D293" s="28">
        <v>1.6</v>
      </c>
      <c r="E293" s="28">
        <f t="shared" si="122"/>
        <v>19.55</v>
      </c>
      <c r="F293" s="28">
        <f t="shared" si="123"/>
        <v>25.26</v>
      </c>
      <c r="G293" s="28">
        <f t="shared" si="124"/>
        <v>31.28</v>
      </c>
      <c r="H293" s="29">
        <f t="shared" si="125"/>
        <v>40.416000000000004</v>
      </c>
      <c r="L293" s="30">
        <v>26.42</v>
      </c>
    </row>
    <row r="294" spans="1:12">
      <c r="A294" s="32">
        <v>7</v>
      </c>
      <c r="B294" s="141" t="s">
        <v>69</v>
      </c>
      <c r="C294" s="141"/>
      <c r="D294" s="141"/>
      <c r="E294" s="141"/>
      <c r="F294" s="141"/>
      <c r="G294" s="35">
        <f>SUM(G295+G306+G315+G322)</f>
        <v>124536.035</v>
      </c>
      <c r="H294" s="36">
        <f>SUM(H295+H306+H315+H322)</f>
        <v>160914.7292</v>
      </c>
      <c r="L294" s="5"/>
    </row>
    <row r="295" spans="1:12">
      <c r="A295" s="38" t="s">
        <v>70</v>
      </c>
      <c r="B295" s="39" t="s">
        <v>226</v>
      </c>
      <c r="C295" s="47"/>
      <c r="D295" s="48"/>
      <c r="E295" s="48"/>
      <c r="F295" s="48"/>
      <c r="G295" s="42">
        <f>SUM(G296:G305)</f>
        <v>42601.333100000003</v>
      </c>
      <c r="H295" s="43">
        <f>SUM(H296:H305)</f>
        <v>55055.659899999991</v>
      </c>
      <c r="L295" s="49"/>
    </row>
    <row r="296" spans="1:12" ht="24">
      <c r="A296" s="25" t="s">
        <v>71</v>
      </c>
      <c r="B296" s="37" t="s">
        <v>262</v>
      </c>
      <c r="C296" s="50" t="s">
        <v>11</v>
      </c>
      <c r="D296" s="28">
        <v>234.35</v>
      </c>
      <c r="E296" s="28">
        <f t="shared" ref="E296:E305" si="126">ROUND(L296+L296*$L$1/100,2)</f>
        <v>29.64</v>
      </c>
      <c r="F296" s="28">
        <f t="shared" ref="F296:F305" si="127">ROUNDDOWN(E296*29.25%+E296,2)</f>
        <v>38.299999999999997</v>
      </c>
      <c r="G296" s="28">
        <f t="shared" ref="G296:G305" si="128">D296*E296</f>
        <v>6946.134</v>
      </c>
      <c r="H296" s="29">
        <f t="shared" ref="H296:H305" si="129">D296*F296</f>
        <v>8975.6049999999996</v>
      </c>
      <c r="L296" s="30">
        <v>40.06</v>
      </c>
    </row>
    <row r="297" spans="1:12" ht="24">
      <c r="A297" s="25" t="s">
        <v>72</v>
      </c>
      <c r="B297" s="46" t="s">
        <v>263</v>
      </c>
      <c r="C297" s="50" t="s">
        <v>11</v>
      </c>
      <c r="D297" s="28">
        <v>256.24</v>
      </c>
      <c r="E297" s="28">
        <f t="shared" si="126"/>
        <v>13.85</v>
      </c>
      <c r="F297" s="28">
        <f t="shared" si="127"/>
        <v>17.899999999999999</v>
      </c>
      <c r="G297" s="28">
        <f t="shared" si="128"/>
        <v>3548.924</v>
      </c>
      <c r="H297" s="29">
        <f t="shared" si="129"/>
        <v>4586.6959999999999</v>
      </c>
      <c r="L297" s="30">
        <v>18.71</v>
      </c>
    </row>
    <row r="298" spans="1:12" ht="36">
      <c r="A298" s="25" t="s">
        <v>73</v>
      </c>
      <c r="B298" s="46" t="s">
        <v>74</v>
      </c>
      <c r="C298" s="50" t="s">
        <v>11</v>
      </c>
      <c r="D298" s="28">
        <v>214.05</v>
      </c>
      <c r="E298" s="28">
        <f t="shared" si="126"/>
        <v>28.25</v>
      </c>
      <c r="F298" s="28">
        <f t="shared" si="127"/>
        <v>36.51</v>
      </c>
      <c r="G298" s="28">
        <f t="shared" si="128"/>
        <v>6046.9125000000004</v>
      </c>
      <c r="H298" s="29">
        <f t="shared" si="129"/>
        <v>7814.9655000000002</v>
      </c>
      <c r="L298" s="30">
        <v>38.18</v>
      </c>
    </row>
    <row r="299" spans="1:12" ht="24">
      <c r="A299" s="25" t="s">
        <v>75</v>
      </c>
      <c r="B299" s="46" t="s">
        <v>76</v>
      </c>
      <c r="C299" s="50" t="s">
        <v>11</v>
      </c>
      <c r="D299" s="28">
        <v>89.42</v>
      </c>
      <c r="E299" s="28">
        <f t="shared" si="126"/>
        <v>39.630000000000003</v>
      </c>
      <c r="F299" s="28">
        <f t="shared" si="127"/>
        <v>51.22</v>
      </c>
      <c r="G299" s="28">
        <f t="shared" si="128"/>
        <v>3543.7146000000002</v>
      </c>
      <c r="H299" s="29">
        <f t="shared" si="129"/>
        <v>4580.0923999999995</v>
      </c>
      <c r="L299" s="30">
        <v>53.56</v>
      </c>
    </row>
    <row r="300" spans="1:12" ht="36">
      <c r="A300" s="25" t="s">
        <v>77</v>
      </c>
      <c r="B300" s="37" t="s">
        <v>264</v>
      </c>
      <c r="C300" s="51" t="s">
        <v>82</v>
      </c>
      <c r="D300" s="28">
        <v>30</v>
      </c>
      <c r="E300" s="28">
        <f t="shared" si="126"/>
        <v>38.97</v>
      </c>
      <c r="F300" s="28">
        <f t="shared" si="127"/>
        <v>50.36</v>
      </c>
      <c r="G300" s="28">
        <f t="shared" si="128"/>
        <v>1169.0999999999999</v>
      </c>
      <c r="H300" s="29">
        <f t="shared" si="129"/>
        <v>1510.8</v>
      </c>
      <c r="L300" s="30">
        <v>52.66</v>
      </c>
    </row>
    <row r="301" spans="1:12">
      <c r="A301" s="25" t="s">
        <v>77</v>
      </c>
      <c r="B301" s="46" t="s">
        <v>78</v>
      </c>
      <c r="C301" s="50" t="s">
        <v>11</v>
      </c>
      <c r="D301" s="28">
        <v>289.64999999999998</v>
      </c>
      <c r="E301" s="28">
        <f t="shared" si="126"/>
        <v>7.56</v>
      </c>
      <c r="F301" s="28">
        <f t="shared" si="127"/>
        <v>9.77</v>
      </c>
      <c r="G301" s="28">
        <f t="shared" si="128"/>
        <v>2189.7539999999999</v>
      </c>
      <c r="H301" s="29">
        <f t="shared" si="129"/>
        <v>2829.8804999999998</v>
      </c>
      <c r="L301" s="30">
        <v>10.210000000000001</v>
      </c>
    </row>
    <row r="302" spans="1:12" ht="24">
      <c r="A302" s="25" t="s">
        <v>79</v>
      </c>
      <c r="B302" s="37" t="s">
        <v>265</v>
      </c>
      <c r="C302" s="51" t="s">
        <v>82</v>
      </c>
      <c r="D302" s="28">
        <v>30</v>
      </c>
      <c r="E302" s="28">
        <f t="shared" si="126"/>
        <v>30.44</v>
      </c>
      <c r="F302" s="28">
        <f t="shared" si="127"/>
        <v>39.340000000000003</v>
      </c>
      <c r="G302" s="28">
        <f t="shared" si="128"/>
        <v>913.2</v>
      </c>
      <c r="H302" s="29">
        <f t="shared" si="129"/>
        <v>1180.2</v>
      </c>
      <c r="L302" s="30">
        <v>41.14</v>
      </c>
    </row>
    <row r="303" spans="1:12" ht="36">
      <c r="A303" s="25" t="s">
        <v>80</v>
      </c>
      <c r="B303" s="46" t="s">
        <v>266</v>
      </c>
      <c r="C303" s="50" t="s">
        <v>11</v>
      </c>
      <c r="D303" s="28">
        <v>234.35</v>
      </c>
      <c r="E303" s="28">
        <f t="shared" si="126"/>
        <v>61.62</v>
      </c>
      <c r="F303" s="28">
        <f t="shared" si="127"/>
        <v>79.64</v>
      </c>
      <c r="G303" s="28">
        <f t="shared" si="128"/>
        <v>14440.646999999999</v>
      </c>
      <c r="H303" s="29">
        <f t="shared" si="129"/>
        <v>18663.633999999998</v>
      </c>
      <c r="L303" s="30">
        <v>83.27</v>
      </c>
    </row>
    <row r="304" spans="1:12" ht="36">
      <c r="A304" s="25" t="s">
        <v>81</v>
      </c>
      <c r="B304" s="37" t="s">
        <v>267</v>
      </c>
      <c r="C304" s="50" t="s">
        <v>82</v>
      </c>
      <c r="D304" s="28">
        <v>204.25</v>
      </c>
      <c r="E304" s="28">
        <f t="shared" si="126"/>
        <v>12.57</v>
      </c>
      <c r="F304" s="28">
        <f t="shared" si="127"/>
        <v>16.239999999999998</v>
      </c>
      <c r="G304" s="28">
        <f t="shared" si="128"/>
        <v>2567.4225000000001</v>
      </c>
      <c r="H304" s="29">
        <f t="shared" si="129"/>
        <v>3317.0199999999995</v>
      </c>
      <c r="L304" s="30">
        <v>16.989999999999998</v>
      </c>
    </row>
    <row r="305" spans="1:12">
      <c r="A305" s="52">
        <v>40360</v>
      </c>
      <c r="B305" s="46" t="s">
        <v>83</v>
      </c>
      <c r="C305" s="27" t="s">
        <v>82</v>
      </c>
      <c r="D305" s="28">
        <v>27.45</v>
      </c>
      <c r="E305" s="28">
        <f t="shared" si="126"/>
        <v>45.01</v>
      </c>
      <c r="F305" s="28">
        <f t="shared" si="127"/>
        <v>58.17</v>
      </c>
      <c r="G305" s="28">
        <f t="shared" si="128"/>
        <v>1235.5245</v>
      </c>
      <c r="H305" s="29">
        <f t="shared" si="129"/>
        <v>1596.7665</v>
      </c>
      <c r="L305" s="30">
        <v>60.82</v>
      </c>
    </row>
    <row r="306" spans="1:12">
      <c r="A306" s="38" t="s">
        <v>84</v>
      </c>
      <c r="B306" s="39" t="s">
        <v>227</v>
      </c>
      <c r="C306" s="47" t="s">
        <v>350</v>
      </c>
      <c r="D306" s="48"/>
      <c r="E306" s="48"/>
      <c r="F306" s="48"/>
      <c r="G306" s="42">
        <f>SUM(G307:G314)</f>
        <v>68688.253300000011</v>
      </c>
      <c r="H306" s="43">
        <f>SUM(H307:H314)</f>
        <v>88744.272500000021</v>
      </c>
      <c r="L306" s="49"/>
    </row>
    <row r="307" spans="1:12" ht="24">
      <c r="A307" s="25" t="s">
        <v>85</v>
      </c>
      <c r="B307" s="37" t="s">
        <v>268</v>
      </c>
      <c r="C307" s="27" t="s">
        <v>11</v>
      </c>
      <c r="D307" s="28">
        <v>678.77</v>
      </c>
      <c r="E307" s="28">
        <f t="shared" ref="E307:E314" si="130">ROUND(L307+L307*$L$1/100,2)</f>
        <v>3.49</v>
      </c>
      <c r="F307" s="28">
        <f t="shared" ref="F307:F314" si="131">ROUNDDOWN(E307*29.25%+E307,2)</f>
        <v>4.51</v>
      </c>
      <c r="G307" s="28">
        <f t="shared" ref="G307:G314" si="132">D307*E307</f>
        <v>2368.9073000000003</v>
      </c>
      <c r="H307" s="29">
        <f t="shared" ref="H307:H314" si="133">D307*F307</f>
        <v>3061.2526999999995</v>
      </c>
      <c r="L307" s="30">
        <v>4.72</v>
      </c>
    </row>
    <row r="308" spans="1:12" ht="36">
      <c r="A308" s="25" t="s">
        <v>86</v>
      </c>
      <c r="B308" s="37" t="s">
        <v>269</v>
      </c>
      <c r="C308" s="27" t="s">
        <v>11</v>
      </c>
      <c r="D308" s="28">
        <v>899.04</v>
      </c>
      <c r="E308" s="28">
        <f t="shared" si="130"/>
        <v>2.35</v>
      </c>
      <c r="F308" s="28">
        <f t="shared" si="131"/>
        <v>3.03</v>
      </c>
      <c r="G308" s="28">
        <f t="shared" si="132"/>
        <v>2112.7440000000001</v>
      </c>
      <c r="H308" s="29">
        <f t="shared" si="133"/>
        <v>2724.0911999999998</v>
      </c>
      <c r="L308" s="30">
        <v>3.18</v>
      </c>
    </row>
    <row r="309" spans="1:12" ht="24">
      <c r="A309" s="25" t="s">
        <v>87</v>
      </c>
      <c r="B309" s="46" t="s">
        <v>270</v>
      </c>
      <c r="C309" s="27" t="s">
        <v>11</v>
      </c>
      <c r="D309" s="28">
        <v>1577.81</v>
      </c>
      <c r="E309" s="28">
        <f t="shared" si="130"/>
        <v>17.600000000000001</v>
      </c>
      <c r="F309" s="28">
        <f t="shared" si="131"/>
        <v>22.74</v>
      </c>
      <c r="G309" s="28">
        <f t="shared" si="132"/>
        <v>27769.456000000002</v>
      </c>
      <c r="H309" s="29">
        <f t="shared" si="133"/>
        <v>35879.399399999995</v>
      </c>
      <c r="L309" s="30">
        <v>23.78</v>
      </c>
    </row>
    <row r="310" spans="1:12" ht="48">
      <c r="A310" s="25" t="s">
        <v>88</v>
      </c>
      <c r="B310" s="46" t="s">
        <v>89</v>
      </c>
      <c r="C310" s="27" t="s">
        <v>11</v>
      </c>
      <c r="D310" s="28">
        <v>219.18</v>
      </c>
      <c r="E310" s="28">
        <f t="shared" si="130"/>
        <v>48.3</v>
      </c>
      <c r="F310" s="28">
        <f t="shared" si="131"/>
        <v>62.42</v>
      </c>
      <c r="G310" s="28">
        <f t="shared" si="132"/>
        <v>10586.394</v>
      </c>
      <c r="H310" s="29">
        <f t="shared" si="133"/>
        <v>13681.215600000001</v>
      </c>
      <c r="L310" s="30">
        <v>65.27</v>
      </c>
    </row>
    <row r="311" spans="1:12" ht="24">
      <c r="A311" s="25" t="s">
        <v>90</v>
      </c>
      <c r="B311" s="37" t="s">
        <v>271</v>
      </c>
      <c r="C311" s="27" t="s">
        <v>11</v>
      </c>
      <c r="D311" s="28">
        <v>679.86</v>
      </c>
      <c r="E311" s="28">
        <f t="shared" si="130"/>
        <v>13.12</v>
      </c>
      <c r="F311" s="28">
        <f t="shared" si="131"/>
        <v>16.95</v>
      </c>
      <c r="G311" s="28">
        <f t="shared" si="132"/>
        <v>8919.7631999999994</v>
      </c>
      <c r="H311" s="29">
        <f t="shared" si="133"/>
        <v>11523.627</v>
      </c>
      <c r="L311" s="30">
        <v>17.73</v>
      </c>
    </row>
    <row r="312" spans="1:12" ht="24">
      <c r="A312" s="25" t="s">
        <v>91</v>
      </c>
      <c r="B312" s="37" t="s">
        <v>272</v>
      </c>
      <c r="C312" s="27" t="s">
        <v>11</v>
      </c>
      <c r="D312" s="28">
        <v>679.86</v>
      </c>
      <c r="E312" s="28">
        <f t="shared" si="130"/>
        <v>8.8699999999999992</v>
      </c>
      <c r="F312" s="28">
        <f t="shared" si="131"/>
        <v>11.46</v>
      </c>
      <c r="G312" s="28">
        <f t="shared" si="132"/>
        <v>6030.3581999999997</v>
      </c>
      <c r="H312" s="29">
        <f t="shared" si="133"/>
        <v>7791.1956000000009</v>
      </c>
      <c r="L312" s="30">
        <v>11.99</v>
      </c>
    </row>
    <row r="313" spans="1:12">
      <c r="A313" s="25" t="s">
        <v>92</v>
      </c>
      <c r="B313" s="46" t="s">
        <v>273</v>
      </c>
      <c r="C313" s="27" t="s">
        <v>82</v>
      </c>
      <c r="D313" s="28">
        <v>33.75</v>
      </c>
      <c r="E313" s="28">
        <f t="shared" si="130"/>
        <v>54.7</v>
      </c>
      <c r="F313" s="28">
        <f t="shared" si="131"/>
        <v>70.69</v>
      </c>
      <c r="G313" s="28">
        <f t="shared" si="132"/>
        <v>1846.125</v>
      </c>
      <c r="H313" s="29">
        <f t="shared" si="133"/>
        <v>2385.7874999999999</v>
      </c>
      <c r="L313" s="30">
        <v>73.92</v>
      </c>
    </row>
    <row r="314" spans="1:12" ht="24">
      <c r="A314" s="25" t="s">
        <v>93</v>
      </c>
      <c r="B314" s="46" t="s">
        <v>94</v>
      </c>
      <c r="C314" s="27" t="s">
        <v>11</v>
      </c>
      <c r="D314" s="28">
        <v>690.13</v>
      </c>
      <c r="E314" s="28">
        <f t="shared" si="130"/>
        <v>13.12</v>
      </c>
      <c r="F314" s="28">
        <f t="shared" si="131"/>
        <v>16.95</v>
      </c>
      <c r="G314" s="28">
        <f t="shared" si="132"/>
        <v>9054.5055999999986</v>
      </c>
      <c r="H314" s="29">
        <f t="shared" si="133"/>
        <v>11697.7035</v>
      </c>
      <c r="L314" s="30">
        <v>17.73</v>
      </c>
    </row>
    <row r="315" spans="1:12">
      <c r="A315" s="38" t="s">
        <v>95</v>
      </c>
      <c r="B315" s="39" t="s">
        <v>228</v>
      </c>
      <c r="C315" s="47" t="s">
        <v>350</v>
      </c>
      <c r="D315" s="48"/>
      <c r="E315" s="48"/>
      <c r="F315" s="48"/>
      <c r="G315" s="42">
        <f>SUM(G316:G321)</f>
        <v>12737.917399999998</v>
      </c>
      <c r="H315" s="43">
        <f>SUM(H316:H321)</f>
        <v>16457.8148</v>
      </c>
      <c r="L315" s="49"/>
    </row>
    <row r="316" spans="1:12" ht="24">
      <c r="A316" s="25" t="s">
        <v>96</v>
      </c>
      <c r="B316" s="37" t="s">
        <v>274</v>
      </c>
      <c r="C316" s="27" t="s">
        <v>11</v>
      </c>
      <c r="D316" s="28">
        <v>285.93</v>
      </c>
      <c r="E316" s="28">
        <f t="shared" ref="E316:E321" si="134">ROUND(L316+L316*$L$1/100,2)</f>
        <v>6.62</v>
      </c>
      <c r="F316" s="28">
        <f t="shared" ref="F316:F321" si="135">ROUNDDOWN(E316*29.25%+E316,2)</f>
        <v>8.5500000000000007</v>
      </c>
      <c r="G316" s="28">
        <f t="shared" ref="G316:G321" si="136">D316*E316</f>
        <v>1892.8566000000001</v>
      </c>
      <c r="H316" s="29">
        <f t="shared" ref="H316:H321" si="137">D316*F316</f>
        <v>2444.7015000000001</v>
      </c>
      <c r="L316" s="30">
        <v>8.9499999999999993</v>
      </c>
    </row>
    <row r="317" spans="1:12" ht="24">
      <c r="A317" s="25" t="s">
        <v>97</v>
      </c>
      <c r="B317" s="37" t="s">
        <v>394</v>
      </c>
      <c r="C317" s="27" t="s">
        <v>11</v>
      </c>
      <c r="D317" s="28">
        <v>285.93</v>
      </c>
      <c r="E317" s="28">
        <f t="shared" si="134"/>
        <v>18</v>
      </c>
      <c r="F317" s="28">
        <f t="shared" si="135"/>
        <v>23.26</v>
      </c>
      <c r="G317" s="28">
        <f t="shared" si="136"/>
        <v>5146.74</v>
      </c>
      <c r="H317" s="29">
        <f t="shared" si="137"/>
        <v>6650.7318000000005</v>
      </c>
      <c r="L317" s="30">
        <v>24.32</v>
      </c>
    </row>
    <row r="318" spans="1:12" ht="24">
      <c r="A318" s="25" t="s">
        <v>98</v>
      </c>
      <c r="B318" s="37" t="s">
        <v>395</v>
      </c>
      <c r="C318" s="27" t="s">
        <v>11</v>
      </c>
      <c r="D318" s="28">
        <v>257.39999999999998</v>
      </c>
      <c r="E318" s="28">
        <f t="shared" si="134"/>
        <v>10.17</v>
      </c>
      <c r="F318" s="28">
        <f t="shared" si="135"/>
        <v>13.14</v>
      </c>
      <c r="G318" s="28">
        <f t="shared" si="136"/>
        <v>2617.7579999999998</v>
      </c>
      <c r="H318" s="29">
        <f t="shared" si="137"/>
        <v>3382.2359999999999</v>
      </c>
      <c r="L318" s="30">
        <v>13.74</v>
      </c>
    </row>
    <row r="319" spans="1:12" ht="24">
      <c r="A319" s="25" t="s">
        <v>99</v>
      </c>
      <c r="B319" s="37" t="s">
        <v>272</v>
      </c>
      <c r="C319" s="27" t="s">
        <v>11</v>
      </c>
      <c r="D319" s="28">
        <v>257.39999999999998</v>
      </c>
      <c r="E319" s="28">
        <f t="shared" si="134"/>
        <v>8.8699999999999992</v>
      </c>
      <c r="F319" s="28">
        <f t="shared" si="135"/>
        <v>11.46</v>
      </c>
      <c r="G319" s="28">
        <f t="shared" si="136"/>
        <v>2283.1379999999995</v>
      </c>
      <c r="H319" s="29">
        <f t="shared" si="137"/>
        <v>2949.8040000000001</v>
      </c>
      <c r="L319" s="30">
        <v>11.99</v>
      </c>
    </row>
    <row r="320" spans="1:12" ht="24">
      <c r="A320" s="25" t="s">
        <v>100</v>
      </c>
      <c r="B320" s="46" t="s">
        <v>94</v>
      </c>
      <c r="C320" s="27" t="s">
        <v>11</v>
      </c>
      <c r="D320" s="28">
        <v>35.21</v>
      </c>
      <c r="E320" s="28">
        <f t="shared" si="134"/>
        <v>13.12</v>
      </c>
      <c r="F320" s="28">
        <f t="shared" si="135"/>
        <v>16.95</v>
      </c>
      <c r="G320" s="28">
        <f t="shared" si="136"/>
        <v>461.95519999999999</v>
      </c>
      <c r="H320" s="29">
        <f t="shared" si="137"/>
        <v>596.80949999999996</v>
      </c>
      <c r="L320" s="30">
        <v>17.73</v>
      </c>
    </row>
    <row r="321" spans="1:12" ht="36">
      <c r="A321" s="25" t="s">
        <v>101</v>
      </c>
      <c r="B321" s="46" t="s">
        <v>102</v>
      </c>
      <c r="C321" s="27" t="s">
        <v>11</v>
      </c>
      <c r="D321" s="28">
        <v>6.68</v>
      </c>
      <c r="E321" s="28">
        <f t="shared" si="134"/>
        <v>50.22</v>
      </c>
      <c r="F321" s="28">
        <f t="shared" si="135"/>
        <v>64.900000000000006</v>
      </c>
      <c r="G321" s="28">
        <f t="shared" si="136"/>
        <v>335.46959999999996</v>
      </c>
      <c r="H321" s="29">
        <f t="shared" si="137"/>
        <v>433.53200000000004</v>
      </c>
      <c r="L321" s="30">
        <v>67.86</v>
      </c>
    </row>
    <row r="322" spans="1:12">
      <c r="A322" s="38" t="s">
        <v>103</v>
      </c>
      <c r="B322" s="39" t="s">
        <v>275</v>
      </c>
      <c r="C322" s="47" t="s">
        <v>350</v>
      </c>
      <c r="D322" s="48"/>
      <c r="E322" s="48"/>
      <c r="F322" s="48"/>
      <c r="G322" s="42">
        <f>SUM(G323)</f>
        <v>508.53119999999996</v>
      </c>
      <c r="H322" s="43">
        <f>SUM(H323)</f>
        <v>656.98199999999997</v>
      </c>
      <c r="L322" s="49"/>
    </row>
    <row r="323" spans="1:12" ht="24">
      <c r="A323" s="25" t="s">
        <v>104</v>
      </c>
      <c r="B323" s="46" t="s">
        <v>94</v>
      </c>
      <c r="C323" s="27" t="s">
        <v>11</v>
      </c>
      <c r="D323" s="28">
        <v>38.76</v>
      </c>
      <c r="E323" s="28">
        <f t="shared" ref="E323" si="138">ROUND(L323+L323*$L$1/100,2)</f>
        <v>13.12</v>
      </c>
      <c r="F323" s="28">
        <f t="shared" ref="F323" si="139">ROUNDDOWN(E323*29.25%+E323,2)</f>
        <v>16.95</v>
      </c>
      <c r="G323" s="28">
        <f>D323*E323</f>
        <v>508.53119999999996</v>
      </c>
      <c r="H323" s="29">
        <f>D323*F323</f>
        <v>656.98199999999997</v>
      </c>
      <c r="L323" s="30">
        <v>17.73</v>
      </c>
    </row>
    <row r="324" spans="1:12">
      <c r="A324" s="32">
        <v>8</v>
      </c>
      <c r="B324" s="141" t="s">
        <v>105</v>
      </c>
      <c r="C324" s="141"/>
      <c r="D324" s="141"/>
      <c r="E324" s="141"/>
      <c r="F324" s="141"/>
      <c r="G324" s="35">
        <f>SUM(G325+G334+G339)</f>
        <v>44094.364300000001</v>
      </c>
      <c r="H324" s="36">
        <f>SUM(H325+H334+H339)</f>
        <v>56991.267400000004</v>
      </c>
      <c r="L324" s="5"/>
    </row>
    <row r="325" spans="1:12">
      <c r="A325" s="38" t="s">
        <v>106</v>
      </c>
      <c r="B325" s="39" t="s">
        <v>229</v>
      </c>
      <c r="C325" s="47"/>
      <c r="D325" s="48"/>
      <c r="E325" s="48"/>
      <c r="F325" s="48"/>
      <c r="G325" s="42">
        <f>SUM(G326:G333)</f>
        <v>12826.741499999998</v>
      </c>
      <c r="H325" s="43">
        <f>SUM(H326:H333)</f>
        <v>16578.339</v>
      </c>
      <c r="L325" s="49"/>
    </row>
    <row r="326" spans="1:12" ht="24">
      <c r="A326" s="25" t="s">
        <v>107</v>
      </c>
      <c r="B326" s="37" t="s">
        <v>276</v>
      </c>
      <c r="C326" s="27" t="s">
        <v>108</v>
      </c>
      <c r="D326" s="28">
        <v>6</v>
      </c>
      <c r="E326" s="28">
        <f t="shared" ref="E326:E333" si="140">ROUND(L326+L326*$L$1/100,2)</f>
        <v>443.94</v>
      </c>
      <c r="F326" s="28">
        <f t="shared" ref="F326:F333" si="141">ROUNDDOWN(E326*29.25%+E326,2)</f>
        <v>573.79</v>
      </c>
      <c r="G326" s="28">
        <f t="shared" ref="G326:G333" si="142">D326*E326</f>
        <v>2663.64</v>
      </c>
      <c r="H326" s="29">
        <f t="shared" ref="H326:H333" si="143">D326*F326</f>
        <v>3442.74</v>
      </c>
      <c r="L326" s="30">
        <v>599.91999999999996</v>
      </c>
    </row>
    <row r="327" spans="1:12" ht="24">
      <c r="A327" s="25" t="s">
        <v>109</v>
      </c>
      <c r="B327" s="37" t="s">
        <v>277</v>
      </c>
      <c r="C327" s="27" t="s">
        <v>108</v>
      </c>
      <c r="D327" s="28">
        <v>12</v>
      </c>
      <c r="E327" s="28">
        <f t="shared" si="140"/>
        <v>474.16</v>
      </c>
      <c r="F327" s="28">
        <f t="shared" si="141"/>
        <v>612.85</v>
      </c>
      <c r="G327" s="28">
        <f t="shared" si="142"/>
        <v>5689.92</v>
      </c>
      <c r="H327" s="29">
        <f t="shared" si="143"/>
        <v>7354.2000000000007</v>
      </c>
      <c r="L327" s="30">
        <v>640.75</v>
      </c>
    </row>
    <row r="328" spans="1:12" ht="24">
      <c r="A328" s="25" t="s">
        <v>110</v>
      </c>
      <c r="B328" s="37" t="s">
        <v>278</v>
      </c>
      <c r="C328" s="27" t="s">
        <v>108</v>
      </c>
      <c r="D328" s="28">
        <v>1</v>
      </c>
      <c r="E328" s="28">
        <f t="shared" si="140"/>
        <v>573.53</v>
      </c>
      <c r="F328" s="28">
        <f t="shared" si="141"/>
        <v>741.28</v>
      </c>
      <c r="G328" s="28">
        <f t="shared" si="142"/>
        <v>573.53</v>
      </c>
      <c r="H328" s="29">
        <f t="shared" si="143"/>
        <v>741.28</v>
      </c>
      <c r="L328" s="30">
        <v>775.04</v>
      </c>
    </row>
    <row r="329" spans="1:12">
      <c r="A329" s="25" t="s">
        <v>111</v>
      </c>
      <c r="B329" s="37" t="s">
        <v>397</v>
      </c>
      <c r="C329" s="27" t="s">
        <v>108</v>
      </c>
      <c r="D329" s="28">
        <v>19</v>
      </c>
      <c r="E329" s="28">
        <f t="shared" si="140"/>
        <v>56.46</v>
      </c>
      <c r="F329" s="28">
        <f t="shared" si="141"/>
        <v>72.97</v>
      </c>
      <c r="G329" s="28">
        <f t="shared" si="142"/>
        <v>1072.74</v>
      </c>
      <c r="H329" s="29">
        <f t="shared" si="143"/>
        <v>1386.43</v>
      </c>
      <c r="L329" s="30">
        <v>76.3</v>
      </c>
    </row>
    <row r="330" spans="1:12" ht="24">
      <c r="A330" s="25" t="s">
        <v>112</v>
      </c>
      <c r="B330" s="37" t="s">
        <v>398</v>
      </c>
      <c r="C330" s="27" t="s">
        <v>108</v>
      </c>
      <c r="D330" s="28">
        <v>1</v>
      </c>
      <c r="E330" s="28">
        <f t="shared" si="140"/>
        <v>289.63</v>
      </c>
      <c r="F330" s="28">
        <f t="shared" si="141"/>
        <v>374.34</v>
      </c>
      <c r="G330" s="28">
        <f t="shared" si="142"/>
        <v>289.63</v>
      </c>
      <c r="H330" s="29">
        <f t="shared" si="143"/>
        <v>374.34</v>
      </c>
      <c r="L330" s="30">
        <v>391.39</v>
      </c>
    </row>
    <row r="331" spans="1:12" ht="24">
      <c r="A331" s="25" t="s">
        <v>113</v>
      </c>
      <c r="B331" s="37" t="s">
        <v>399</v>
      </c>
      <c r="C331" s="27" t="s">
        <v>108</v>
      </c>
      <c r="D331" s="28">
        <v>1</v>
      </c>
      <c r="E331" s="28">
        <f t="shared" si="140"/>
        <v>366.97</v>
      </c>
      <c r="F331" s="28">
        <f t="shared" si="141"/>
        <v>474.3</v>
      </c>
      <c r="G331" s="28">
        <f t="shared" si="142"/>
        <v>366.97</v>
      </c>
      <c r="H331" s="29">
        <f t="shared" si="143"/>
        <v>474.3</v>
      </c>
      <c r="L331" s="30">
        <v>495.91</v>
      </c>
    </row>
    <row r="332" spans="1:12" ht="24">
      <c r="A332" s="25" t="s">
        <v>114</v>
      </c>
      <c r="B332" s="37" t="s">
        <v>400</v>
      </c>
      <c r="C332" s="27" t="s">
        <v>108</v>
      </c>
      <c r="D332" s="28">
        <v>1</v>
      </c>
      <c r="E332" s="28">
        <f t="shared" si="140"/>
        <v>427.07</v>
      </c>
      <c r="F332" s="28">
        <f t="shared" si="141"/>
        <v>551.98</v>
      </c>
      <c r="G332" s="28">
        <f t="shared" si="142"/>
        <v>427.07</v>
      </c>
      <c r="H332" s="29">
        <f t="shared" si="143"/>
        <v>551.98</v>
      </c>
      <c r="L332" s="30">
        <v>577.12</v>
      </c>
    </row>
    <row r="333" spans="1:12" ht="24">
      <c r="A333" s="25" t="s">
        <v>115</v>
      </c>
      <c r="B333" s="37" t="s">
        <v>279</v>
      </c>
      <c r="C333" s="27" t="s">
        <v>11</v>
      </c>
      <c r="D333" s="28">
        <v>122.85</v>
      </c>
      <c r="E333" s="28">
        <f t="shared" si="140"/>
        <v>14.19</v>
      </c>
      <c r="F333" s="28">
        <f t="shared" si="141"/>
        <v>18.34</v>
      </c>
      <c r="G333" s="28">
        <f t="shared" si="142"/>
        <v>1743.2414999999999</v>
      </c>
      <c r="H333" s="29">
        <f t="shared" si="143"/>
        <v>2253.069</v>
      </c>
      <c r="L333" s="30">
        <v>19.170000000000002</v>
      </c>
    </row>
    <row r="334" spans="1:12">
      <c r="A334" s="38" t="s">
        <v>116</v>
      </c>
      <c r="B334" s="39" t="s">
        <v>230</v>
      </c>
      <c r="C334" s="47" t="s">
        <v>350</v>
      </c>
      <c r="D334" s="48"/>
      <c r="E334" s="48"/>
      <c r="F334" s="48"/>
      <c r="G334" s="42">
        <f>SUM(G335:G338)</f>
        <v>22563.609400000001</v>
      </c>
      <c r="H334" s="43">
        <f>SUM(H335:H338)</f>
        <v>29163.353200000001</v>
      </c>
      <c r="L334" s="49"/>
    </row>
    <row r="335" spans="1:12">
      <c r="A335" s="25" t="s">
        <v>117</v>
      </c>
      <c r="B335" s="37" t="s">
        <v>401</v>
      </c>
      <c r="C335" s="27" t="s">
        <v>11</v>
      </c>
      <c r="D335" s="28">
        <v>28.36</v>
      </c>
      <c r="E335" s="28">
        <f t="shared" ref="E335:E338" si="144">ROUND(L335+L335*$L$1/100,2)</f>
        <v>491.18</v>
      </c>
      <c r="F335" s="28">
        <f t="shared" ref="F335:F338" si="145">ROUNDDOWN(E335*29.25%+E335,2)</f>
        <v>634.85</v>
      </c>
      <c r="G335" s="28">
        <f t="shared" ref="G335:G338" si="146">D335*E335</f>
        <v>13929.864799999999</v>
      </c>
      <c r="H335" s="29">
        <f t="shared" ref="H335:H338" si="147">D335*F335</f>
        <v>18004.346000000001</v>
      </c>
      <c r="L335" s="30">
        <v>663.75</v>
      </c>
    </row>
    <row r="336" spans="1:12">
      <c r="A336" s="25" t="s">
        <v>118</v>
      </c>
      <c r="B336" s="46" t="s">
        <v>280</v>
      </c>
      <c r="C336" s="27" t="s">
        <v>11</v>
      </c>
      <c r="D336" s="28">
        <v>1.6</v>
      </c>
      <c r="E336" s="28">
        <f t="shared" si="144"/>
        <v>228.92</v>
      </c>
      <c r="F336" s="28">
        <f t="shared" si="145"/>
        <v>295.87</v>
      </c>
      <c r="G336" s="28">
        <f t="shared" si="146"/>
        <v>366.27199999999999</v>
      </c>
      <c r="H336" s="29">
        <f t="shared" si="147"/>
        <v>473.39200000000005</v>
      </c>
      <c r="L336" s="30">
        <v>309.35000000000002</v>
      </c>
    </row>
    <row r="337" spans="1:12">
      <c r="A337" s="25" t="s">
        <v>119</v>
      </c>
      <c r="B337" s="46" t="s">
        <v>120</v>
      </c>
      <c r="C337" s="27" t="s">
        <v>11</v>
      </c>
      <c r="D337" s="28">
        <v>12.43</v>
      </c>
      <c r="E337" s="28">
        <f t="shared" si="144"/>
        <v>655.82</v>
      </c>
      <c r="F337" s="28">
        <f t="shared" si="145"/>
        <v>847.64</v>
      </c>
      <c r="G337" s="28">
        <f t="shared" si="146"/>
        <v>8151.8426000000009</v>
      </c>
      <c r="H337" s="29">
        <f t="shared" si="147"/>
        <v>10536.165199999999</v>
      </c>
      <c r="L337" s="30">
        <v>886.24</v>
      </c>
    </row>
    <row r="338" spans="1:12" ht="24">
      <c r="A338" s="25" t="s">
        <v>121</v>
      </c>
      <c r="B338" s="37" t="s">
        <v>281</v>
      </c>
      <c r="C338" s="27" t="s">
        <v>82</v>
      </c>
      <c r="D338" s="28">
        <v>1</v>
      </c>
      <c r="E338" s="28">
        <f t="shared" si="144"/>
        <v>115.63</v>
      </c>
      <c r="F338" s="28">
        <f t="shared" si="145"/>
        <v>149.44999999999999</v>
      </c>
      <c r="G338" s="28">
        <f t="shared" si="146"/>
        <v>115.63</v>
      </c>
      <c r="H338" s="29">
        <f t="shared" si="147"/>
        <v>149.44999999999999</v>
      </c>
      <c r="L338" s="30">
        <v>156.25</v>
      </c>
    </row>
    <row r="339" spans="1:12">
      <c r="A339" s="38" t="s">
        <v>122</v>
      </c>
      <c r="B339" s="39" t="s">
        <v>231</v>
      </c>
      <c r="C339" s="47" t="s">
        <v>350</v>
      </c>
      <c r="D339" s="48"/>
      <c r="E339" s="48"/>
      <c r="F339" s="48"/>
      <c r="G339" s="42">
        <f>SUM(G340:G342)</f>
        <v>8704.0133999999998</v>
      </c>
      <c r="H339" s="43">
        <f>SUM(H340:H342)</f>
        <v>11249.575199999999</v>
      </c>
      <c r="L339" s="49"/>
    </row>
    <row r="340" spans="1:12">
      <c r="A340" s="25" t="s">
        <v>123</v>
      </c>
      <c r="B340" s="46" t="s">
        <v>282</v>
      </c>
      <c r="C340" s="27" t="s">
        <v>11</v>
      </c>
      <c r="D340" s="28">
        <v>17.43</v>
      </c>
      <c r="E340" s="28">
        <f t="shared" ref="E340:E342" si="148">ROUND(L340+L340*$L$1/100,2)</f>
        <v>275.10000000000002</v>
      </c>
      <c r="F340" s="28">
        <f t="shared" ref="F340:F342" si="149">ROUNDDOWN(E340*29.25%+E340,2)</f>
        <v>355.56</v>
      </c>
      <c r="G340" s="28">
        <f t="shared" ref="G340:G342" si="150">D340*E340</f>
        <v>4794.9930000000004</v>
      </c>
      <c r="H340" s="29">
        <f t="shared" ref="H340:H342" si="151">D340*F340</f>
        <v>6197.4107999999997</v>
      </c>
      <c r="L340" s="30">
        <v>371.76</v>
      </c>
    </row>
    <row r="341" spans="1:12">
      <c r="A341" s="25" t="s">
        <v>124</v>
      </c>
      <c r="B341" s="46" t="s">
        <v>125</v>
      </c>
      <c r="C341" s="27" t="s">
        <v>11</v>
      </c>
      <c r="D341" s="28">
        <v>29.24</v>
      </c>
      <c r="E341" s="28">
        <f t="shared" si="148"/>
        <v>99.96</v>
      </c>
      <c r="F341" s="28">
        <f t="shared" si="149"/>
        <v>129.19</v>
      </c>
      <c r="G341" s="28">
        <f t="shared" si="150"/>
        <v>2922.8303999999998</v>
      </c>
      <c r="H341" s="29">
        <f t="shared" si="151"/>
        <v>3777.5155999999997</v>
      </c>
      <c r="L341" s="30">
        <v>135.08000000000001</v>
      </c>
    </row>
    <row r="342" spans="1:12">
      <c r="A342" s="25" t="s">
        <v>126</v>
      </c>
      <c r="B342" s="37" t="s">
        <v>427</v>
      </c>
      <c r="C342" s="27" t="s">
        <v>11</v>
      </c>
      <c r="D342" s="28">
        <v>2.84</v>
      </c>
      <c r="E342" s="28">
        <f t="shared" si="148"/>
        <v>347.25</v>
      </c>
      <c r="F342" s="28">
        <f t="shared" si="149"/>
        <v>448.82</v>
      </c>
      <c r="G342" s="28">
        <f t="shared" si="150"/>
        <v>986.18999999999994</v>
      </c>
      <c r="H342" s="29">
        <f t="shared" si="151"/>
        <v>1274.6487999999999</v>
      </c>
      <c r="L342" s="30">
        <v>469.26</v>
      </c>
    </row>
    <row r="343" spans="1:12">
      <c r="A343" s="32">
        <v>9</v>
      </c>
      <c r="B343" s="141" t="s">
        <v>127</v>
      </c>
      <c r="C343" s="141"/>
      <c r="D343" s="141"/>
      <c r="E343" s="141"/>
      <c r="F343" s="141"/>
      <c r="G343" s="35">
        <f>SUM(G344+G346+G368+G373+G381)</f>
        <v>37095.97</v>
      </c>
      <c r="H343" s="36">
        <f>SUM(H344+H346+H368+H373+H381)</f>
        <v>47945.020000000004</v>
      </c>
      <c r="L343" s="5"/>
    </row>
    <row r="344" spans="1:12">
      <c r="A344" s="38" t="s">
        <v>128</v>
      </c>
      <c r="B344" s="39" t="s">
        <v>232</v>
      </c>
      <c r="C344" s="47"/>
      <c r="D344" s="48"/>
      <c r="E344" s="48"/>
      <c r="F344" s="48"/>
      <c r="G344" s="42">
        <f>SUM(G345)</f>
        <v>1305.4100000000001</v>
      </c>
      <c r="H344" s="43">
        <f>SUM(H345)</f>
        <v>1687.24</v>
      </c>
      <c r="L344" s="49"/>
    </row>
    <row r="345" spans="1:12">
      <c r="A345" s="25" t="s">
        <v>129</v>
      </c>
      <c r="B345" s="46" t="s">
        <v>130</v>
      </c>
      <c r="C345" s="27" t="s">
        <v>191</v>
      </c>
      <c r="D345" s="28">
        <v>1</v>
      </c>
      <c r="E345" s="28">
        <f t="shared" ref="E345" si="152">ROUND(L345+L345*$L$1/100,2)</f>
        <v>1305.4100000000001</v>
      </c>
      <c r="F345" s="28">
        <f t="shared" ref="F345" si="153">ROUNDDOWN(E345*29.25%+E345,2)</f>
        <v>1687.24</v>
      </c>
      <c r="G345" s="28">
        <f>D345*E345</f>
        <v>1305.4100000000001</v>
      </c>
      <c r="H345" s="29">
        <f>D345*F345</f>
        <v>1687.24</v>
      </c>
      <c r="L345" s="30">
        <v>1764.07</v>
      </c>
    </row>
    <row r="346" spans="1:12">
      <c r="A346" s="38" t="s">
        <v>131</v>
      </c>
      <c r="B346" s="39" t="s">
        <v>233</v>
      </c>
      <c r="C346" s="47" t="s">
        <v>350</v>
      </c>
      <c r="D346" s="48"/>
      <c r="E346" s="48"/>
      <c r="F346" s="48"/>
      <c r="G346" s="42">
        <f>SUM(G347:G367)</f>
        <v>28865.370000000003</v>
      </c>
      <c r="H346" s="43">
        <f>SUM(H347:H367)</f>
        <v>37307.550000000003</v>
      </c>
      <c r="L346" s="49"/>
    </row>
    <row r="347" spans="1:12" ht="24">
      <c r="A347" s="25" t="s">
        <v>132</v>
      </c>
      <c r="B347" s="37" t="s">
        <v>284</v>
      </c>
      <c r="C347" s="27" t="s">
        <v>108</v>
      </c>
      <c r="D347" s="28">
        <v>37</v>
      </c>
      <c r="E347" s="28">
        <f t="shared" ref="E347:E367" si="154">ROUND(L347+L347*$L$1/100,2)</f>
        <v>83.97</v>
      </c>
      <c r="F347" s="28">
        <f t="shared" ref="F347:F367" si="155">ROUNDDOWN(E347*29.25%+E347,2)</f>
        <v>108.53</v>
      </c>
      <c r="G347" s="28">
        <f t="shared" ref="G347:G367" si="156">D347*E347</f>
        <v>3106.89</v>
      </c>
      <c r="H347" s="29">
        <f t="shared" ref="H347:H367" si="157">D347*F347</f>
        <v>4015.61</v>
      </c>
      <c r="L347" s="30">
        <v>113.47</v>
      </c>
    </row>
    <row r="348" spans="1:12">
      <c r="A348" s="25" t="s">
        <v>133</v>
      </c>
      <c r="B348" s="37" t="s">
        <v>428</v>
      </c>
      <c r="C348" s="27" t="s">
        <v>108</v>
      </c>
      <c r="D348" s="28">
        <v>8</v>
      </c>
      <c r="E348" s="28">
        <f t="shared" si="154"/>
        <v>59.58</v>
      </c>
      <c r="F348" s="28">
        <f t="shared" si="155"/>
        <v>77</v>
      </c>
      <c r="G348" s="28">
        <f t="shared" si="156"/>
        <v>476.64</v>
      </c>
      <c r="H348" s="29">
        <f t="shared" si="157"/>
        <v>616</v>
      </c>
      <c r="L348" s="30">
        <v>80.510000000000005</v>
      </c>
    </row>
    <row r="349" spans="1:12" ht="24">
      <c r="A349" s="25" t="s">
        <v>134</v>
      </c>
      <c r="B349" s="46" t="s">
        <v>135</v>
      </c>
      <c r="C349" s="27" t="s">
        <v>108</v>
      </c>
      <c r="D349" s="28">
        <v>18</v>
      </c>
      <c r="E349" s="28">
        <f t="shared" si="154"/>
        <v>51.81</v>
      </c>
      <c r="F349" s="28">
        <f t="shared" si="155"/>
        <v>66.959999999999994</v>
      </c>
      <c r="G349" s="28">
        <f t="shared" si="156"/>
        <v>932.58</v>
      </c>
      <c r="H349" s="29">
        <f t="shared" si="157"/>
        <v>1205.28</v>
      </c>
      <c r="L349" s="30">
        <v>70.02</v>
      </c>
    </row>
    <row r="350" spans="1:12" ht="24">
      <c r="A350" s="25" t="s">
        <v>136</v>
      </c>
      <c r="B350" s="46" t="s">
        <v>286</v>
      </c>
      <c r="C350" s="27" t="s">
        <v>108</v>
      </c>
      <c r="D350" s="28">
        <v>3</v>
      </c>
      <c r="E350" s="28">
        <f t="shared" si="154"/>
        <v>163.24</v>
      </c>
      <c r="F350" s="28">
        <f t="shared" si="155"/>
        <v>210.98</v>
      </c>
      <c r="G350" s="28">
        <f t="shared" si="156"/>
        <v>489.72</v>
      </c>
      <c r="H350" s="29">
        <f t="shared" si="157"/>
        <v>632.93999999999994</v>
      </c>
      <c r="L350" s="30">
        <v>220.59</v>
      </c>
    </row>
    <row r="351" spans="1:12" ht="24">
      <c r="A351" s="25" t="s">
        <v>137</v>
      </c>
      <c r="B351" s="46" t="s">
        <v>138</v>
      </c>
      <c r="C351" s="27" t="s">
        <v>108</v>
      </c>
      <c r="D351" s="28">
        <v>2</v>
      </c>
      <c r="E351" s="28">
        <f t="shared" si="154"/>
        <v>93.18</v>
      </c>
      <c r="F351" s="28">
        <f t="shared" si="155"/>
        <v>120.43</v>
      </c>
      <c r="G351" s="28">
        <f t="shared" si="156"/>
        <v>186.36</v>
      </c>
      <c r="H351" s="29">
        <f t="shared" si="157"/>
        <v>240.86</v>
      </c>
      <c r="L351" s="30">
        <v>125.92</v>
      </c>
    </row>
    <row r="352" spans="1:12" ht="24">
      <c r="A352" s="25" t="s">
        <v>139</v>
      </c>
      <c r="B352" s="37" t="s">
        <v>287</v>
      </c>
      <c r="C352" s="27" t="s">
        <v>108</v>
      </c>
      <c r="D352" s="28">
        <v>2</v>
      </c>
      <c r="E352" s="28">
        <f t="shared" si="154"/>
        <v>23.82</v>
      </c>
      <c r="F352" s="28">
        <f t="shared" si="155"/>
        <v>30.78</v>
      </c>
      <c r="G352" s="28">
        <f t="shared" si="156"/>
        <v>47.64</v>
      </c>
      <c r="H352" s="29">
        <f t="shared" si="157"/>
        <v>61.56</v>
      </c>
      <c r="L352" s="30">
        <v>32.19</v>
      </c>
    </row>
    <row r="353" spans="1:12" ht="24">
      <c r="A353" s="25" t="s">
        <v>140</v>
      </c>
      <c r="B353" s="37" t="s">
        <v>402</v>
      </c>
      <c r="C353" s="27" t="s">
        <v>108</v>
      </c>
      <c r="D353" s="28">
        <v>68</v>
      </c>
      <c r="E353" s="28">
        <f t="shared" si="154"/>
        <v>142.36000000000001</v>
      </c>
      <c r="F353" s="28">
        <f t="shared" si="155"/>
        <v>184</v>
      </c>
      <c r="G353" s="28">
        <f t="shared" si="156"/>
        <v>9680.4800000000014</v>
      </c>
      <c r="H353" s="29">
        <f t="shared" si="157"/>
        <v>12512</v>
      </c>
      <c r="L353" s="30">
        <v>192.38</v>
      </c>
    </row>
    <row r="354" spans="1:12">
      <c r="A354" s="25" t="s">
        <v>141</v>
      </c>
      <c r="B354" s="46" t="s">
        <v>142</v>
      </c>
      <c r="C354" s="27" t="s">
        <v>108</v>
      </c>
      <c r="D354" s="28">
        <v>2</v>
      </c>
      <c r="E354" s="28">
        <f t="shared" si="154"/>
        <v>1.1499999999999999</v>
      </c>
      <c r="F354" s="28">
        <f t="shared" si="155"/>
        <v>1.48</v>
      </c>
      <c r="G354" s="28">
        <f t="shared" si="156"/>
        <v>2.2999999999999998</v>
      </c>
      <c r="H354" s="29">
        <f t="shared" si="157"/>
        <v>2.96</v>
      </c>
      <c r="L354" s="30">
        <v>1.56</v>
      </c>
    </row>
    <row r="355" spans="1:12">
      <c r="A355" s="25" t="s">
        <v>143</v>
      </c>
      <c r="B355" s="46" t="s">
        <v>288</v>
      </c>
      <c r="C355" s="27" t="s">
        <v>108</v>
      </c>
      <c r="D355" s="28">
        <v>57</v>
      </c>
      <c r="E355" s="28">
        <f t="shared" si="154"/>
        <v>10.029999999999999</v>
      </c>
      <c r="F355" s="28">
        <f t="shared" si="155"/>
        <v>12.96</v>
      </c>
      <c r="G355" s="28">
        <f t="shared" si="156"/>
        <v>571.70999999999992</v>
      </c>
      <c r="H355" s="29">
        <f t="shared" si="157"/>
        <v>738.72</v>
      </c>
      <c r="L355" s="30">
        <v>13.55</v>
      </c>
    </row>
    <row r="356" spans="1:12">
      <c r="A356" s="25" t="s">
        <v>144</v>
      </c>
      <c r="B356" s="37" t="s">
        <v>403</v>
      </c>
      <c r="C356" s="27" t="s">
        <v>108</v>
      </c>
      <c r="D356" s="28">
        <v>57</v>
      </c>
      <c r="E356" s="28">
        <f t="shared" si="154"/>
        <v>0.97</v>
      </c>
      <c r="F356" s="28">
        <f t="shared" si="155"/>
        <v>1.25</v>
      </c>
      <c r="G356" s="28">
        <f t="shared" si="156"/>
        <v>55.29</v>
      </c>
      <c r="H356" s="29">
        <f t="shared" si="157"/>
        <v>71.25</v>
      </c>
      <c r="L356" s="30">
        <v>1.31</v>
      </c>
    </row>
    <row r="357" spans="1:12">
      <c r="A357" s="25" t="s">
        <v>145</v>
      </c>
      <c r="B357" s="46" t="s">
        <v>288</v>
      </c>
      <c r="C357" s="27" t="s">
        <v>108</v>
      </c>
      <c r="D357" s="28">
        <v>2</v>
      </c>
      <c r="E357" s="28">
        <f t="shared" si="154"/>
        <v>10.029999999999999</v>
      </c>
      <c r="F357" s="28">
        <f t="shared" si="155"/>
        <v>12.96</v>
      </c>
      <c r="G357" s="28">
        <f t="shared" si="156"/>
        <v>20.059999999999999</v>
      </c>
      <c r="H357" s="29">
        <f t="shared" si="157"/>
        <v>25.92</v>
      </c>
      <c r="L357" s="30">
        <v>13.55</v>
      </c>
    </row>
    <row r="358" spans="1:12">
      <c r="A358" s="25" t="s">
        <v>146</v>
      </c>
      <c r="B358" s="46" t="s">
        <v>289</v>
      </c>
      <c r="C358" s="27" t="s">
        <v>108</v>
      </c>
      <c r="D358" s="28">
        <v>2</v>
      </c>
      <c r="E358" s="28">
        <f t="shared" si="154"/>
        <v>6.01</v>
      </c>
      <c r="F358" s="28">
        <f t="shared" si="155"/>
        <v>7.76</v>
      </c>
      <c r="G358" s="28">
        <f t="shared" si="156"/>
        <v>12.02</v>
      </c>
      <c r="H358" s="29">
        <f t="shared" si="157"/>
        <v>15.52</v>
      </c>
      <c r="L358" s="30">
        <v>8.1199999999999992</v>
      </c>
    </row>
    <row r="359" spans="1:12" ht="24">
      <c r="A359" s="52">
        <v>40788</v>
      </c>
      <c r="B359" s="37" t="s">
        <v>402</v>
      </c>
      <c r="C359" s="27" t="s">
        <v>108</v>
      </c>
      <c r="D359" s="28">
        <v>61</v>
      </c>
      <c r="E359" s="28">
        <f t="shared" si="154"/>
        <v>142.36000000000001</v>
      </c>
      <c r="F359" s="28">
        <f t="shared" si="155"/>
        <v>184</v>
      </c>
      <c r="G359" s="28">
        <f t="shared" si="156"/>
        <v>8683.9600000000009</v>
      </c>
      <c r="H359" s="29">
        <f t="shared" si="157"/>
        <v>11224</v>
      </c>
      <c r="L359" s="30">
        <v>192.38</v>
      </c>
    </row>
    <row r="360" spans="1:12" ht="24">
      <c r="A360" s="52">
        <v>41154</v>
      </c>
      <c r="B360" s="37" t="s">
        <v>290</v>
      </c>
      <c r="C360" s="27" t="s">
        <v>108</v>
      </c>
      <c r="D360" s="28">
        <v>15</v>
      </c>
      <c r="E360" s="28">
        <f t="shared" si="154"/>
        <v>7.46</v>
      </c>
      <c r="F360" s="28">
        <f t="shared" si="155"/>
        <v>9.64</v>
      </c>
      <c r="G360" s="28">
        <f t="shared" si="156"/>
        <v>111.9</v>
      </c>
      <c r="H360" s="29">
        <f t="shared" si="157"/>
        <v>144.60000000000002</v>
      </c>
      <c r="L360" s="30">
        <v>10.08</v>
      </c>
    </row>
    <row r="361" spans="1:12" ht="24">
      <c r="A361" s="52">
        <v>41519</v>
      </c>
      <c r="B361" s="37" t="s">
        <v>291</v>
      </c>
      <c r="C361" s="27" t="s">
        <v>108</v>
      </c>
      <c r="D361" s="28">
        <v>9</v>
      </c>
      <c r="E361" s="28">
        <f t="shared" si="154"/>
        <v>14.01</v>
      </c>
      <c r="F361" s="28">
        <f t="shared" si="155"/>
        <v>18.100000000000001</v>
      </c>
      <c r="G361" s="28">
        <f t="shared" si="156"/>
        <v>126.09</v>
      </c>
      <c r="H361" s="29">
        <f t="shared" si="157"/>
        <v>162.9</v>
      </c>
      <c r="L361" s="30">
        <v>18.93</v>
      </c>
    </row>
    <row r="362" spans="1:12" ht="24">
      <c r="A362" s="52">
        <v>41884</v>
      </c>
      <c r="B362" s="37" t="s">
        <v>292</v>
      </c>
      <c r="C362" s="27" t="s">
        <v>108</v>
      </c>
      <c r="D362" s="28">
        <v>2</v>
      </c>
      <c r="E362" s="28">
        <f t="shared" si="154"/>
        <v>21.73</v>
      </c>
      <c r="F362" s="28">
        <f t="shared" si="155"/>
        <v>28.08</v>
      </c>
      <c r="G362" s="28">
        <f t="shared" si="156"/>
        <v>43.46</v>
      </c>
      <c r="H362" s="29">
        <f t="shared" si="157"/>
        <v>56.16</v>
      </c>
      <c r="L362" s="30">
        <v>29.36</v>
      </c>
    </row>
    <row r="363" spans="1:12" ht="24">
      <c r="A363" s="52">
        <v>42249</v>
      </c>
      <c r="B363" s="37" t="s">
        <v>293</v>
      </c>
      <c r="C363" s="27" t="s">
        <v>108</v>
      </c>
      <c r="D363" s="28">
        <v>1</v>
      </c>
      <c r="E363" s="28">
        <f t="shared" si="154"/>
        <v>26.8</v>
      </c>
      <c r="F363" s="28">
        <f t="shared" si="155"/>
        <v>34.630000000000003</v>
      </c>
      <c r="G363" s="28">
        <f t="shared" si="156"/>
        <v>26.8</v>
      </c>
      <c r="H363" s="29">
        <f t="shared" si="157"/>
        <v>34.630000000000003</v>
      </c>
      <c r="L363" s="30">
        <v>36.22</v>
      </c>
    </row>
    <row r="364" spans="1:12" ht="24">
      <c r="A364" s="25" t="s">
        <v>147</v>
      </c>
      <c r="B364" s="37" t="s">
        <v>294</v>
      </c>
      <c r="C364" s="27" t="s">
        <v>108</v>
      </c>
      <c r="D364" s="28">
        <v>2</v>
      </c>
      <c r="E364" s="28">
        <f t="shared" si="154"/>
        <v>8.7899999999999991</v>
      </c>
      <c r="F364" s="28">
        <f t="shared" si="155"/>
        <v>11.36</v>
      </c>
      <c r="G364" s="28">
        <f t="shared" si="156"/>
        <v>17.579999999999998</v>
      </c>
      <c r="H364" s="29">
        <f t="shared" si="157"/>
        <v>22.72</v>
      </c>
      <c r="L364" s="30">
        <v>11.88</v>
      </c>
    </row>
    <row r="365" spans="1:12">
      <c r="A365" s="25" t="s">
        <v>148</v>
      </c>
      <c r="B365" s="46" t="s">
        <v>149</v>
      </c>
      <c r="C365" s="27" t="s">
        <v>108</v>
      </c>
      <c r="D365" s="28">
        <v>2</v>
      </c>
      <c r="E365" s="28">
        <f t="shared" si="154"/>
        <v>2.2999999999999998</v>
      </c>
      <c r="F365" s="28">
        <f t="shared" si="155"/>
        <v>2.97</v>
      </c>
      <c r="G365" s="28">
        <f t="shared" si="156"/>
        <v>4.5999999999999996</v>
      </c>
      <c r="H365" s="29">
        <f t="shared" si="157"/>
        <v>5.94</v>
      </c>
      <c r="L365" s="30">
        <v>3.11</v>
      </c>
    </row>
    <row r="366" spans="1:12">
      <c r="A366" s="52">
        <v>42980</v>
      </c>
      <c r="B366" s="46" t="s">
        <v>295</v>
      </c>
      <c r="C366" s="27" t="s">
        <v>108</v>
      </c>
      <c r="D366" s="28">
        <v>9</v>
      </c>
      <c r="E366" s="28">
        <f t="shared" si="154"/>
        <v>15.65</v>
      </c>
      <c r="F366" s="28">
        <f t="shared" si="155"/>
        <v>20.22</v>
      </c>
      <c r="G366" s="28">
        <f t="shared" si="156"/>
        <v>140.85</v>
      </c>
      <c r="H366" s="29">
        <f t="shared" si="157"/>
        <v>181.98</v>
      </c>
      <c r="L366" s="30">
        <v>21.15</v>
      </c>
    </row>
    <row r="367" spans="1:12" ht="24">
      <c r="A367" s="52">
        <v>43345</v>
      </c>
      <c r="B367" s="37" t="s">
        <v>402</v>
      </c>
      <c r="C367" s="27" t="s">
        <v>108</v>
      </c>
      <c r="D367" s="28">
        <v>29</v>
      </c>
      <c r="E367" s="28">
        <f t="shared" si="154"/>
        <v>142.36000000000001</v>
      </c>
      <c r="F367" s="28">
        <f t="shared" si="155"/>
        <v>184</v>
      </c>
      <c r="G367" s="28">
        <f t="shared" si="156"/>
        <v>4128.4400000000005</v>
      </c>
      <c r="H367" s="29">
        <f t="shared" si="157"/>
        <v>5336</v>
      </c>
      <c r="L367" s="30">
        <v>192.38</v>
      </c>
    </row>
    <row r="368" spans="1:12">
      <c r="A368" s="38" t="s">
        <v>150</v>
      </c>
      <c r="B368" s="39" t="s">
        <v>234</v>
      </c>
      <c r="C368" s="47" t="s">
        <v>350</v>
      </c>
      <c r="D368" s="48"/>
      <c r="E368" s="48"/>
      <c r="F368" s="48"/>
      <c r="G368" s="42">
        <f>SUM(G369:G372)</f>
        <v>673.83999999999992</v>
      </c>
      <c r="H368" s="43">
        <f>SUM(H369:H372)</f>
        <v>870.9</v>
      </c>
      <c r="L368" s="49"/>
    </row>
    <row r="369" spans="1:12" ht="36">
      <c r="A369" s="25" t="s">
        <v>151</v>
      </c>
      <c r="B369" s="46" t="s">
        <v>152</v>
      </c>
      <c r="C369" s="27" t="s">
        <v>108</v>
      </c>
      <c r="D369" s="28">
        <v>1</v>
      </c>
      <c r="E369" s="28">
        <f t="shared" ref="E369:E372" si="158">ROUND(L369+L369*$L$1/100,2)</f>
        <v>315.92</v>
      </c>
      <c r="F369" s="28">
        <f t="shared" ref="F369:F372" si="159">ROUNDDOWN(E369*29.25%+E369,2)</f>
        <v>408.32</v>
      </c>
      <c r="G369" s="28">
        <f t="shared" ref="G369:G372" si="160">D369*E369</f>
        <v>315.92</v>
      </c>
      <c r="H369" s="29">
        <f t="shared" ref="H369:H372" si="161">D369*F369</f>
        <v>408.32</v>
      </c>
      <c r="L369" s="30">
        <v>426.92</v>
      </c>
    </row>
    <row r="370" spans="1:12" ht="24">
      <c r="A370" s="25" t="s">
        <v>153</v>
      </c>
      <c r="B370" s="46" t="s">
        <v>154</v>
      </c>
      <c r="C370" s="27" t="s">
        <v>108</v>
      </c>
      <c r="D370" s="28">
        <v>1</v>
      </c>
      <c r="E370" s="28">
        <f t="shared" si="158"/>
        <v>181.83</v>
      </c>
      <c r="F370" s="28">
        <f t="shared" si="159"/>
        <v>235.01</v>
      </c>
      <c r="G370" s="28">
        <f t="shared" si="160"/>
        <v>181.83</v>
      </c>
      <c r="H370" s="29">
        <f t="shared" si="161"/>
        <v>235.01</v>
      </c>
      <c r="L370" s="30">
        <v>245.71</v>
      </c>
    </row>
    <row r="371" spans="1:12" ht="24">
      <c r="A371" s="25" t="s">
        <v>155</v>
      </c>
      <c r="B371" s="37" t="s">
        <v>296</v>
      </c>
      <c r="C371" s="27" t="s">
        <v>108</v>
      </c>
      <c r="D371" s="28">
        <v>2</v>
      </c>
      <c r="E371" s="28">
        <f t="shared" si="158"/>
        <v>64.2</v>
      </c>
      <c r="F371" s="28">
        <f t="shared" si="159"/>
        <v>82.97</v>
      </c>
      <c r="G371" s="28">
        <f t="shared" si="160"/>
        <v>128.4</v>
      </c>
      <c r="H371" s="29">
        <f t="shared" si="161"/>
        <v>165.94</v>
      </c>
      <c r="L371" s="30">
        <v>86.76</v>
      </c>
    </row>
    <row r="372" spans="1:12">
      <c r="A372" s="25" t="s">
        <v>156</v>
      </c>
      <c r="B372" s="46" t="s">
        <v>297</v>
      </c>
      <c r="C372" s="27" t="s">
        <v>108</v>
      </c>
      <c r="D372" s="28">
        <v>1</v>
      </c>
      <c r="E372" s="28">
        <f t="shared" si="158"/>
        <v>47.69</v>
      </c>
      <c r="F372" s="28">
        <f t="shared" si="159"/>
        <v>61.63</v>
      </c>
      <c r="G372" s="28">
        <f t="shared" si="160"/>
        <v>47.69</v>
      </c>
      <c r="H372" s="29">
        <f t="shared" si="161"/>
        <v>61.63</v>
      </c>
      <c r="L372" s="30">
        <v>64.44</v>
      </c>
    </row>
    <row r="373" spans="1:12">
      <c r="A373" s="38" t="s">
        <v>157</v>
      </c>
      <c r="B373" s="39" t="s">
        <v>235</v>
      </c>
      <c r="C373" s="47" t="s">
        <v>350</v>
      </c>
      <c r="D373" s="48"/>
      <c r="E373" s="48"/>
      <c r="F373" s="48"/>
      <c r="G373" s="42">
        <f>SUM(G374:G380)</f>
        <v>1530.8300000000002</v>
      </c>
      <c r="H373" s="43">
        <f>SUM(H374:H380)</f>
        <v>1978.4200000000003</v>
      </c>
      <c r="L373" s="49"/>
    </row>
    <row r="374" spans="1:12" ht="36">
      <c r="A374" s="25" t="s">
        <v>158</v>
      </c>
      <c r="B374" s="46" t="s">
        <v>152</v>
      </c>
      <c r="C374" s="27" t="s">
        <v>108</v>
      </c>
      <c r="D374" s="28">
        <v>2</v>
      </c>
      <c r="E374" s="28">
        <f t="shared" ref="E374:E380" si="162">ROUND(L374+L374*$L$1/100,2)</f>
        <v>315.92</v>
      </c>
      <c r="F374" s="28">
        <f t="shared" ref="F374:F380" si="163">ROUNDDOWN(E374*29.25%+E374,2)</f>
        <v>408.32</v>
      </c>
      <c r="G374" s="28">
        <f t="shared" ref="G374:G380" si="164">D374*E374</f>
        <v>631.84</v>
      </c>
      <c r="H374" s="29">
        <f t="shared" ref="H374:H380" si="165">D374*F374</f>
        <v>816.64</v>
      </c>
      <c r="L374" s="30">
        <v>426.92</v>
      </c>
    </row>
    <row r="375" spans="1:12">
      <c r="A375" s="25" t="s">
        <v>159</v>
      </c>
      <c r="B375" s="46" t="s">
        <v>298</v>
      </c>
      <c r="C375" s="27" t="s">
        <v>108</v>
      </c>
      <c r="D375" s="28">
        <v>2</v>
      </c>
      <c r="E375" s="28">
        <f t="shared" si="162"/>
        <v>136.41</v>
      </c>
      <c r="F375" s="28">
        <f t="shared" si="163"/>
        <v>176.3</v>
      </c>
      <c r="G375" s="28">
        <f t="shared" si="164"/>
        <v>272.82</v>
      </c>
      <c r="H375" s="29">
        <f t="shared" si="165"/>
        <v>352.6</v>
      </c>
      <c r="L375" s="30">
        <v>184.34</v>
      </c>
    </row>
    <row r="376" spans="1:12">
      <c r="A376" s="25" t="s">
        <v>160</v>
      </c>
      <c r="B376" s="46" t="s">
        <v>297</v>
      </c>
      <c r="C376" s="27" t="s">
        <v>108</v>
      </c>
      <c r="D376" s="28">
        <v>3</v>
      </c>
      <c r="E376" s="28">
        <f t="shared" si="162"/>
        <v>47.69</v>
      </c>
      <c r="F376" s="28">
        <f t="shared" si="163"/>
        <v>61.63</v>
      </c>
      <c r="G376" s="28">
        <f t="shared" si="164"/>
        <v>143.07</v>
      </c>
      <c r="H376" s="29">
        <f t="shared" si="165"/>
        <v>184.89000000000001</v>
      </c>
      <c r="L376" s="30">
        <v>64.44</v>
      </c>
    </row>
    <row r="377" spans="1:12" ht="24">
      <c r="A377" s="25" t="s">
        <v>161</v>
      </c>
      <c r="B377" s="37" t="s">
        <v>296</v>
      </c>
      <c r="C377" s="27" t="s">
        <v>108</v>
      </c>
      <c r="D377" s="28">
        <v>2</v>
      </c>
      <c r="E377" s="28">
        <f t="shared" si="162"/>
        <v>64.2</v>
      </c>
      <c r="F377" s="28">
        <f t="shared" si="163"/>
        <v>82.97</v>
      </c>
      <c r="G377" s="28">
        <f t="shared" si="164"/>
        <v>128.4</v>
      </c>
      <c r="H377" s="29">
        <f t="shared" si="165"/>
        <v>165.94</v>
      </c>
      <c r="L377" s="30">
        <v>86.76</v>
      </c>
    </row>
    <row r="378" spans="1:12" ht="24">
      <c r="A378" s="25" t="s">
        <v>162</v>
      </c>
      <c r="B378" s="37" t="s">
        <v>299</v>
      </c>
      <c r="C378" s="27" t="s">
        <v>108</v>
      </c>
      <c r="D378" s="28">
        <v>10</v>
      </c>
      <c r="E378" s="28">
        <f t="shared" si="162"/>
        <v>7.42</v>
      </c>
      <c r="F378" s="28">
        <f t="shared" si="163"/>
        <v>9.59</v>
      </c>
      <c r="G378" s="28">
        <f t="shared" si="164"/>
        <v>74.2</v>
      </c>
      <c r="H378" s="29">
        <f t="shared" si="165"/>
        <v>95.9</v>
      </c>
      <c r="L378" s="30">
        <v>10.029999999999999</v>
      </c>
    </row>
    <row r="379" spans="1:12" ht="24">
      <c r="A379" s="25" t="s">
        <v>163</v>
      </c>
      <c r="B379" s="37" t="s">
        <v>300</v>
      </c>
      <c r="C379" s="27" t="s">
        <v>108</v>
      </c>
      <c r="D379" s="28">
        <v>10</v>
      </c>
      <c r="E379" s="28">
        <f t="shared" si="162"/>
        <v>11.38</v>
      </c>
      <c r="F379" s="28">
        <f t="shared" si="163"/>
        <v>14.7</v>
      </c>
      <c r="G379" s="28">
        <f t="shared" si="164"/>
        <v>113.80000000000001</v>
      </c>
      <c r="H379" s="29">
        <f t="shared" si="165"/>
        <v>147</v>
      </c>
      <c r="L379" s="30">
        <v>15.38</v>
      </c>
    </row>
    <row r="380" spans="1:12" ht="24">
      <c r="A380" s="25" t="s">
        <v>164</v>
      </c>
      <c r="B380" s="37" t="s">
        <v>301</v>
      </c>
      <c r="C380" s="27" t="s">
        <v>108</v>
      </c>
      <c r="D380" s="28">
        <v>5</v>
      </c>
      <c r="E380" s="28">
        <f t="shared" si="162"/>
        <v>33.340000000000003</v>
      </c>
      <c r="F380" s="28">
        <f t="shared" si="163"/>
        <v>43.09</v>
      </c>
      <c r="G380" s="28">
        <f t="shared" si="164"/>
        <v>166.70000000000002</v>
      </c>
      <c r="H380" s="29">
        <f t="shared" si="165"/>
        <v>215.45000000000002</v>
      </c>
      <c r="L380" s="30">
        <v>45.06</v>
      </c>
    </row>
    <row r="381" spans="1:12">
      <c r="A381" s="38" t="s">
        <v>165</v>
      </c>
      <c r="B381" s="39" t="s">
        <v>236</v>
      </c>
      <c r="C381" s="47" t="s">
        <v>350</v>
      </c>
      <c r="D381" s="48"/>
      <c r="E381" s="48"/>
      <c r="F381" s="48"/>
      <c r="G381" s="42">
        <f>SUM(G382:G392)</f>
        <v>4720.5199999999995</v>
      </c>
      <c r="H381" s="43">
        <f>SUM(H382:H392)</f>
        <v>6100.9100000000008</v>
      </c>
      <c r="L381" s="49"/>
    </row>
    <row r="382" spans="1:12">
      <c r="A382" s="25" t="s">
        <v>166</v>
      </c>
      <c r="B382" s="46" t="s">
        <v>302</v>
      </c>
      <c r="C382" s="27" t="s">
        <v>108</v>
      </c>
      <c r="D382" s="28">
        <v>11</v>
      </c>
      <c r="E382" s="28">
        <f t="shared" ref="E382:E392" si="166">ROUND(L382+L382*$L$1/100,2)</f>
        <v>78.97</v>
      </c>
      <c r="F382" s="28">
        <f t="shared" ref="F382:F392" si="167">ROUNDDOWN(E382*29.25%+E382,2)</f>
        <v>102.06</v>
      </c>
      <c r="G382" s="28">
        <f t="shared" ref="G382:G392" si="168">D382*E382</f>
        <v>868.67</v>
      </c>
      <c r="H382" s="29">
        <f t="shared" ref="H382:H392" si="169">D382*F382</f>
        <v>1122.6600000000001</v>
      </c>
      <c r="L382" s="30">
        <v>106.71</v>
      </c>
    </row>
    <row r="383" spans="1:12">
      <c r="A383" s="25" t="s">
        <v>167</v>
      </c>
      <c r="B383" s="46" t="s">
        <v>303</v>
      </c>
      <c r="C383" s="27" t="s">
        <v>108</v>
      </c>
      <c r="D383" s="28">
        <v>11</v>
      </c>
      <c r="E383" s="28">
        <f t="shared" si="166"/>
        <v>93.23</v>
      </c>
      <c r="F383" s="28">
        <f t="shared" si="167"/>
        <v>120.49</v>
      </c>
      <c r="G383" s="28">
        <f t="shared" si="168"/>
        <v>1025.53</v>
      </c>
      <c r="H383" s="29">
        <f t="shared" si="169"/>
        <v>1325.3899999999999</v>
      </c>
      <c r="L383" s="30">
        <v>125.99</v>
      </c>
    </row>
    <row r="384" spans="1:12" ht="24">
      <c r="A384" s="25" t="s">
        <v>168</v>
      </c>
      <c r="B384" s="37" t="s">
        <v>304</v>
      </c>
      <c r="C384" s="27" t="s">
        <v>108</v>
      </c>
      <c r="D384" s="28">
        <v>11</v>
      </c>
      <c r="E384" s="28">
        <f t="shared" si="166"/>
        <v>9.89</v>
      </c>
      <c r="F384" s="28">
        <f t="shared" si="167"/>
        <v>12.78</v>
      </c>
      <c r="G384" s="28">
        <f t="shared" si="168"/>
        <v>108.79</v>
      </c>
      <c r="H384" s="29">
        <f t="shared" si="169"/>
        <v>140.57999999999998</v>
      </c>
      <c r="L384" s="30">
        <v>13.37</v>
      </c>
    </row>
    <row r="385" spans="1:12" ht="24">
      <c r="A385" s="25" t="s">
        <v>169</v>
      </c>
      <c r="B385" s="37" t="s">
        <v>305</v>
      </c>
      <c r="C385" s="27" t="s">
        <v>198</v>
      </c>
      <c r="D385" s="28">
        <v>7</v>
      </c>
      <c r="E385" s="28">
        <f t="shared" si="166"/>
        <v>92.37</v>
      </c>
      <c r="F385" s="28">
        <f t="shared" si="167"/>
        <v>119.38</v>
      </c>
      <c r="G385" s="28">
        <f t="shared" si="168"/>
        <v>646.59</v>
      </c>
      <c r="H385" s="29">
        <f t="shared" si="169"/>
        <v>835.66</v>
      </c>
      <c r="L385" s="30">
        <v>124.82</v>
      </c>
    </row>
    <row r="386" spans="1:12">
      <c r="A386" s="25" t="s">
        <v>170</v>
      </c>
      <c r="B386" s="46" t="s">
        <v>306</v>
      </c>
      <c r="C386" s="27" t="s">
        <v>108</v>
      </c>
      <c r="D386" s="28">
        <v>1</v>
      </c>
      <c r="E386" s="28">
        <f t="shared" si="166"/>
        <v>668.2</v>
      </c>
      <c r="F386" s="28">
        <f t="shared" si="167"/>
        <v>863.64</v>
      </c>
      <c r="G386" s="28">
        <f t="shared" si="168"/>
        <v>668.2</v>
      </c>
      <c r="H386" s="29">
        <f t="shared" si="169"/>
        <v>863.64</v>
      </c>
      <c r="L386" s="30">
        <v>902.97</v>
      </c>
    </row>
    <row r="387" spans="1:12">
      <c r="A387" s="25" t="s">
        <v>171</v>
      </c>
      <c r="B387" s="46" t="s">
        <v>307</v>
      </c>
      <c r="C387" s="27" t="s">
        <v>108</v>
      </c>
      <c r="D387" s="28">
        <v>1</v>
      </c>
      <c r="E387" s="28">
        <f t="shared" si="166"/>
        <v>384.8</v>
      </c>
      <c r="F387" s="28">
        <f t="shared" si="167"/>
        <v>497.35</v>
      </c>
      <c r="G387" s="28">
        <f t="shared" si="168"/>
        <v>384.8</v>
      </c>
      <c r="H387" s="29">
        <f t="shared" si="169"/>
        <v>497.35</v>
      </c>
      <c r="L387" s="30">
        <v>520</v>
      </c>
    </row>
    <row r="388" spans="1:12">
      <c r="A388" s="25" t="s">
        <v>172</v>
      </c>
      <c r="B388" s="46" t="s">
        <v>308</v>
      </c>
      <c r="C388" s="27" t="s">
        <v>108</v>
      </c>
      <c r="D388" s="28">
        <v>1</v>
      </c>
      <c r="E388" s="28">
        <f t="shared" si="166"/>
        <v>219.74</v>
      </c>
      <c r="F388" s="28">
        <f t="shared" si="167"/>
        <v>284.01</v>
      </c>
      <c r="G388" s="28">
        <f t="shared" si="168"/>
        <v>219.74</v>
      </c>
      <c r="H388" s="29">
        <f t="shared" si="169"/>
        <v>284.01</v>
      </c>
      <c r="L388" s="30">
        <v>296.95</v>
      </c>
    </row>
    <row r="389" spans="1:12">
      <c r="A389" s="25" t="s">
        <v>173</v>
      </c>
      <c r="B389" s="46" t="s">
        <v>174</v>
      </c>
      <c r="C389" s="27" t="s">
        <v>108</v>
      </c>
      <c r="D389" s="28">
        <v>2</v>
      </c>
      <c r="E389" s="28">
        <f t="shared" si="166"/>
        <v>3.82</v>
      </c>
      <c r="F389" s="28">
        <f t="shared" si="167"/>
        <v>4.93</v>
      </c>
      <c r="G389" s="28">
        <f t="shared" si="168"/>
        <v>7.64</v>
      </c>
      <c r="H389" s="29">
        <f t="shared" si="169"/>
        <v>9.86</v>
      </c>
      <c r="L389" s="30">
        <v>5.16</v>
      </c>
    </row>
    <row r="390" spans="1:12" ht="24">
      <c r="A390" s="25" t="s">
        <v>175</v>
      </c>
      <c r="B390" s="46" t="s">
        <v>176</v>
      </c>
      <c r="C390" s="27" t="s">
        <v>198</v>
      </c>
      <c r="D390" s="28">
        <v>2</v>
      </c>
      <c r="E390" s="28">
        <f t="shared" si="166"/>
        <v>123.05</v>
      </c>
      <c r="F390" s="28">
        <f t="shared" si="167"/>
        <v>159.04</v>
      </c>
      <c r="G390" s="28">
        <f t="shared" si="168"/>
        <v>246.1</v>
      </c>
      <c r="H390" s="29">
        <f t="shared" si="169"/>
        <v>318.08</v>
      </c>
      <c r="L390" s="30">
        <v>166.29</v>
      </c>
    </row>
    <row r="391" spans="1:12" ht="36">
      <c r="A391" s="52">
        <v>40426</v>
      </c>
      <c r="B391" s="37" t="s">
        <v>309</v>
      </c>
      <c r="C391" s="27" t="s">
        <v>108</v>
      </c>
      <c r="D391" s="28">
        <v>1</v>
      </c>
      <c r="E391" s="28">
        <f t="shared" si="166"/>
        <v>125.09</v>
      </c>
      <c r="F391" s="28">
        <f t="shared" si="167"/>
        <v>161.66999999999999</v>
      </c>
      <c r="G391" s="28">
        <f t="shared" si="168"/>
        <v>125.09</v>
      </c>
      <c r="H391" s="29">
        <f t="shared" si="169"/>
        <v>161.66999999999999</v>
      </c>
      <c r="L391" s="30">
        <v>169.04</v>
      </c>
    </row>
    <row r="392" spans="1:12" ht="24">
      <c r="A392" s="52">
        <v>40791</v>
      </c>
      <c r="B392" s="46" t="s">
        <v>177</v>
      </c>
      <c r="C392" s="27" t="s">
        <v>108</v>
      </c>
      <c r="D392" s="28">
        <v>3</v>
      </c>
      <c r="E392" s="28">
        <f t="shared" si="166"/>
        <v>139.79</v>
      </c>
      <c r="F392" s="28">
        <f t="shared" si="167"/>
        <v>180.67</v>
      </c>
      <c r="G392" s="28">
        <f t="shared" si="168"/>
        <v>419.37</v>
      </c>
      <c r="H392" s="29">
        <f t="shared" si="169"/>
        <v>542.01</v>
      </c>
      <c r="L392" s="30">
        <v>188.91</v>
      </c>
    </row>
    <row r="393" spans="1:12">
      <c r="A393" s="32">
        <v>10</v>
      </c>
      <c r="B393" s="141" t="s">
        <v>178</v>
      </c>
      <c r="C393" s="141"/>
      <c r="D393" s="141"/>
      <c r="E393" s="141"/>
      <c r="F393" s="141"/>
      <c r="G393" s="35">
        <f>SUM(G394+G415+G430+G439+G444)</f>
        <v>50163.067000000003</v>
      </c>
      <c r="H393" s="36">
        <f>SUM(H394+H415+H430+H439+H444)</f>
        <v>64833.373</v>
      </c>
      <c r="L393" s="5"/>
    </row>
    <row r="394" spans="1:12">
      <c r="A394" s="38" t="s">
        <v>179</v>
      </c>
      <c r="B394" s="39" t="s">
        <v>237</v>
      </c>
      <c r="C394" s="47"/>
      <c r="D394" s="48"/>
      <c r="E394" s="48"/>
      <c r="F394" s="48"/>
      <c r="G394" s="42">
        <f>SUM(G395:G414)</f>
        <v>18151.483</v>
      </c>
      <c r="H394" s="42">
        <f>SUM(H395:H414)</f>
        <v>23460.151000000002</v>
      </c>
      <c r="L394" s="49"/>
    </row>
    <row r="395" spans="1:12" ht="24">
      <c r="A395" s="53">
        <v>40179</v>
      </c>
      <c r="B395" s="37" t="s">
        <v>310</v>
      </c>
      <c r="C395" s="27" t="s">
        <v>108</v>
      </c>
      <c r="D395" s="28">
        <v>1</v>
      </c>
      <c r="E395" s="28">
        <f t="shared" ref="E395:E414" si="170">ROUND(L395+L395*$L$1/100,2)</f>
        <v>271.93</v>
      </c>
      <c r="F395" s="28">
        <f t="shared" ref="F395:F414" si="171">ROUNDDOWN(E395*29.25%+E395,2)</f>
        <v>351.46</v>
      </c>
      <c r="G395" s="28">
        <f t="shared" ref="G395:G414" si="172">D395*E395</f>
        <v>271.93</v>
      </c>
      <c r="H395" s="29">
        <f t="shared" ref="H395:H414" si="173">D395*F395</f>
        <v>351.46</v>
      </c>
      <c r="L395" s="30">
        <v>367.47</v>
      </c>
    </row>
    <row r="396" spans="1:12">
      <c r="A396" s="53">
        <v>40180</v>
      </c>
      <c r="B396" s="46" t="s">
        <v>311</v>
      </c>
      <c r="C396" s="27" t="s">
        <v>108</v>
      </c>
      <c r="D396" s="28">
        <v>1</v>
      </c>
      <c r="E396" s="28">
        <f t="shared" si="170"/>
        <v>7.31</v>
      </c>
      <c r="F396" s="28">
        <f t="shared" si="171"/>
        <v>9.44</v>
      </c>
      <c r="G396" s="28">
        <f t="shared" si="172"/>
        <v>7.31</v>
      </c>
      <c r="H396" s="29">
        <f t="shared" si="173"/>
        <v>9.44</v>
      </c>
      <c r="L396" s="30">
        <v>9.8800000000000008</v>
      </c>
    </row>
    <row r="397" spans="1:12" ht="48">
      <c r="A397" s="53">
        <v>40181</v>
      </c>
      <c r="B397" s="46" t="s">
        <v>312</v>
      </c>
      <c r="C397" s="27" t="s">
        <v>108</v>
      </c>
      <c r="D397" s="28">
        <v>4</v>
      </c>
      <c r="E397" s="28">
        <f t="shared" si="170"/>
        <v>226.51</v>
      </c>
      <c r="F397" s="28">
        <f t="shared" si="171"/>
        <v>292.76</v>
      </c>
      <c r="G397" s="28">
        <f t="shared" si="172"/>
        <v>906.04</v>
      </c>
      <c r="H397" s="29">
        <f t="shared" si="173"/>
        <v>1171.04</v>
      </c>
      <c r="L397" s="30">
        <v>306.10000000000002</v>
      </c>
    </row>
    <row r="398" spans="1:12">
      <c r="A398" s="53">
        <v>40182</v>
      </c>
      <c r="B398" s="46" t="s">
        <v>313</v>
      </c>
      <c r="C398" s="27" t="s">
        <v>108</v>
      </c>
      <c r="D398" s="28">
        <v>5</v>
      </c>
      <c r="E398" s="28">
        <f t="shared" si="170"/>
        <v>47.33</v>
      </c>
      <c r="F398" s="28">
        <f t="shared" si="171"/>
        <v>61.17</v>
      </c>
      <c r="G398" s="28">
        <f t="shared" si="172"/>
        <v>236.64999999999998</v>
      </c>
      <c r="H398" s="29">
        <f t="shared" si="173"/>
        <v>305.85000000000002</v>
      </c>
      <c r="L398" s="30">
        <v>63.96</v>
      </c>
    </row>
    <row r="399" spans="1:12" ht="36">
      <c r="A399" s="53">
        <v>40183</v>
      </c>
      <c r="B399" s="46" t="s">
        <v>180</v>
      </c>
      <c r="C399" s="27" t="s">
        <v>108</v>
      </c>
      <c r="D399" s="28">
        <v>12</v>
      </c>
      <c r="E399" s="28">
        <f t="shared" si="170"/>
        <v>92.75</v>
      </c>
      <c r="F399" s="28">
        <f t="shared" si="171"/>
        <v>119.87</v>
      </c>
      <c r="G399" s="28">
        <f t="shared" si="172"/>
        <v>1113</v>
      </c>
      <c r="H399" s="29">
        <f t="shared" si="173"/>
        <v>1438.44</v>
      </c>
      <c r="L399" s="30">
        <v>125.34</v>
      </c>
    </row>
    <row r="400" spans="1:12">
      <c r="A400" s="53">
        <v>40184</v>
      </c>
      <c r="B400" s="46" t="s">
        <v>181</v>
      </c>
      <c r="C400" s="27" t="s">
        <v>108</v>
      </c>
      <c r="D400" s="28">
        <v>1</v>
      </c>
      <c r="E400" s="28">
        <f t="shared" si="170"/>
        <v>1880.78</v>
      </c>
      <c r="F400" s="28">
        <f t="shared" si="171"/>
        <v>2430.9</v>
      </c>
      <c r="G400" s="28">
        <f t="shared" si="172"/>
        <v>1880.78</v>
      </c>
      <c r="H400" s="29">
        <f t="shared" si="173"/>
        <v>2430.9</v>
      </c>
      <c r="L400" s="30">
        <v>2541.6</v>
      </c>
    </row>
    <row r="401" spans="1:12">
      <c r="A401" s="53">
        <v>40185</v>
      </c>
      <c r="B401" s="46" t="s">
        <v>314</v>
      </c>
      <c r="C401" s="27" t="s">
        <v>108</v>
      </c>
      <c r="D401" s="28">
        <v>14</v>
      </c>
      <c r="E401" s="28">
        <f t="shared" si="170"/>
        <v>88.13</v>
      </c>
      <c r="F401" s="28">
        <f t="shared" si="171"/>
        <v>113.9</v>
      </c>
      <c r="G401" s="28">
        <f t="shared" si="172"/>
        <v>1233.82</v>
      </c>
      <c r="H401" s="29">
        <f t="shared" si="173"/>
        <v>1594.6000000000001</v>
      </c>
      <c r="L401" s="30">
        <v>119.09</v>
      </c>
    </row>
    <row r="402" spans="1:12">
      <c r="A402" s="53">
        <v>40186</v>
      </c>
      <c r="B402" s="46" t="s">
        <v>315</v>
      </c>
      <c r="C402" s="27" t="s">
        <v>108</v>
      </c>
      <c r="D402" s="28">
        <v>14</v>
      </c>
      <c r="E402" s="28">
        <f t="shared" si="170"/>
        <v>32.86</v>
      </c>
      <c r="F402" s="28">
        <f t="shared" si="171"/>
        <v>42.47</v>
      </c>
      <c r="G402" s="28">
        <f t="shared" si="172"/>
        <v>460.03999999999996</v>
      </c>
      <c r="H402" s="29">
        <f t="shared" si="173"/>
        <v>594.57999999999993</v>
      </c>
      <c r="L402" s="30">
        <v>44.41</v>
      </c>
    </row>
    <row r="403" spans="1:12" ht="36">
      <c r="A403" s="53">
        <v>40187</v>
      </c>
      <c r="B403" s="46" t="s">
        <v>316</v>
      </c>
      <c r="C403" s="27" t="s">
        <v>108</v>
      </c>
      <c r="D403" s="28">
        <v>1</v>
      </c>
      <c r="E403" s="28">
        <f t="shared" si="170"/>
        <v>781.01</v>
      </c>
      <c r="F403" s="28">
        <f t="shared" si="171"/>
        <v>1009.45</v>
      </c>
      <c r="G403" s="28">
        <f t="shared" si="172"/>
        <v>781.01</v>
      </c>
      <c r="H403" s="29">
        <f t="shared" si="173"/>
        <v>1009.45</v>
      </c>
      <c r="L403" s="30">
        <v>1055.42</v>
      </c>
    </row>
    <row r="404" spans="1:12">
      <c r="A404" s="54">
        <v>40452</v>
      </c>
      <c r="B404" s="46" t="s">
        <v>317</v>
      </c>
      <c r="C404" s="27" t="s">
        <v>108</v>
      </c>
      <c r="D404" s="28">
        <v>1</v>
      </c>
      <c r="E404" s="28">
        <f t="shared" si="170"/>
        <v>463.27</v>
      </c>
      <c r="F404" s="28">
        <f t="shared" si="171"/>
        <v>598.77</v>
      </c>
      <c r="G404" s="28">
        <f t="shared" si="172"/>
        <v>463.27</v>
      </c>
      <c r="H404" s="29">
        <f t="shared" si="173"/>
        <v>598.77</v>
      </c>
      <c r="L404" s="30">
        <v>626.04</v>
      </c>
    </row>
    <row r="405" spans="1:12" ht="24">
      <c r="A405" s="54">
        <v>40817</v>
      </c>
      <c r="B405" s="37" t="s">
        <v>318</v>
      </c>
      <c r="C405" s="27" t="s">
        <v>82</v>
      </c>
      <c r="D405" s="28">
        <v>13.2</v>
      </c>
      <c r="E405" s="28">
        <f t="shared" si="170"/>
        <v>311.83999999999997</v>
      </c>
      <c r="F405" s="28">
        <f t="shared" si="171"/>
        <v>403.05</v>
      </c>
      <c r="G405" s="28">
        <f t="shared" si="172"/>
        <v>4116.2879999999996</v>
      </c>
      <c r="H405" s="29">
        <f t="shared" si="173"/>
        <v>5320.26</v>
      </c>
      <c r="L405" s="30">
        <v>421.41</v>
      </c>
    </row>
    <row r="406" spans="1:12">
      <c r="A406" s="54">
        <v>41183</v>
      </c>
      <c r="B406" s="46" t="s">
        <v>182</v>
      </c>
      <c r="C406" s="27" t="s">
        <v>82</v>
      </c>
      <c r="D406" s="28">
        <v>2.7</v>
      </c>
      <c r="E406" s="28">
        <f t="shared" si="170"/>
        <v>288.97000000000003</v>
      </c>
      <c r="F406" s="28">
        <f t="shared" si="171"/>
        <v>373.49</v>
      </c>
      <c r="G406" s="28">
        <f t="shared" si="172"/>
        <v>780.21900000000016</v>
      </c>
      <c r="H406" s="29">
        <f t="shared" si="173"/>
        <v>1008.4230000000001</v>
      </c>
      <c r="L406" s="30">
        <v>390.5</v>
      </c>
    </row>
    <row r="407" spans="1:12">
      <c r="A407" s="54">
        <v>41548</v>
      </c>
      <c r="B407" s="46" t="s">
        <v>183</v>
      </c>
      <c r="C407" s="27" t="s">
        <v>82</v>
      </c>
      <c r="D407" s="28">
        <v>18.2</v>
      </c>
      <c r="E407" s="28">
        <f t="shared" si="170"/>
        <v>96.28</v>
      </c>
      <c r="F407" s="28">
        <f t="shared" si="171"/>
        <v>124.44</v>
      </c>
      <c r="G407" s="28">
        <f t="shared" si="172"/>
        <v>1752.296</v>
      </c>
      <c r="H407" s="29">
        <f t="shared" si="173"/>
        <v>2264.808</v>
      </c>
      <c r="L407" s="30">
        <v>130.11000000000001</v>
      </c>
    </row>
    <row r="408" spans="1:12" ht="24">
      <c r="A408" s="54">
        <v>41913</v>
      </c>
      <c r="B408" s="46" t="s">
        <v>319</v>
      </c>
      <c r="C408" s="27" t="s">
        <v>108</v>
      </c>
      <c r="D408" s="28">
        <v>1</v>
      </c>
      <c r="E408" s="28">
        <f t="shared" si="170"/>
        <v>553.96</v>
      </c>
      <c r="F408" s="28">
        <f t="shared" si="171"/>
        <v>715.99</v>
      </c>
      <c r="G408" s="28">
        <f t="shared" si="172"/>
        <v>553.96</v>
      </c>
      <c r="H408" s="29">
        <f t="shared" si="173"/>
        <v>715.99</v>
      </c>
      <c r="L408" s="30">
        <v>748.59</v>
      </c>
    </row>
    <row r="409" spans="1:12" ht="24">
      <c r="A409" s="25" t="s">
        <v>184</v>
      </c>
      <c r="B409" s="37" t="s">
        <v>320</v>
      </c>
      <c r="C409" s="27" t="s">
        <v>108</v>
      </c>
      <c r="D409" s="28">
        <v>12</v>
      </c>
      <c r="E409" s="28">
        <f t="shared" si="170"/>
        <v>136.91999999999999</v>
      </c>
      <c r="F409" s="28">
        <f t="shared" si="171"/>
        <v>176.96</v>
      </c>
      <c r="G409" s="28">
        <f t="shared" si="172"/>
        <v>1643.04</v>
      </c>
      <c r="H409" s="29">
        <f t="shared" si="173"/>
        <v>2123.52</v>
      </c>
      <c r="L409" s="30">
        <v>185.03</v>
      </c>
    </row>
    <row r="410" spans="1:12">
      <c r="A410" s="25" t="s">
        <v>185</v>
      </c>
      <c r="B410" s="46" t="s">
        <v>186</v>
      </c>
      <c r="C410" s="27" t="s">
        <v>108</v>
      </c>
      <c r="D410" s="28">
        <v>13</v>
      </c>
      <c r="E410" s="28">
        <f t="shared" si="170"/>
        <v>32.76</v>
      </c>
      <c r="F410" s="28">
        <f t="shared" si="171"/>
        <v>42.34</v>
      </c>
      <c r="G410" s="28">
        <f t="shared" si="172"/>
        <v>425.88</v>
      </c>
      <c r="H410" s="29">
        <f t="shared" si="173"/>
        <v>550.42000000000007</v>
      </c>
      <c r="L410" s="30">
        <v>44.27</v>
      </c>
    </row>
    <row r="411" spans="1:12" ht="24">
      <c r="A411" s="54">
        <v>42644</v>
      </c>
      <c r="B411" s="46" t="s">
        <v>321</v>
      </c>
      <c r="C411" s="27" t="s">
        <v>108</v>
      </c>
      <c r="D411" s="28">
        <v>4</v>
      </c>
      <c r="E411" s="28">
        <f t="shared" si="170"/>
        <v>35.159999999999997</v>
      </c>
      <c r="F411" s="28">
        <f t="shared" si="171"/>
        <v>45.44</v>
      </c>
      <c r="G411" s="28">
        <f t="shared" si="172"/>
        <v>140.63999999999999</v>
      </c>
      <c r="H411" s="29">
        <f t="shared" si="173"/>
        <v>181.76</v>
      </c>
      <c r="L411" s="30">
        <v>47.51</v>
      </c>
    </row>
    <row r="412" spans="1:12" ht="24">
      <c r="A412" s="54">
        <v>43009</v>
      </c>
      <c r="B412" s="46" t="s">
        <v>322</v>
      </c>
      <c r="C412" s="27" t="s">
        <v>108</v>
      </c>
      <c r="D412" s="28">
        <v>10</v>
      </c>
      <c r="E412" s="28">
        <f t="shared" si="170"/>
        <v>59.61</v>
      </c>
      <c r="F412" s="28">
        <f t="shared" si="171"/>
        <v>77.040000000000006</v>
      </c>
      <c r="G412" s="28">
        <f t="shared" si="172"/>
        <v>596.1</v>
      </c>
      <c r="H412" s="29">
        <f t="shared" si="173"/>
        <v>770.40000000000009</v>
      </c>
      <c r="L412" s="30">
        <v>80.56</v>
      </c>
    </row>
    <row r="413" spans="1:12" ht="24">
      <c r="A413" s="54">
        <v>43374</v>
      </c>
      <c r="B413" s="37" t="s">
        <v>323</v>
      </c>
      <c r="C413" s="27" t="s">
        <v>108</v>
      </c>
      <c r="D413" s="28">
        <v>2</v>
      </c>
      <c r="E413" s="28">
        <f t="shared" si="170"/>
        <v>59.02</v>
      </c>
      <c r="F413" s="28">
        <f t="shared" si="171"/>
        <v>76.28</v>
      </c>
      <c r="G413" s="28">
        <f t="shared" si="172"/>
        <v>118.04</v>
      </c>
      <c r="H413" s="29">
        <f t="shared" si="173"/>
        <v>152.56</v>
      </c>
      <c r="L413" s="30">
        <v>79.75</v>
      </c>
    </row>
    <row r="414" spans="1:12" ht="36">
      <c r="A414" s="54">
        <v>43739</v>
      </c>
      <c r="B414" s="46" t="s">
        <v>324</v>
      </c>
      <c r="C414" s="27" t="s">
        <v>108</v>
      </c>
      <c r="D414" s="28">
        <v>1</v>
      </c>
      <c r="E414" s="28">
        <f t="shared" si="170"/>
        <v>671.17</v>
      </c>
      <c r="F414" s="28">
        <f t="shared" si="171"/>
        <v>867.48</v>
      </c>
      <c r="G414" s="28">
        <f t="shared" si="172"/>
        <v>671.17</v>
      </c>
      <c r="H414" s="29">
        <f t="shared" si="173"/>
        <v>867.48</v>
      </c>
      <c r="L414" s="30">
        <v>906.98</v>
      </c>
    </row>
    <row r="415" spans="1:12">
      <c r="A415" s="38" t="s">
        <v>187</v>
      </c>
      <c r="B415" s="39" t="s">
        <v>238</v>
      </c>
      <c r="C415" s="47" t="s">
        <v>350</v>
      </c>
      <c r="D415" s="48"/>
      <c r="E415" s="48"/>
      <c r="F415" s="48"/>
      <c r="G415" s="42">
        <f>SUM(G416:G429)</f>
        <v>3346.44</v>
      </c>
      <c r="H415" s="42">
        <f>SUM(H416:H429)</f>
        <v>4325.2</v>
      </c>
      <c r="L415" s="49"/>
    </row>
    <row r="416" spans="1:12" ht="24">
      <c r="A416" s="53">
        <v>40210</v>
      </c>
      <c r="B416" s="37" t="s">
        <v>419</v>
      </c>
      <c r="C416" s="27" t="s">
        <v>108</v>
      </c>
      <c r="D416" s="28">
        <v>1</v>
      </c>
      <c r="E416" s="28">
        <f t="shared" ref="E416:E429" si="174">ROUND(L416+L416*$L$1/100,2)</f>
        <v>1068.28</v>
      </c>
      <c r="F416" s="28">
        <f t="shared" ref="F416:F429" si="175">ROUNDDOWN(E416*29.25%+E416,2)</f>
        <v>1380.75</v>
      </c>
      <c r="G416" s="28">
        <f t="shared" ref="G416:G429" si="176">D416*E416</f>
        <v>1068.28</v>
      </c>
      <c r="H416" s="29">
        <f t="shared" ref="H416:H429" si="177">D416*F416</f>
        <v>1380.75</v>
      </c>
      <c r="L416" s="30">
        <v>1443.62</v>
      </c>
    </row>
    <row r="417" spans="1:12">
      <c r="A417" s="53">
        <v>40211</v>
      </c>
      <c r="B417" s="37" t="s">
        <v>420</v>
      </c>
      <c r="C417" s="27" t="s">
        <v>108</v>
      </c>
      <c r="D417" s="28">
        <v>1</v>
      </c>
      <c r="E417" s="28">
        <f t="shared" si="174"/>
        <v>57.54</v>
      </c>
      <c r="F417" s="28">
        <f t="shared" si="175"/>
        <v>74.37</v>
      </c>
      <c r="G417" s="28">
        <f t="shared" si="176"/>
        <v>57.54</v>
      </c>
      <c r="H417" s="29">
        <f t="shared" si="177"/>
        <v>74.37</v>
      </c>
      <c r="L417" s="30">
        <v>77.760000000000005</v>
      </c>
    </row>
    <row r="418" spans="1:12" ht="24">
      <c r="A418" s="53">
        <v>40212</v>
      </c>
      <c r="B418" s="37" t="s">
        <v>325</v>
      </c>
      <c r="C418" s="27" t="s">
        <v>108</v>
      </c>
      <c r="D418" s="28">
        <v>1</v>
      </c>
      <c r="E418" s="28">
        <f t="shared" si="174"/>
        <v>34.97</v>
      </c>
      <c r="F418" s="28">
        <f t="shared" si="175"/>
        <v>45.19</v>
      </c>
      <c r="G418" s="28">
        <f t="shared" si="176"/>
        <v>34.97</v>
      </c>
      <c r="H418" s="29">
        <f t="shared" si="177"/>
        <v>45.19</v>
      </c>
      <c r="L418" s="30">
        <v>47.25</v>
      </c>
    </row>
    <row r="419" spans="1:12">
      <c r="A419" s="53">
        <v>40213</v>
      </c>
      <c r="B419" s="46" t="s">
        <v>188</v>
      </c>
      <c r="C419" s="27" t="s">
        <v>108</v>
      </c>
      <c r="D419" s="28">
        <v>1</v>
      </c>
      <c r="E419" s="28">
        <f t="shared" si="174"/>
        <v>9.08</v>
      </c>
      <c r="F419" s="28">
        <f t="shared" si="175"/>
        <v>11.73</v>
      </c>
      <c r="G419" s="28">
        <f t="shared" si="176"/>
        <v>9.08</v>
      </c>
      <c r="H419" s="29">
        <f t="shared" si="177"/>
        <v>11.73</v>
      </c>
      <c r="L419" s="30">
        <v>12.27</v>
      </c>
    </row>
    <row r="420" spans="1:12">
      <c r="A420" s="53">
        <v>40214</v>
      </c>
      <c r="B420" s="46" t="s">
        <v>189</v>
      </c>
      <c r="C420" s="27" t="s">
        <v>108</v>
      </c>
      <c r="D420" s="28">
        <v>1</v>
      </c>
      <c r="E420" s="28">
        <f t="shared" si="174"/>
        <v>1113.31</v>
      </c>
      <c r="F420" s="28">
        <f t="shared" si="175"/>
        <v>1438.95</v>
      </c>
      <c r="G420" s="28">
        <f t="shared" si="176"/>
        <v>1113.31</v>
      </c>
      <c r="H420" s="29">
        <f t="shared" si="177"/>
        <v>1438.95</v>
      </c>
      <c r="L420" s="30">
        <v>1504.47</v>
      </c>
    </row>
    <row r="421" spans="1:12">
      <c r="A421" s="53">
        <v>40215</v>
      </c>
      <c r="B421" s="46" t="s">
        <v>190</v>
      </c>
      <c r="C421" s="27" t="s">
        <v>191</v>
      </c>
      <c r="D421" s="28">
        <v>1</v>
      </c>
      <c r="E421" s="28">
        <f t="shared" si="174"/>
        <v>74</v>
      </c>
      <c r="F421" s="28">
        <f t="shared" si="175"/>
        <v>95.64</v>
      </c>
      <c r="G421" s="28">
        <f t="shared" si="176"/>
        <v>74</v>
      </c>
      <c r="H421" s="29">
        <f t="shared" si="177"/>
        <v>95.64</v>
      </c>
      <c r="L421" s="30">
        <v>100</v>
      </c>
    </row>
    <row r="422" spans="1:12">
      <c r="A422" s="53">
        <v>40216</v>
      </c>
      <c r="B422" s="46" t="s">
        <v>326</v>
      </c>
      <c r="C422" s="27" t="s">
        <v>108</v>
      </c>
      <c r="D422" s="28">
        <v>1</v>
      </c>
      <c r="E422" s="28">
        <f t="shared" si="174"/>
        <v>178.45</v>
      </c>
      <c r="F422" s="28">
        <f t="shared" si="175"/>
        <v>230.64</v>
      </c>
      <c r="G422" s="28">
        <f t="shared" si="176"/>
        <v>178.45</v>
      </c>
      <c r="H422" s="29">
        <f t="shared" si="177"/>
        <v>230.64</v>
      </c>
      <c r="L422" s="30">
        <v>241.15</v>
      </c>
    </row>
    <row r="423" spans="1:12" ht="24">
      <c r="A423" s="53">
        <v>40217</v>
      </c>
      <c r="B423" s="37" t="s">
        <v>327</v>
      </c>
      <c r="C423" s="27" t="s">
        <v>191</v>
      </c>
      <c r="D423" s="28">
        <v>1</v>
      </c>
      <c r="E423" s="28">
        <f t="shared" si="174"/>
        <v>238.04</v>
      </c>
      <c r="F423" s="28">
        <f t="shared" si="175"/>
        <v>307.66000000000003</v>
      </c>
      <c r="G423" s="28">
        <f t="shared" si="176"/>
        <v>238.04</v>
      </c>
      <c r="H423" s="29">
        <f t="shared" si="177"/>
        <v>307.66000000000003</v>
      </c>
      <c r="L423" s="30">
        <v>321.67</v>
      </c>
    </row>
    <row r="424" spans="1:12">
      <c r="A424" s="53">
        <v>40218</v>
      </c>
      <c r="B424" s="46" t="s">
        <v>192</v>
      </c>
      <c r="C424" s="27" t="s">
        <v>108</v>
      </c>
      <c r="D424" s="28">
        <v>1</v>
      </c>
      <c r="E424" s="28">
        <f t="shared" si="174"/>
        <v>151.63</v>
      </c>
      <c r="F424" s="28">
        <f t="shared" si="175"/>
        <v>195.98</v>
      </c>
      <c r="G424" s="28">
        <f t="shared" si="176"/>
        <v>151.63</v>
      </c>
      <c r="H424" s="29">
        <f t="shared" si="177"/>
        <v>195.98</v>
      </c>
      <c r="L424" s="30">
        <v>204.9</v>
      </c>
    </row>
    <row r="425" spans="1:12">
      <c r="A425" s="54">
        <v>40453</v>
      </c>
      <c r="B425" s="37" t="s">
        <v>429</v>
      </c>
      <c r="C425" s="27" t="s">
        <v>108</v>
      </c>
      <c r="D425" s="28">
        <v>1</v>
      </c>
      <c r="E425" s="28">
        <f t="shared" si="174"/>
        <v>50.42</v>
      </c>
      <c r="F425" s="28">
        <f t="shared" si="175"/>
        <v>65.16</v>
      </c>
      <c r="G425" s="28">
        <f t="shared" si="176"/>
        <v>50.42</v>
      </c>
      <c r="H425" s="29">
        <f t="shared" si="177"/>
        <v>65.16</v>
      </c>
      <c r="L425" s="30">
        <v>68.14</v>
      </c>
    </row>
    <row r="426" spans="1:12" ht="24">
      <c r="A426" s="54">
        <v>40818</v>
      </c>
      <c r="B426" s="37" t="s">
        <v>430</v>
      </c>
      <c r="C426" s="27" t="s">
        <v>108</v>
      </c>
      <c r="D426" s="28">
        <v>1</v>
      </c>
      <c r="E426" s="28">
        <f t="shared" si="174"/>
        <v>233.03</v>
      </c>
      <c r="F426" s="28">
        <f t="shared" si="175"/>
        <v>301.19</v>
      </c>
      <c r="G426" s="28">
        <f t="shared" si="176"/>
        <v>233.03</v>
      </c>
      <c r="H426" s="29">
        <f t="shared" si="177"/>
        <v>301.19</v>
      </c>
      <c r="L426" s="30">
        <v>314.89999999999998</v>
      </c>
    </row>
    <row r="427" spans="1:12">
      <c r="A427" s="54">
        <v>41184</v>
      </c>
      <c r="B427" s="46" t="s">
        <v>193</v>
      </c>
      <c r="C427" s="27" t="s">
        <v>108</v>
      </c>
      <c r="D427" s="28">
        <v>1</v>
      </c>
      <c r="E427" s="28">
        <f t="shared" si="174"/>
        <v>62.01</v>
      </c>
      <c r="F427" s="28">
        <f t="shared" si="175"/>
        <v>80.14</v>
      </c>
      <c r="G427" s="28">
        <f t="shared" si="176"/>
        <v>62.01</v>
      </c>
      <c r="H427" s="29">
        <f t="shared" si="177"/>
        <v>80.14</v>
      </c>
      <c r="L427" s="30">
        <v>83.8</v>
      </c>
    </row>
    <row r="428" spans="1:12">
      <c r="A428" s="54">
        <v>41549</v>
      </c>
      <c r="B428" s="46" t="s">
        <v>194</v>
      </c>
      <c r="C428" s="27" t="s">
        <v>108</v>
      </c>
      <c r="D428" s="28">
        <v>1</v>
      </c>
      <c r="E428" s="28">
        <f t="shared" si="174"/>
        <v>31.96</v>
      </c>
      <c r="F428" s="28">
        <f t="shared" si="175"/>
        <v>41.3</v>
      </c>
      <c r="G428" s="28">
        <f t="shared" si="176"/>
        <v>31.96</v>
      </c>
      <c r="H428" s="29">
        <f t="shared" si="177"/>
        <v>41.3</v>
      </c>
      <c r="L428" s="30">
        <v>43.19</v>
      </c>
    </row>
    <row r="429" spans="1:12">
      <c r="A429" s="54">
        <v>41914</v>
      </c>
      <c r="B429" s="46" t="s">
        <v>195</v>
      </c>
      <c r="C429" s="27" t="s">
        <v>108</v>
      </c>
      <c r="D429" s="28">
        <v>1</v>
      </c>
      <c r="E429" s="28">
        <f t="shared" si="174"/>
        <v>43.72</v>
      </c>
      <c r="F429" s="28">
        <f t="shared" si="175"/>
        <v>56.5</v>
      </c>
      <c r="G429" s="28">
        <f t="shared" si="176"/>
        <v>43.72</v>
      </c>
      <c r="H429" s="29">
        <f t="shared" si="177"/>
        <v>56.5</v>
      </c>
      <c r="L429" s="30">
        <v>59.08</v>
      </c>
    </row>
    <row r="430" spans="1:12">
      <c r="A430" s="38" t="s">
        <v>196</v>
      </c>
      <c r="B430" s="39" t="s">
        <v>239</v>
      </c>
      <c r="C430" s="47" t="s">
        <v>350</v>
      </c>
      <c r="D430" s="48"/>
      <c r="E430" s="48"/>
      <c r="F430" s="48"/>
      <c r="G430" s="42">
        <f>SUM(G431:G438)</f>
        <v>7770.4500000000007</v>
      </c>
      <c r="H430" s="43">
        <f>SUM(H431:H438)</f>
        <v>10043.14</v>
      </c>
      <c r="L430" s="49"/>
    </row>
    <row r="431" spans="1:12" ht="24">
      <c r="A431" s="53">
        <v>40238</v>
      </c>
      <c r="B431" s="37" t="s">
        <v>431</v>
      </c>
      <c r="C431" s="27" t="s">
        <v>108</v>
      </c>
      <c r="D431" s="28">
        <v>2</v>
      </c>
      <c r="E431" s="28">
        <f t="shared" ref="E431:E438" si="178">ROUND(L431+L431*$L$1/100,2)</f>
        <v>52.43</v>
      </c>
      <c r="F431" s="28">
        <f t="shared" ref="F431:F438" si="179">ROUNDDOWN(E431*29.25%+E431,2)</f>
        <v>67.760000000000005</v>
      </c>
      <c r="G431" s="28">
        <f t="shared" ref="G431:G438" si="180">D431*E431</f>
        <v>104.86</v>
      </c>
      <c r="H431" s="29">
        <f t="shared" ref="H431:H438" si="181">D431*F431</f>
        <v>135.52000000000001</v>
      </c>
      <c r="L431" s="30">
        <v>70.849999999999994</v>
      </c>
    </row>
    <row r="432" spans="1:12" ht="24">
      <c r="A432" s="53">
        <v>40239</v>
      </c>
      <c r="B432" s="37" t="s">
        <v>331</v>
      </c>
      <c r="C432" s="27" t="s">
        <v>108</v>
      </c>
      <c r="D432" s="28">
        <v>5</v>
      </c>
      <c r="E432" s="28">
        <f t="shared" si="178"/>
        <v>195.76</v>
      </c>
      <c r="F432" s="28">
        <f t="shared" si="179"/>
        <v>253.01</v>
      </c>
      <c r="G432" s="28">
        <f t="shared" si="180"/>
        <v>978.8</v>
      </c>
      <c r="H432" s="29">
        <f t="shared" si="181"/>
        <v>1265.05</v>
      </c>
      <c r="L432" s="30">
        <v>264.54000000000002</v>
      </c>
    </row>
    <row r="433" spans="1:12" ht="24">
      <c r="A433" s="53">
        <v>40240</v>
      </c>
      <c r="B433" s="37" t="s">
        <v>332</v>
      </c>
      <c r="C433" s="27" t="s">
        <v>108</v>
      </c>
      <c r="D433" s="28">
        <v>16</v>
      </c>
      <c r="E433" s="28">
        <f t="shared" si="178"/>
        <v>62.61</v>
      </c>
      <c r="F433" s="28">
        <f t="shared" si="179"/>
        <v>80.92</v>
      </c>
      <c r="G433" s="28">
        <f t="shared" si="180"/>
        <v>1001.76</v>
      </c>
      <c r="H433" s="29">
        <f t="shared" si="181"/>
        <v>1294.72</v>
      </c>
      <c r="L433" s="30">
        <v>84.61</v>
      </c>
    </row>
    <row r="434" spans="1:12">
      <c r="A434" s="53">
        <v>40241</v>
      </c>
      <c r="B434" s="46" t="s">
        <v>333</v>
      </c>
      <c r="C434" s="27" t="s">
        <v>108</v>
      </c>
      <c r="D434" s="28">
        <v>2</v>
      </c>
      <c r="E434" s="28">
        <f t="shared" si="178"/>
        <v>2655.42</v>
      </c>
      <c r="F434" s="28">
        <f t="shared" si="179"/>
        <v>3432.13</v>
      </c>
      <c r="G434" s="28">
        <f t="shared" si="180"/>
        <v>5310.84</v>
      </c>
      <c r="H434" s="29">
        <f t="shared" si="181"/>
        <v>6864.26</v>
      </c>
      <c r="L434" s="30">
        <v>3588.4</v>
      </c>
    </row>
    <row r="435" spans="1:12" ht="24">
      <c r="A435" s="53">
        <v>40242</v>
      </c>
      <c r="B435" s="37" t="s">
        <v>325</v>
      </c>
      <c r="C435" s="27" t="s">
        <v>108</v>
      </c>
      <c r="D435" s="28">
        <v>1</v>
      </c>
      <c r="E435" s="28">
        <f t="shared" si="178"/>
        <v>34.97</v>
      </c>
      <c r="F435" s="28">
        <f t="shared" si="179"/>
        <v>45.19</v>
      </c>
      <c r="G435" s="28">
        <f t="shared" si="180"/>
        <v>34.97</v>
      </c>
      <c r="H435" s="29">
        <f t="shared" si="181"/>
        <v>45.19</v>
      </c>
      <c r="L435" s="30">
        <v>47.25</v>
      </c>
    </row>
    <row r="436" spans="1:12">
      <c r="A436" s="53">
        <v>40243</v>
      </c>
      <c r="B436" s="46" t="s">
        <v>188</v>
      </c>
      <c r="C436" s="27" t="s">
        <v>108</v>
      </c>
      <c r="D436" s="28">
        <v>1</v>
      </c>
      <c r="E436" s="28">
        <f t="shared" si="178"/>
        <v>9.08</v>
      </c>
      <c r="F436" s="28">
        <f t="shared" si="179"/>
        <v>11.73</v>
      </c>
      <c r="G436" s="28">
        <f t="shared" si="180"/>
        <v>9.08</v>
      </c>
      <c r="H436" s="29">
        <f t="shared" si="181"/>
        <v>11.73</v>
      </c>
      <c r="L436" s="30">
        <v>12.27</v>
      </c>
    </row>
    <row r="437" spans="1:12">
      <c r="A437" s="53">
        <v>40244</v>
      </c>
      <c r="B437" s="46" t="s">
        <v>194</v>
      </c>
      <c r="C437" s="27" t="s">
        <v>108</v>
      </c>
      <c r="D437" s="28">
        <v>2</v>
      </c>
      <c r="E437" s="28">
        <f t="shared" si="178"/>
        <v>31.96</v>
      </c>
      <c r="F437" s="28">
        <f t="shared" si="179"/>
        <v>41.3</v>
      </c>
      <c r="G437" s="28">
        <f t="shared" si="180"/>
        <v>63.92</v>
      </c>
      <c r="H437" s="29">
        <f t="shared" si="181"/>
        <v>82.6</v>
      </c>
      <c r="L437" s="30">
        <v>43.19</v>
      </c>
    </row>
    <row r="438" spans="1:12" ht="24">
      <c r="A438" s="53">
        <v>40245</v>
      </c>
      <c r="B438" s="37" t="s">
        <v>334</v>
      </c>
      <c r="C438" s="27" t="s">
        <v>108</v>
      </c>
      <c r="D438" s="28">
        <v>9</v>
      </c>
      <c r="E438" s="28">
        <f t="shared" si="178"/>
        <v>29.58</v>
      </c>
      <c r="F438" s="28">
        <f t="shared" si="179"/>
        <v>38.229999999999997</v>
      </c>
      <c r="G438" s="28">
        <f t="shared" si="180"/>
        <v>266.21999999999997</v>
      </c>
      <c r="H438" s="29">
        <f t="shared" si="181"/>
        <v>344.07</v>
      </c>
      <c r="L438" s="30">
        <v>39.97</v>
      </c>
    </row>
    <row r="439" spans="1:12">
      <c r="A439" s="38" t="s">
        <v>197</v>
      </c>
      <c r="B439" s="39" t="s">
        <v>240</v>
      </c>
      <c r="C439" s="47" t="s">
        <v>350</v>
      </c>
      <c r="D439" s="48"/>
      <c r="E439" s="48"/>
      <c r="F439" s="48"/>
      <c r="G439" s="42">
        <f>SUM(G440:G443)</f>
        <v>6300.4100000000008</v>
      </c>
      <c r="H439" s="43">
        <f>SUM(H440:H443)</f>
        <v>8142.99</v>
      </c>
      <c r="L439" s="49"/>
    </row>
    <row r="440" spans="1:12">
      <c r="A440" s="53">
        <v>40269</v>
      </c>
      <c r="B440" s="46" t="s">
        <v>335</v>
      </c>
      <c r="C440" s="27" t="s">
        <v>108</v>
      </c>
      <c r="D440" s="28">
        <v>34</v>
      </c>
      <c r="E440" s="28">
        <f t="shared" ref="E440:E443" si="182">ROUND(L440+L440*$L$1/100,2)</f>
        <v>103.22</v>
      </c>
      <c r="F440" s="28">
        <f t="shared" ref="F440:F443" si="183">ROUNDDOWN(E440*29.25%+E440,2)</f>
        <v>133.41</v>
      </c>
      <c r="G440" s="28">
        <f t="shared" ref="G440:G443" si="184">D440*E440</f>
        <v>3509.48</v>
      </c>
      <c r="H440" s="29">
        <f t="shared" ref="H440:H443" si="185">D440*F440</f>
        <v>4535.9399999999996</v>
      </c>
      <c r="L440" s="30">
        <v>139.47999999999999</v>
      </c>
    </row>
    <row r="441" spans="1:12">
      <c r="A441" s="53">
        <v>40270</v>
      </c>
      <c r="B441" s="46" t="s">
        <v>336</v>
      </c>
      <c r="C441" s="27" t="s">
        <v>108</v>
      </c>
      <c r="D441" s="28">
        <v>5</v>
      </c>
      <c r="E441" s="28">
        <f t="shared" si="182"/>
        <v>97.36</v>
      </c>
      <c r="F441" s="28">
        <f t="shared" si="183"/>
        <v>125.83</v>
      </c>
      <c r="G441" s="28">
        <f t="shared" si="184"/>
        <v>486.8</v>
      </c>
      <c r="H441" s="29">
        <f t="shared" si="185"/>
        <v>629.15</v>
      </c>
      <c r="L441" s="30">
        <v>131.57</v>
      </c>
    </row>
    <row r="442" spans="1:12" ht="24">
      <c r="A442" s="53">
        <v>40271</v>
      </c>
      <c r="B442" s="46" t="s">
        <v>337</v>
      </c>
      <c r="C442" s="27" t="s">
        <v>108</v>
      </c>
      <c r="D442" s="28">
        <v>34</v>
      </c>
      <c r="E442" s="28">
        <f t="shared" si="182"/>
        <v>58.92</v>
      </c>
      <c r="F442" s="28">
        <f t="shared" si="183"/>
        <v>76.150000000000006</v>
      </c>
      <c r="G442" s="28">
        <f t="shared" si="184"/>
        <v>2003.28</v>
      </c>
      <c r="H442" s="29">
        <f t="shared" si="185"/>
        <v>2589.1000000000004</v>
      </c>
      <c r="L442" s="30">
        <v>79.62</v>
      </c>
    </row>
    <row r="443" spans="1:12" ht="24">
      <c r="A443" s="53">
        <v>40272</v>
      </c>
      <c r="B443" s="46" t="s">
        <v>338</v>
      </c>
      <c r="C443" s="27" t="s">
        <v>198</v>
      </c>
      <c r="D443" s="28">
        <v>5</v>
      </c>
      <c r="E443" s="28">
        <f t="shared" si="182"/>
        <v>60.17</v>
      </c>
      <c r="F443" s="28">
        <f t="shared" si="183"/>
        <v>77.760000000000005</v>
      </c>
      <c r="G443" s="28">
        <f t="shared" si="184"/>
        <v>300.85000000000002</v>
      </c>
      <c r="H443" s="29">
        <f t="shared" si="185"/>
        <v>388.8</v>
      </c>
      <c r="L443" s="30">
        <v>81.31</v>
      </c>
    </row>
    <row r="444" spans="1:12">
      <c r="A444" s="38" t="s">
        <v>199</v>
      </c>
      <c r="B444" s="39" t="s">
        <v>241</v>
      </c>
      <c r="C444" s="47" t="s">
        <v>350</v>
      </c>
      <c r="D444" s="48"/>
      <c r="E444" s="48"/>
      <c r="F444" s="48"/>
      <c r="G444" s="42">
        <f>SUM(G445:G449)</f>
        <v>14594.284</v>
      </c>
      <c r="H444" s="43">
        <f>SUM(H445:H449)</f>
        <v>18861.892</v>
      </c>
      <c r="L444" s="49"/>
    </row>
    <row r="445" spans="1:12" ht="48">
      <c r="A445" s="53">
        <v>40299</v>
      </c>
      <c r="B445" s="46" t="s">
        <v>200</v>
      </c>
      <c r="C445" s="27" t="s">
        <v>108</v>
      </c>
      <c r="D445" s="28">
        <v>18</v>
      </c>
      <c r="E445" s="28">
        <f t="shared" ref="E445:E449" si="186">ROUND(L445+L445*$L$1/100,2)</f>
        <v>117.05</v>
      </c>
      <c r="F445" s="28">
        <f t="shared" ref="F445:F449" si="187">ROUNDDOWN(E445*29.25%+E445,2)</f>
        <v>151.28</v>
      </c>
      <c r="G445" s="28">
        <f t="shared" ref="G445:G449" si="188">D445*E445</f>
        <v>2106.9</v>
      </c>
      <c r="H445" s="29">
        <f t="shared" ref="H445:H449" si="189">D445*F445</f>
        <v>2723.04</v>
      </c>
      <c r="L445" s="30">
        <v>158.16999999999999</v>
      </c>
    </row>
    <row r="446" spans="1:12">
      <c r="A446" s="53">
        <v>40300</v>
      </c>
      <c r="B446" s="37" t="s">
        <v>422</v>
      </c>
      <c r="C446" s="27" t="s">
        <v>82</v>
      </c>
      <c r="D446" s="28">
        <v>30.4</v>
      </c>
      <c r="E446" s="28">
        <f t="shared" si="186"/>
        <v>32.909999999999997</v>
      </c>
      <c r="F446" s="28">
        <f t="shared" si="187"/>
        <v>42.53</v>
      </c>
      <c r="G446" s="28">
        <f t="shared" si="188"/>
        <v>1000.4639999999998</v>
      </c>
      <c r="H446" s="29">
        <f t="shared" si="189"/>
        <v>1292.912</v>
      </c>
      <c r="L446" s="30">
        <v>44.47</v>
      </c>
    </row>
    <row r="447" spans="1:12">
      <c r="A447" s="53">
        <v>40301</v>
      </c>
      <c r="B447" s="37" t="s">
        <v>432</v>
      </c>
      <c r="C447" s="27" t="s">
        <v>82</v>
      </c>
      <c r="D447" s="28">
        <v>152.5</v>
      </c>
      <c r="E447" s="28">
        <f t="shared" si="186"/>
        <v>8.02</v>
      </c>
      <c r="F447" s="28">
        <f t="shared" si="187"/>
        <v>10.36</v>
      </c>
      <c r="G447" s="28">
        <f t="shared" si="188"/>
        <v>1223.05</v>
      </c>
      <c r="H447" s="29">
        <f t="shared" si="189"/>
        <v>1579.8999999999999</v>
      </c>
      <c r="L447" s="30">
        <v>10.84</v>
      </c>
    </row>
    <row r="448" spans="1:12" ht="36">
      <c r="A448" s="53">
        <v>40302</v>
      </c>
      <c r="B448" s="46" t="s">
        <v>201</v>
      </c>
      <c r="C448" s="27" t="s">
        <v>108</v>
      </c>
      <c r="D448" s="28">
        <v>1</v>
      </c>
      <c r="E448" s="28">
        <f t="shared" si="186"/>
        <v>5703.07</v>
      </c>
      <c r="F448" s="28">
        <f t="shared" si="187"/>
        <v>7371.21</v>
      </c>
      <c r="G448" s="28">
        <f t="shared" si="188"/>
        <v>5703.07</v>
      </c>
      <c r="H448" s="29">
        <f t="shared" si="189"/>
        <v>7371.21</v>
      </c>
      <c r="L448" s="30">
        <v>7706.85</v>
      </c>
    </row>
    <row r="449" spans="1:12" ht="36">
      <c r="A449" s="53">
        <v>40303</v>
      </c>
      <c r="B449" s="46" t="s">
        <v>202</v>
      </c>
      <c r="C449" s="27" t="s">
        <v>108</v>
      </c>
      <c r="D449" s="28">
        <v>1</v>
      </c>
      <c r="E449" s="28">
        <f t="shared" si="186"/>
        <v>4560.8</v>
      </c>
      <c r="F449" s="28">
        <f t="shared" si="187"/>
        <v>5894.83</v>
      </c>
      <c r="G449" s="28">
        <f t="shared" si="188"/>
        <v>4560.8</v>
      </c>
      <c r="H449" s="29">
        <f t="shared" si="189"/>
        <v>5894.83</v>
      </c>
      <c r="L449" s="30">
        <v>6163.24</v>
      </c>
    </row>
    <row r="450" spans="1:12">
      <c r="A450" s="32">
        <v>11</v>
      </c>
      <c r="B450" s="141" t="s">
        <v>203</v>
      </c>
      <c r="C450" s="141"/>
      <c r="D450" s="141"/>
      <c r="E450" s="141"/>
      <c r="F450" s="141"/>
      <c r="G450" s="35">
        <f>SUM(G451:G453)</f>
        <v>1162.06</v>
      </c>
      <c r="H450" s="36">
        <f>SUM(H451:H453)</f>
        <v>1501.76</v>
      </c>
      <c r="L450" s="5"/>
    </row>
    <row r="451" spans="1:12">
      <c r="A451" s="25" t="s">
        <v>204</v>
      </c>
      <c r="B451" s="46" t="s">
        <v>340</v>
      </c>
      <c r="C451" s="27" t="s">
        <v>82</v>
      </c>
      <c r="D451" s="28">
        <v>30</v>
      </c>
      <c r="E451" s="28">
        <f t="shared" ref="E451:E453" si="190">ROUND(L451+L451*$L$1/100,2)</f>
        <v>24.7</v>
      </c>
      <c r="F451" s="28">
        <f t="shared" ref="F451:F453" si="191">ROUNDDOWN(E451*29.25%+E451,2)</f>
        <v>31.92</v>
      </c>
      <c r="G451" s="28">
        <f t="shared" ref="G451:G453" si="192">D451*E451</f>
        <v>741</v>
      </c>
      <c r="H451" s="29">
        <f t="shared" ref="H451:H453" si="193">D451*F451</f>
        <v>957.6</v>
      </c>
      <c r="L451" s="30">
        <v>33.380000000000003</v>
      </c>
    </row>
    <row r="452" spans="1:12">
      <c r="A452" s="25" t="s">
        <v>205</v>
      </c>
      <c r="B452" s="46" t="s">
        <v>206</v>
      </c>
      <c r="C452" s="27" t="s">
        <v>108</v>
      </c>
      <c r="D452" s="28">
        <v>1</v>
      </c>
      <c r="E452" s="28">
        <f t="shared" si="190"/>
        <v>42.06</v>
      </c>
      <c r="F452" s="28">
        <f t="shared" si="191"/>
        <v>54.36</v>
      </c>
      <c r="G452" s="28">
        <f t="shared" si="192"/>
        <v>42.06</v>
      </c>
      <c r="H452" s="29">
        <f t="shared" si="193"/>
        <v>54.36</v>
      </c>
      <c r="L452" s="30">
        <v>56.84</v>
      </c>
    </row>
    <row r="453" spans="1:12">
      <c r="A453" s="25" t="s">
        <v>207</v>
      </c>
      <c r="B453" s="46" t="s">
        <v>341</v>
      </c>
      <c r="C453" s="27" t="s">
        <v>108</v>
      </c>
      <c r="D453" s="28">
        <v>10</v>
      </c>
      <c r="E453" s="28">
        <f t="shared" si="190"/>
        <v>37.9</v>
      </c>
      <c r="F453" s="28">
        <f t="shared" si="191"/>
        <v>48.98</v>
      </c>
      <c r="G453" s="28">
        <f t="shared" si="192"/>
        <v>379</v>
      </c>
      <c r="H453" s="29">
        <f t="shared" si="193"/>
        <v>489.79999999999995</v>
      </c>
      <c r="L453" s="30">
        <v>51.21</v>
      </c>
    </row>
    <row r="454" spans="1:12">
      <c r="A454" s="32">
        <v>12</v>
      </c>
      <c r="B454" s="141" t="s">
        <v>208</v>
      </c>
      <c r="C454" s="141"/>
      <c r="D454" s="141"/>
      <c r="E454" s="141"/>
      <c r="F454" s="141"/>
      <c r="G454" s="35">
        <f>SUM(G455:G460)</f>
        <v>437.29000000000008</v>
      </c>
      <c r="H454" s="36">
        <f>SUM(H455:H460)</f>
        <v>565.16</v>
      </c>
      <c r="L454" s="5"/>
    </row>
    <row r="455" spans="1:12" ht="48">
      <c r="A455" s="25" t="s">
        <v>209</v>
      </c>
      <c r="B455" s="37" t="s">
        <v>342</v>
      </c>
      <c r="C455" s="27" t="s">
        <v>108</v>
      </c>
      <c r="D455" s="28">
        <v>1</v>
      </c>
      <c r="E455" s="28">
        <f t="shared" ref="E455:E460" si="194">ROUND(L455+L455*$L$1/100,2)</f>
        <v>193.84</v>
      </c>
      <c r="F455" s="28">
        <f t="shared" ref="F455:F460" si="195">ROUNDDOWN(E455*29.25%+E455,2)</f>
        <v>250.53</v>
      </c>
      <c r="G455" s="28">
        <f t="shared" ref="G455:G460" si="196">D455*E455</f>
        <v>193.84</v>
      </c>
      <c r="H455" s="29">
        <f t="shared" ref="H455:H460" si="197">D455*F455</f>
        <v>250.53</v>
      </c>
      <c r="L455" s="30">
        <v>261.95</v>
      </c>
    </row>
    <row r="456" spans="1:12" ht="36">
      <c r="A456" s="25" t="s">
        <v>210</v>
      </c>
      <c r="B456" s="37" t="s">
        <v>343</v>
      </c>
      <c r="C456" s="27" t="s">
        <v>108</v>
      </c>
      <c r="D456" s="28">
        <v>2</v>
      </c>
      <c r="E456" s="28">
        <f t="shared" si="194"/>
        <v>11.59</v>
      </c>
      <c r="F456" s="28">
        <f t="shared" si="195"/>
        <v>14.98</v>
      </c>
      <c r="G456" s="28">
        <f t="shared" si="196"/>
        <v>23.18</v>
      </c>
      <c r="H456" s="29">
        <f t="shared" si="197"/>
        <v>29.96</v>
      </c>
      <c r="L456" s="30">
        <v>15.66</v>
      </c>
    </row>
    <row r="457" spans="1:12" ht="36">
      <c r="A457" s="25" t="s">
        <v>211</v>
      </c>
      <c r="B457" s="37" t="s">
        <v>344</v>
      </c>
      <c r="C457" s="27" t="s">
        <v>108</v>
      </c>
      <c r="D457" s="28">
        <v>3</v>
      </c>
      <c r="E457" s="28">
        <f t="shared" si="194"/>
        <v>9.26</v>
      </c>
      <c r="F457" s="28">
        <f t="shared" si="195"/>
        <v>11.96</v>
      </c>
      <c r="G457" s="28">
        <f t="shared" si="196"/>
        <v>27.78</v>
      </c>
      <c r="H457" s="29">
        <f t="shared" si="197"/>
        <v>35.880000000000003</v>
      </c>
      <c r="L457" s="30">
        <v>12.52</v>
      </c>
    </row>
    <row r="458" spans="1:12" ht="36">
      <c r="A458" s="25" t="s">
        <v>212</v>
      </c>
      <c r="B458" s="46" t="s">
        <v>213</v>
      </c>
      <c r="C458" s="27" t="s">
        <v>108</v>
      </c>
      <c r="D458" s="28">
        <v>1</v>
      </c>
      <c r="E458" s="28">
        <f t="shared" si="194"/>
        <v>45.61</v>
      </c>
      <c r="F458" s="28">
        <f t="shared" si="195"/>
        <v>58.95</v>
      </c>
      <c r="G458" s="28">
        <f t="shared" si="196"/>
        <v>45.61</v>
      </c>
      <c r="H458" s="29">
        <f t="shared" si="197"/>
        <v>58.95</v>
      </c>
      <c r="L458" s="30">
        <v>61.63</v>
      </c>
    </row>
    <row r="459" spans="1:12" ht="36">
      <c r="A459" s="25" t="s">
        <v>214</v>
      </c>
      <c r="B459" s="37" t="s">
        <v>345</v>
      </c>
      <c r="C459" s="27" t="s">
        <v>108</v>
      </c>
      <c r="D459" s="28">
        <v>20</v>
      </c>
      <c r="E459" s="28">
        <f t="shared" si="194"/>
        <v>6.12</v>
      </c>
      <c r="F459" s="28">
        <f t="shared" si="195"/>
        <v>7.91</v>
      </c>
      <c r="G459" s="28">
        <f t="shared" si="196"/>
        <v>122.4</v>
      </c>
      <c r="H459" s="29">
        <f t="shared" si="197"/>
        <v>158.19999999999999</v>
      </c>
      <c r="L459" s="30">
        <v>8.27</v>
      </c>
    </row>
    <row r="460" spans="1:12" ht="36">
      <c r="A460" s="25" t="s">
        <v>215</v>
      </c>
      <c r="B460" s="37" t="s">
        <v>346</v>
      </c>
      <c r="C460" s="27" t="s">
        <v>108</v>
      </c>
      <c r="D460" s="28">
        <v>4</v>
      </c>
      <c r="E460" s="28">
        <f t="shared" si="194"/>
        <v>6.12</v>
      </c>
      <c r="F460" s="28">
        <f t="shared" si="195"/>
        <v>7.91</v>
      </c>
      <c r="G460" s="28">
        <f t="shared" si="196"/>
        <v>24.48</v>
      </c>
      <c r="H460" s="29">
        <f t="shared" si="197"/>
        <v>31.64</v>
      </c>
      <c r="L460" s="30">
        <v>8.27</v>
      </c>
    </row>
    <row r="461" spans="1:12">
      <c r="A461" s="32">
        <v>13</v>
      </c>
      <c r="B461" s="141" t="s">
        <v>216</v>
      </c>
      <c r="C461" s="141"/>
      <c r="D461" s="141"/>
      <c r="E461" s="141"/>
      <c r="F461" s="141"/>
      <c r="G461" s="35">
        <f>SUM(G462:G466)</f>
        <v>1053.2301</v>
      </c>
      <c r="H461" s="36">
        <f>SUM(H462:H466)</f>
        <v>1358.0172</v>
      </c>
      <c r="L461" s="5"/>
    </row>
    <row r="462" spans="1:12">
      <c r="A462" s="25" t="s">
        <v>217</v>
      </c>
      <c r="B462" s="46" t="s">
        <v>347</v>
      </c>
      <c r="C462" s="27" t="s">
        <v>191</v>
      </c>
      <c r="D462" s="28">
        <v>1</v>
      </c>
      <c r="E462" s="28">
        <f t="shared" ref="E462:E466" si="198">ROUND(L462+L462*$L$1/100,2)</f>
        <v>251.39</v>
      </c>
      <c r="F462" s="28">
        <f t="shared" ref="F462:F466" si="199">ROUNDDOWN(E462*29.25%+E462,2)</f>
        <v>324.92</v>
      </c>
      <c r="G462" s="28">
        <f t="shared" ref="G462:G466" si="200">D462*E462</f>
        <v>251.39</v>
      </c>
      <c r="H462" s="29">
        <f t="shared" ref="H462:H466" si="201">D462*F462</f>
        <v>324.92</v>
      </c>
      <c r="L462" s="30">
        <v>339.71</v>
      </c>
    </row>
    <row r="463" spans="1:12">
      <c r="A463" s="25" t="s">
        <v>218</v>
      </c>
      <c r="B463" s="46" t="s">
        <v>348</v>
      </c>
      <c r="C463" s="27" t="s">
        <v>108</v>
      </c>
      <c r="D463" s="28">
        <v>1</v>
      </c>
      <c r="E463" s="28">
        <f t="shared" si="198"/>
        <v>129.5</v>
      </c>
      <c r="F463" s="28">
        <f t="shared" si="199"/>
        <v>167.37</v>
      </c>
      <c r="G463" s="28">
        <f t="shared" si="200"/>
        <v>129.5</v>
      </c>
      <c r="H463" s="29">
        <f t="shared" si="201"/>
        <v>167.37</v>
      </c>
      <c r="L463" s="30">
        <v>175</v>
      </c>
    </row>
    <row r="464" spans="1:12">
      <c r="A464" s="25" t="s">
        <v>219</v>
      </c>
      <c r="B464" s="46" t="s">
        <v>220</v>
      </c>
      <c r="C464" s="27" t="s">
        <v>11</v>
      </c>
      <c r="D464" s="28">
        <v>309.25</v>
      </c>
      <c r="E464" s="28">
        <f t="shared" si="198"/>
        <v>1.57</v>
      </c>
      <c r="F464" s="28">
        <f t="shared" si="199"/>
        <v>2.02</v>
      </c>
      <c r="G464" s="28">
        <f t="shared" si="200"/>
        <v>485.52250000000004</v>
      </c>
      <c r="H464" s="29">
        <f t="shared" si="201"/>
        <v>624.68500000000006</v>
      </c>
      <c r="L464" s="30">
        <v>2.12</v>
      </c>
    </row>
    <row r="465" spans="1:12">
      <c r="A465" s="53">
        <v>41365</v>
      </c>
      <c r="B465" s="46" t="s">
        <v>221</v>
      </c>
      <c r="C465" s="27" t="s">
        <v>351</v>
      </c>
      <c r="D465" s="28">
        <v>39.58</v>
      </c>
      <c r="E465" s="28">
        <f t="shared" si="198"/>
        <v>3.93</v>
      </c>
      <c r="F465" s="28">
        <f t="shared" si="199"/>
        <v>5.07</v>
      </c>
      <c r="G465" s="28">
        <f t="shared" si="200"/>
        <v>155.54939999999999</v>
      </c>
      <c r="H465" s="29">
        <f t="shared" si="201"/>
        <v>200.67060000000001</v>
      </c>
      <c r="L465" s="30">
        <v>5.31</v>
      </c>
    </row>
    <row r="466" spans="1:12" ht="24">
      <c r="A466" s="55">
        <v>41366</v>
      </c>
      <c r="B466" s="56" t="s">
        <v>222</v>
      </c>
      <c r="C466" s="57" t="s">
        <v>352</v>
      </c>
      <c r="D466" s="58">
        <v>39.58</v>
      </c>
      <c r="E466" s="28">
        <f t="shared" si="198"/>
        <v>0.79</v>
      </c>
      <c r="F466" s="28">
        <f t="shared" si="199"/>
        <v>1.02</v>
      </c>
      <c r="G466" s="58">
        <f t="shared" si="200"/>
        <v>31.2682</v>
      </c>
      <c r="H466" s="59">
        <f t="shared" si="201"/>
        <v>40.371600000000001</v>
      </c>
      <c r="L466" s="30">
        <v>1.07</v>
      </c>
    </row>
    <row r="468" spans="1:12">
      <c r="A468" s="142" t="s">
        <v>369</v>
      </c>
      <c r="B468" s="143"/>
      <c r="C468" s="143"/>
      <c r="D468" s="143"/>
      <c r="E468" s="143"/>
      <c r="F468" s="143"/>
      <c r="G468" s="60">
        <f>SUM(G461+G454+G450+G393+G343+G324+G294+G290+G286+G270+G263+G258+G249)</f>
        <v>437963.36809999996</v>
      </c>
      <c r="H468" s="61">
        <f>SUM(H461+H454+H450+H393+H343+H324+H294+H290+H286+H270+H263+H258+H249)</f>
        <v>565955.96719999996</v>
      </c>
      <c r="J468" s="62"/>
      <c r="L468" s="5"/>
    </row>
    <row r="475" spans="1:12">
      <c r="A475" s="147" t="s">
        <v>371</v>
      </c>
      <c r="B475" s="147"/>
      <c r="C475" s="147"/>
      <c r="D475" s="147"/>
      <c r="E475" s="147"/>
      <c r="F475" s="147"/>
      <c r="G475" s="147"/>
      <c r="H475" s="147"/>
      <c r="L475" s="5"/>
    </row>
    <row r="476" spans="1:12">
      <c r="B476" s="1"/>
      <c r="C476" s="1"/>
      <c r="D476" s="1"/>
      <c r="E476" s="1"/>
      <c r="F476" s="1"/>
      <c r="G476" s="1"/>
      <c r="H476" s="1"/>
      <c r="L476" s="6"/>
    </row>
    <row r="477" spans="1:12">
      <c r="A477" s="144" t="s">
        <v>378</v>
      </c>
      <c r="B477" s="144"/>
    </row>
    <row r="478" spans="1:12">
      <c r="A478" s="148" t="s">
        <v>377</v>
      </c>
      <c r="B478" s="148"/>
      <c r="C478" s="146"/>
      <c r="D478" s="146"/>
      <c r="E478" s="146"/>
      <c r="F478" s="146"/>
      <c r="G478" s="146"/>
      <c r="H478" s="146"/>
      <c r="L478" s="5"/>
    </row>
    <row r="479" spans="1:12">
      <c r="A479" s="144" t="s">
        <v>373</v>
      </c>
      <c r="B479" s="144"/>
      <c r="C479" s="145" t="s">
        <v>374</v>
      </c>
      <c r="D479" s="145"/>
      <c r="E479" s="145"/>
      <c r="G479" s="8" t="s">
        <v>376</v>
      </c>
      <c r="H479" s="8" t="s">
        <v>375</v>
      </c>
      <c r="L479" s="5"/>
    </row>
    <row r="480" spans="1:12">
      <c r="A480" s="144" t="s">
        <v>379</v>
      </c>
      <c r="B480" s="144"/>
      <c r="C480" s="145"/>
      <c r="D480" s="145"/>
      <c r="E480" s="145"/>
      <c r="F480" s="9"/>
      <c r="G480" s="10">
        <f>G704</f>
        <v>437963.36809999996</v>
      </c>
      <c r="H480" s="11">
        <f>H704</f>
        <v>565955.96719999996</v>
      </c>
      <c r="L480" s="5"/>
    </row>
    <row r="481" spans="1:12">
      <c r="A481" s="146"/>
      <c r="B481" s="146"/>
    </row>
    <row r="483" spans="1:12" ht="24">
      <c r="A483" s="12" t="s">
        <v>0</v>
      </c>
      <c r="B483" s="12" t="s">
        <v>1</v>
      </c>
      <c r="C483" s="12" t="s">
        <v>2</v>
      </c>
      <c r="D483" s="13" t="s">
        <v>3</v>
      </c>
      <c r="E483" s="13" t="s">
        <v>4</v>
      </c>
      <c r="F483" s="13" t="s">
        <v>5</v>
      </c>
      <c r="G483" s="13" t="s">
        <v>6</v>
      </c>
      <c r="H483" s="13" t="s">
        <v>7</v>
      </c>
      <c r="I483" s="1"/>
      <c r="J483" s="1"/>
      <c r="K483" s="1"/>
      <c r="L483" s="14" t="s">
        <v>4</v>
      </c>
    </row>
    <row r="484" spans="1:12">
      <c r="A484" s="15"/>
      <c r="B484" s="16"/>
      <c r="C484" s="16"/>
      <c r="D484" s="17"/>
      <c r="E484" s="17"/>
      <c r="F484" s="17"/>
      <c r="G484" s="17"/>
      <c r="H484" s="18"/>
      <c r="I484" s="1"/>
      <c r="J484" s="1"/>
      <c r="K484" s="1"/>
      <c r="L484" s="14"/>
    </row>
    <row r="485" spans="1:12">
      <c r="A485" s="19">
        <v>1</v>
      </c>
      <c r="B485" s="20" t="s">
        <v>8</v>
      </c>
      <c r="C485" s="20"/>
      <c r="D485" s="21"/>
      <c r="E485" s="21"/>
      <c r="F485" s="21"/>
      <c r="G485" s="22">
        <f>SUM(G486:G493)</f>
        <v>18303.915399999998</v>
      </c>
      <c r="H485" s="23">
        <f>SUM(H486:H493)</f>
        <v>23649.421699999999</v>
      </c>
      <c r="L485" s="24"/>
    </row>
    <row r="486" spans="1:12">
      <c r="A486" s="25" t="s">
        <v>9</v>
      </c>
      <c r="B486" s="26" t="s">
        <v>10</v>
      </c>
      <c r="C486" s="27" t="s">
        <v>11</v>
      </c>
      <c r="D486" s="28">
        <v>8</v>
      </c>
      <c r="E486" s="28">
        <f>ROUND(L486+L486*$L$1/100,2)</f>
        <v>213.59</v>
      </c>
      <c r="F486" s="28">
        <f>ROUNDDOWN(E486*29.25%+E486,2)</f>
        <v>276.06</v>
      </c>
      <c r="G486" s="28">
        <f>D486*E486</f>
        <v>1708.72</v>
      </c>
      <c r="H486" s="29">
        <f>D486*F486</f>
        <v>2208.48</v>
      </c>
      <c r="L486" s="30">
        <v>288.63</v>
      </c>
    </row>
    <row r="487" spans="1:12" ht="24">
      <c r="A487" s="25" t="s">
        <v>12</v>
      </c>
      <c r="B487" s="26" t="s">
        <v>13</v>
      </c>
      <c r="C487" s="27" t="s">
        <v>11</v>
      </c>
      <c r="D487" s="28">
        <v>267.25</v>
      </c>
      <c r="E487" s="28">
        <f t="shared" ref="E487:E493" si="202">ROUND(L487+L487*$L$1/100,2)</f>
        <v>8.9499999999999993</v>
      </c>
      <c r="F487" s="28">
        <f t="shared" ref="F487:F505" si="203">ROUNDDOWN(E487*29.25%+E487,2)</f>
        <v>11.56</v>
      </c>
      <c r="G487" s="28">
        <f t="shared" ref="G487:G493" si="204">D487*E487</f>
        <v>2391.8874999999998</v>
      </c>
      <c r="H487" s="29">
        <f t="shared" ref="H487:H493" si="205">D487*F487</f>
        <v>3089.4100000000003</v>
      </c>
      <c r="L487" s="30">
        <v>12.1</v>
      </c>
    </row>
    <row r="488" spans="1:12" ht="24">
      <c r="A488" s="25" t="s">
        <v>14</v>
      </c>
      <c r="B488" s="31" t="s">
        <v>242</v>
      </c>
      <c r="C488" s="27" t="s">
        <v>11</v>
      </c>
      <c r="D488" s="28">
        <v>66</v>
      </c>
      <c r="E488" s="28">
        <f t="shared" si="202"/>
        <v>40.520000000000003</v>
      </c>
      <c r="F488" s="28">
        <f t="shared" si="203"/>
        <v>52.37</v>
      </c>
      <c r="G488" s="28">
        <f t="shared" si="204"/>
        <v>2674.32</v>
      </c>
      <c r="H488" s="29">
        <f t="shared" si="205"/>
        <v>3456.4199999999996</v>
      </c>
      <c r="L488" s="30">
        <v>54.76</v>
      </c>
    </row>
    <row r="489" spans="1:12" ht="24">
      <c r="A489" s="25" t="s">
        <v>15</v>
      </c>
      <c r="B489" s="31" t="s">
        <v>243</v>
      </c>
      <c r="C489" s="27" t="s">
        <v>11</v>
      </c>
      <c r="D489" s="28">
        <v>829.73</v>
      </c>
      <c r="E489" s="28">
        <f t="shared" si="202"/>
        <v>0.23</v>
      </c>
      <c r="F489" s="28">
        <f t="shared" si="203"/>
        <v>0.28999999999999998</v>
      </c>
      <c r="G489" s="28">
        <f t="shared" si="204"/>
        <v>190.83790000000002</v>
      </c>
      <c r="H489" s="29">
        <f t="shared" si="205"/>
        <v>240.62169999999998</v>
      </c>
      <c r="L489" s="30">
        <v>0.31</v>
      </c>
    </row>
    <row r="490" spans="1:12" ht="24">
      <c r="A490" s="25" t="s">
        <v>16</v>
      </c>
      <c r="B490" s="26" t="s">
        <v>17</v>
      </c>
      <c r="C490" s="27" t="s">
        <v>108</v>
      </c>
      <c r="D490" s="28">
        <v>1</v>
      </c>
      <c r="E490" s="28">
        <f t="shared" si="202"/>
        <v>1130.6500000000001</v>
      </c>
      <c r="F490" s="28">
        <f t="shared" si="203"/>
        <v>1461.36</v>
      </c>
      <c r="G490" s="28">
        <f t="shared" si="204"/>
        <v>1130.6500000000001</v>
      </c>
      <c r="H490" s="29">
        <f t="shared" si="205"/>
        <v>1461.36</v>
      </c>
      <c r="L490" s="30">
        <v>1527.91</v>
      </c>
    </row>
    <row r="491" spans="1:12">
      <c r="A491" s="25" t="s">
        <v>18</v>
      </c>
      <c r="B491" s="26" t="s">
        <v>19</v>
      </c>
      <c r="C491" s="27" t="s">
        <v>108</v>
      </c>
      <c r="D491" s="28">
        <v>1</v>
      </c>
      <c r="E491" s="28">
        <f t="shared" si="202"/>
        <v>1707.8</v>
      </c>
      <c r="F491" s="28">
        <f t="shared" si="203"/>
        <v>2207.33</v>
      </c>
      <c r="G491" s="28">
        <f t="shared" si="204"/>
        <v>1707.8</v>
      </c>
      <c r="H491" s="29">
        <f t="shared" si="205"/>
        <v>2207.33</v>
      </c>
      <c r="L491" s="30">
        <v>2307.84</v>
      </c>
    </row>
    <row r="492" spans="1:12" ht="24">
      <c r="A492" s="25" t="s">
        <v>20</v>
      </c>
      <c r="B492" s="31" t="s">
        <v>244</v>
      </c>
      <c r="C492" s="27" t="s">
        <v>11</v>
      </c>
      <c r="D492" s="28">
        <v>10</v>
      </c>
      <c r="E492" s="28">
        <f t="shared" si="202"/>
        <v>194.37</v>
      </c>
      <c r="F492" s="28">
        <f t="shared" si="203"/>
        <v>251.22</v>
      </c>
      <c r="G492" s="28">
        <f t="shared" si="204"/>
        <v>1943.7</v>
      </c>
      <c r="H492" s="29">
        <f t="shared" si="205"/>
        <v>2512.1999999999998</v>
      </c>
      <c r="L492" s="30">
        <v>262.66000000000003</v>
      </c>
    </row>
    <row r="493" spans="1:12" ht="36">
      <c r="A493" s="25" t="s">
        <v>21</v>
      </c>
      <c r="B493" s="31" t="s">
        <v>245</v>
      </c>
      <c r="C493" s="27" t="s">
        <v>11</v>
      </c>
      <c r="D493" s="28">
        <v>40</v>
      </c>
      <c r="E493" s="28">
        <f t="shared" si="202"/>
        <v>163.9</v>
      </c>
      <c r="F493" s="28">
        <f t="shared" si="203"/>
        <v>211.84</v>
      </c>
      <c r="G493" s="28">
        <f t="shared" si="204"/>
        <v>6556</v>
      </c>
      <c r="H493" s="29">
        <f t="shared" si="205"/>
        <v>8473.6</v>
      </c>
      <c r="L493" s="30">
        <v>221.48</v>
      </c>
    </row>
    <row r="494" spans="1:12">
      <c r="A494" s="32">
        <v>2</v>
      </c>
      <c r="B494" s="33" t="s">
        <v>22</v>
      </c>
      <c r="C494" s="33"/>
      <c r="D494" s="34"/>
      <c r="E494" s="34"/>
      <c r="F494" s="34"/>
      <c r="G494" s="35">
        <f>SUM(G495:G498)</f>
        <v>1671.8769999999997</v>
      </c>
      <c r="H494" s="36">
        <f>SUM(H495:H498)</f>
        <v>2160.3125999999997</v>
      </c>
      <c r="L494" s="24"/>
    </row>
    <row r="495" spans="1:12" ht="24">
      <c r="A495" s="25" t="s">
        <v>23</v>
      </c>
      <c r="B495" s="31" t="s">
        <v>246</v>
      </c>
      <c r="C495" s="27" t="s">
        <v>24</v>
      </c>
      <c r="D495" s="28">
        <v>39.049999999999997</v>
      </c>
      <c r="E495" s="28">
        <f t="shared" ref="E495:E498" si="206">ROUND(L495+L495*$L$1/100,2)</f>
        <v>34.729999999999997</v>
      </c>
      <c r="F495" s="28">
        <f t="shared" si="203"/>
        <v>44.88</v>
      </c>
      <c r="G495" s="28">
        <f t="shared" ref="G495:G498" si="207">D495*E495</f>
        <v>1356.2064999999998</v>
      </c>
      <c r="H495" s="29">
        <f t="shared" ref="H495:H498" si="208">D495*F495</f>
        <v>1752.5640000000001</v>
      </c>
      <c r="L495" s="30">
        <v>46.93</v>
      </c>
    </row>
    <row r="496" spans="1:12" ht="24">
      <c r="A496" s="25" t="s">
        <v>25</v>
      </c>
      <c r="B496" s="31" t="s">
        <v>247</v>
      </c>
      <c r="C496" s="27" t="s">
        <v>24</v>
      </c>
      <c r="D496" s="28">
        <v>18.09</v>
      </c>
      <c r="E496" s="28">
        <f t="shared" si="206"/>
        <v>11.92</v>
      </c>
      <c r="F496" s="28">
        <f t="shared" si="203"/>
        <v>15.4</v>
      </c>
      <c r="G496" s="28">
        <f t="shared" si="207"/>
        <v>215.6328</v>
      </c>
      <c r="H496" s="29">
        <f t="shared" si="208"/>
        <v>278.58600000000001</v>
      </c>
      <c r="L496" s="30">
        <v>16.11</v>
      </c>
    </row>
    <row r="497" spans="1:12" ht="24">
      <c r="A497" s="25" t="s">
        <v>26</v>
      </c>
      <c r="B497" s="31" t="s">
        <v>248</v>
      </c>
      <c r="C497" s="27" t="s">
        <v>24</v>
      </c>
      <c r="D497" s="28">
        <v>18.09</v>
      </c>
      <c r="E497" s="28">
        <f t="shared" si="206"/>
        <v>2.33</v>
      </c>
      <c r="F497" s="28">
        <f t="shared" si="203"/>
        <v>3.01</v>
      </c>
      <c r="G497" s="28">
        <f t="shared" si="207"/>
        <v>42.149700000000003</v>
      </c>
      <c r="H497" s="29">
        <f t="shared" si="208"/>
        <v>54.450899999999997</v>
      </c>
      <c r="L497" s="30">
        <v>3.15</v>
      </c>
    </row>
    <row r="498" spans="1:12" ht="24">
      <c r="A498" s="25" t="s">
        <v>27</v>
      </c>
      <c r="B498" s="31" t="s">
        <v>249</v>
      </c>
      <c r="C498" s="27" t="s">
        <v>24</v>
      </c>
      <c r="D498" s="28">
        <v>18.09</v>
      </c>
      <c r="E498" s="28">
        <f t="shared" si="206"/>
        <v>3.2</v>
      </c>
      <c r="F498" s="28">
        <f t="shared" si="203"/>
        <v>4.13</v>
      </c>
      <c r="G498" s="28">
        <f t="shared" si="207"/>
        <v>57.888000000000005</v>
      </c>
      <c r="H498" s="29">
        <f t="shared" si="208"/>
        <v>74.711699999999993</v>
      </c>
      <c r="L498" s="30">
        <v>4.33</v>
      </c>
    </row>
    <row r="499" spans="1:12">
      <c r="A499" s="32">
        <v>3</v>
      </c>
      <c r="B499" s="33" t="s">
        <v>28</v>
      </c>
      <c r="C499" s="33"/>
      <c r="D499" s="34"/>
      <c r="E499" s="34"/>
      <c r="F499" s="34"/>
      <c r="G499" s="35">
        <f>SUM(G500:G505)</f>
        <v>39625.169300000009</v>
      </c>
      <c r="H499" s="36">
        <f>SUM(H500:H505)</f>
        <v>51210.224200000004</v>
      </c>
      <c r="L499" s="24"/>
    </row>
    <row r="500" spans="1:12" ht="24">
      <c r="A500" s="25" t="s">
        <v>29</v>
      </c>
      <c r="B500" s="31" t="s">
        <v>250</v>
      </c>
      <c r="C500" s="27" t="s">
        <v>11</v>
      </c>
      <c r="D500" s="28">
        <v>286.94</v>
      </c>
      <c r="E500" s="28">
        <f t="shared" ref="E500:E505" si="209">ROUND(L500+L500*$L$1/100,2)</f>
        <v>71.400000000000006</v>
      </c>
      <c r="F500" s="28">
        <f t="shared" si="203"/>
        <v>92.28</v>
      </c>
      <c r="G500" s="28">
        <f t="shared" ref="G500:G505" si="210">D500*E500</f>
        <v>20487.516000000003</v>
      </c>
      <c r="H500" s="29">
        <f t="shared" ref="H500:H505" si="211">D500*F500</f>
        <v>26478.823199999999</v>
      </c>
      <c r="L500" s="30">
        <v>96.48</v>
      </c>
    </row>
    <row r="501" spans="1:12" ht="24">
      <c r="A501" s="25" t="s">
        <v>30</v>
      </c>
      <c r="B501" s="31" t="s">
        <v>251</v>
      </c>
      <c r="C501" s="27" t="s">
        <v>11</v>
      </c>
      <c r="D501" s="28">
        <v>286.94</v>
      </c>
      <c r="E501" s="28">
        <f t="shared" si="209"/>
        <v>28.4</v>
      </c>
      <c r="F501" s="28">
        <f t="shared" si="203"/>
        <v>36.700000000000003</v>
      </c>
      <c r="G501" s="28">
        <f t="shared" si="210"/>
        <v>8149.0959999999995</v>
      </c>
      <c r="H501" s="29">
        <f t="shared" si="211"/>
        <v>10530.698</v>
      </c>
      <c r="L501" s="30">
        <v>38.380000000000003</v>
      </c>
    </row>
    <row r="502" spans="1:12">
      <c r="A502" s="25" t="s">
        <v>31</v>
      </c>
      <c r="B502" s="26" t="s">
        <v>32</v>
      </c>
      <c r="C502" s="27" t="s">
        <v>11</v>
      </c>
      <c r="D502" s="28">
        <v>29.83</v>
      </c>
      <c r="E502" s="28">
        <f t="shared" si="209"/>
        <v>74.44</v>
      </c>
      <c r="F502" s="28">
        <f t="shared" si="203"/>
        <v>96.21</v>
      </c>
      <c r="G502" s="28">
        <f t="shared" si="210"/>
        <v>2220.5452</v>
      </c>
      <c r="H502" s="29">
        <f t="shared" si="211"/>
        <v>2869.9442999999997</v>
      </c>
      <c r="L502" s="30">
        <v>100.6</v>
      </c>
    </row>
    <row r="503" spans="1:12" ht="24">
      <c r="A503" s="25" t="s">
        <v>33</v>
      </c>
      <c r="B503" s="37" t="s">
        <v>252</v>
      </c>
      <c r="C503" s="27" t="s">
        <v>82</v>
      </c>
      <c r="D503" s="28">
        <v>26.83</v>
      </c>
      <c r="E503" s="28">
        <f t="shared" si="209"/>
        <v>15.81</v>
      </c>
      <c r="F503" s="28">
        <f t="shared" si="203"/>
        <v>20.43</v>
      </c>
      <c r="G503" s="28">
        <f t="shared" si="210"/>
        <v>424.1823</v>
      </c>
      <c r="H503" s="29">
        <f t="shared" si="211"/>
        <v>548.13689999999997</v>
      </c>
      <c r="L503" s="30">
        <v>21.37</v>
      </c>
    </row>
    <row r="504" spans="1:12" ht="24">
      <c r="A504" s="25" t="s">
        <v>34</v>
      </c>
      <c r="B504" s="37" t="s">
        <v>253</v>
      </c>
      <c r="C504" s="27" t="s">
        <v>82</v>
      </c>
      <c r="D504" s="28">
        <v>59.88</v>
      </c>
      <c r="E504" s="28">
        <f t="shared" si="209"/>
        <v>43.61</v>
      </c>
      <c r="F504" s="28">
        <f t="shared" si="203"/>
        <v>56.36</v>
      </c>
      <c r="G504" s="28">
        <f t="shared" si="210"/>
        <v>2611.3668000000002</v>
      </c>
      <c r="H504" s="29">
        <f t="shared" si="211"/>
        <v>3374.8368</v>
      </c>
      <c r="L504" s="30">
        <v>58.93</v>
      </c>
    </row>
    <row r="505" spans="1:12" ht="24">
      <c r="A505" s="25" t="s">
        <v>35</v>
      </c>
      <c r="B505" s="37" t="s">
        <v>254</v>
      </c>
      <c r="C505" s="27" t="s">
        <v>82</v>
      </c>
      <c r="D505" s="28">
        <v>298.10000000000002</v>
      </c>
      <c r="E505" s="28">
        <f t="shared" si="209"/>
        <v>19.23</v>
      </c>
      <c r="F505" s="28">
        <f t="shared" si="203"/>
        <v>24.85</v>
      </c>
      <c r="G505" s="28">
        <f t="shared" si="210"/>
        <v>5732.4630000000006</v>
      </c>
      <c r="H505" s="29">
        <f t="shared" si="211"/>
        <v>7407.7850000000008</v>
      </c>
      <c r="L505" s="30">
        <v>25.99</v>
      </c>
    </row>
    <row r="506" spans="1:12">
      <c r="A506" s="32">
        <v>4</v>
      </c>
      <c r="B506" s="141" t="s">
        <v>36</v>
      </c>
      <c r="C506" s="141"/>
      <c r="D506" s="141"/>
      <c r="E506" s="141"/>
      <c r="F506" s="141"/>
      <c r="G506" s="35">
        <f>SUM(G507+G513)</f>
        <v>80851.469400000002</v>
      </c>
      <c r="H506" s="36">
        <f>SUM(H507+H513)</f>
        <v>104464.06590000002</v>
      </c>
      <c r="L506" s="5"/>
    </row>
    <row r="507" spans="1:12">
      <c r="A507" s="38" t="s">
        <v>37</v>
      </c>
      <c r="B507" s="39" t="s">
        <v>223</v>
      </c>
      <c r="C507" s="40"/>
      <c r="D507" s="41"/>
      <c r="E507" s="41"/>
      <c r="F507" s="41"/>
      <c r="G507" s="42">
        <f>SUM(G508:G512)</f>
        <v>25146.6679</v>
      </c>
      <c r="H507" s="43">
        <f>SUM(H508:H512)</f>
        <v>32488.056400000001</v>
      </c>
      <c r="I507" s="44"/>
      <c r="J507" s="44"/>
      <c r="K507" s="44"/>
      <c r="L507" s="45"/>
    </row>
    <row r="508" spans="1:12">
      <c r="A508" s="25" t="s">
        <v>38</v>
      </c>
      <c r="B508" s="46" t="s">
        <v>39</v>
      </c>
      <c r="C508" s="27" t="s">
        <v>24</v>
      </c>
      <c r="D508" s="28">
        <v>2.0699999999999998</v>
      </c>
      <c r="E508" s="28">
        <f t="shared" ref="E508:E512" si="212">ROUND(L508+L508*$L$1/100,2)</f>
        <v>78.12</v>
      </c>
      <c r="F508" s="28">
        <f t="shared" ref="F508:F512" si="213">ROUNDDOWN(E508*29.25%+E508,2)</f>
        <v>100.97</v>
      </c>
      <c r="G508" s="28">
        <f t="shared" ref="G508:G512" si="214">D508*E508</f>
        <v>161.70839999999998</v>
      </c>
      <c r="H508" s="29">
        <f t="shared" ref="H508:H512" si="215">D508*F508</f>
        <v>209.00789999999998</v>
      </c>
      <c r="L508" s="30">
        <v>105.57</v>
      </c>
    </row>
    <row r="509" spans="1:12">
      <c r="A509" s="25" t="s">
        <v>40</v>
      </c>
      <c r="B509" s="46" t="s">
        <v>41</v>
      </c>
      <c r="C509" s="27" t="s">
        <v>11</v>
      </c>
      <c r="D509" s="28">
        <v>212.53</v>
      </c>
      <c r="E509" s="28">
        <f t="shared" si="212"/>
        <v>22.25</v>
      </c>
      <c r="F509" s="28">
        <f t="shared" si="213"/>
        <v>28.75</v>
      </c>
      <c r="G509" s="28">
        <f t="shared" si="214"/>
        <v>4728.7925000000005</v>
      </c>
      <c r="H509" s="29">
        <f t="shared" si="215"/>
        <v>6110.2375000000002</v>
      </c>
      <c r="L509" s="30">
        <v>30.07</v>
      </c>
    </row>
    <row r="510" spans="1:12" ht="24">
      <c r="A510" s="25" t="s">
        <v>42</v>
      </c>
      <c r="B510" s="46" t="s">
        <v>43</v>
      </c>
      <c r="C510" s="27" t="s">
        <v>349</v>
      </c>
      <c r="D510" s="28">
        <v>1114.3</v>
      </c>
      <c r="E510" s="28">
        <f t="shared" si="212"/>
        <v>9.74</v>
      </c>
      <c r="F510" s="28">
        <f t="shared" si="213"/>
        <v>12.58</v>
      </c>
      <c r="G510" s="28">
        <f t="shared" si="214"/>
        <v>10853.281999999999</v>
      </c>
      <c r="H510" s="29">
        <f t="shared" si="215"/>
        <v>14017.894</v>
      </c>
      <c r="L510" s="30">
        <v>13.16</v>
      </c>
    </row>
    <row r="511" spans="1:12" ht="24">
      <c r="A511" s="25" t="s">
        <v>44</v>
      </c>
      <c r="B511" s="37" t="s">
        <v>255</v>
      </c>
      <c r="C511" s="27" t="s">
        <v>349</v>
      </c>
      <c r="D511" s="28">
        <v>225.7</v>
      </c>
      <c r="E511" s="28">
        <f t="shared" si="212"/>
        <v>6.05</v>
      </c>
      <c r="F511" s="28">
        <f t="shared" si="213"/>
        <v>7.81</v>
      </c>
      <c r="G511" s="28">
        <f t="shared" si="214"/>
        <v>1365.4849999999999</v>
      </c>
      <c r="H511" s="29">
        <f t="shared" si="215"/>
        <v>1762.7169999999999</v>
      </c>
      <c r="L511" s="30">
        <v>8.17</v>
      </c>
    </row>
    <row r="512" spans="1:12" ht="24">
      <c r="A512" s="25" t="s">
        <v>45</v>
      </c>
      <c r="B512" s="46" t="s">
        <v>46</v>
      </c>
      <c r="C512" s="27" t="s">
        <v>24</v>
      </c>
      <c r="D512" s="28">
        <v>20</v>
      </c>
      <c r="E512" s="28">
        <f t="shared" si="212"/>
        <v>401.87</v>
      </c>
      <c r="F512" s="28">
        <f t="shared" si="213"/>
        <v>519.41</v>
      </c>
      <c r="G512" s="28">
        <f t="shared" si="214"/>
        <v>8037.4</v>
      </c>
      <c r="H512" s="29">
        <f t="shared" si="215"/>
        <v>10388.199999999999</v>
      </c>
      <c r="L512" s="30">
        <v>543.07000000000005</v>
      </c>
    </row>
    <row r="513" spans="1:12">
      <c r="A513" s="38" t="s">
        <v>47</v>
      </c>
      <c r="B513" s="39" t="s">
        <v>224</v>
      </c>
      <c r="C513" s="47" t="s">
        <v>350</v>
      </c>
      <c r="D513" s="48"/>
      <c r="E513" s="48"/>
      <c r="F513" s="48"/>
      <c r="G513" s="42">
        <f>SUM(G514:G521)</f>
        <v>55704.801500000001</v>
      </c>
      <c r="H513" s="43">
        <f>SUM(H514:H521)</f>
        <v>71976.009500000015</v>
      </c>
      <c r="L513" s="49"/>
    </row>
    <row r="514" spans="1:12" ht="36">
      <c r="A514" s="25" t="s">
        <v>48</v>
      </c>
      <c r="B514" s="46" t="s">
        <v>49</v>
      </c>
      <c r="C514" s="27" t="s">
        <v>11</v>
      </c>
      <c r="D514" s="28">
        <v>324.26</v>
      </c>
      <c r="E514" s="28">
        <f t="shared" ref="E514:E521" si="216">ROUND(L514+L514*$L$1/100,2)</f>
        <v>26.97</v>
      </c>
      <c r="F514" s="28">
        <f t="shared" ref="F514:F521" si="217">ROUNDDOWN(E514*29.25%+E514,2)</f>
        <v>34.85</v>
      </c>
      <c r="G514" s="28">
        <f t="shared" ref="G514:G521" si="218">D514*E514</f>
        <v>8745.2921999999999</v>
      </c>
      <c r="H514" s="29">
        <f t="shared" ref="H514:H521" si="219">D514*F514</f>
        <v>11300.460999999999</v>
      </c>
      <c r="L514" s="30">
        <v>36.450000000000003</v>
      </c>
    </row>
    <row r="515" spans="1:12" ht="24">
      <c r="A515" s="25" t="s">
        <v>50</v>
      </c>
      <c r="B515" s="46" t="s">
        <v>43</v>
      </c>
      <c r="C515" s="27" t="s">
        <v>349</v>
      </c>
      <c r="D515" s="28">
        <v>1569.8</v>
      </c>
      <c r="E515" s="28">
        <f t="shared" si="216"/>
        <v>9.74</v>
      </c>
      <c r="F515" s="28">
        <f t="shared" si="217"/>
        <v>12.58</v>
      </c>
      <c r="G515" s="28">
        <f t="shared" si="218"/>
        <v>15289.852000000001</v>
      </c>
      <c r="H515" s="29">
        <f t="shared" si="219"/>
        <v>19748.083999999999</v>
      </c>
      <c r="L515" s="30">
        <v>13.16</v>
      </c>
    </row>
    <row r="516" spans="1:12" ht="24">
      <c r="A516" s="25" t="s">
        <v>51</v>
      </c>
      <c r="B516" s="37" t="s">
        <v>255</v>
      </c>
      <c r="C516" s="27" t="s">
        <v>349</v>
      </c>
      <c r="D516" s="28">
        <v>379.5</v>
      </c>
      <c r="E516" s="28">
        <f t="shared" si="216"/>
        <v>6.05</v>
      </c>
      <c r="F516" s="28">
        <f t="shared" si="217"/>
        <v>7.81</v>
      </c>
      <c r="G516" s="28">
        <f t="shared" si="218"/>
        <v>2295.9749999999999</v>
      </c>
      <c r="H516" s="29">
        <f t="shared" si="219"/>
        <v>2963.895</v>
      </c>
      <c r="L516" s="30">
        <v>8.17</v>
      </c>
    </row>
    <row r="517" spans="1:12" ht="24">
      <c r="A517" s="25" t="s">
        <v>52</v>
      </c>
      <c r="B517" s="46" t="s">
        <v>53</v>
      </c>
      <c r="C517" s="27" t="s">
        <v>24</v>
      </c>
      <c r="D517" s="28">
        <v>18.190000000000001</v>
      </c>
      <c r="E517" s="28">
        <f t="shared" si="216"/>
        <v>266.95999999999998</v>
      </c>
      <c r="F517" s="28">
        <f t="shared" si="217"/>
        <v>345.04</v>
      </c>
      <c r="G517" s="28">
        <f t="shared" si="218"/>
        <v>4856.0024000000003</v>
      </c>
      <c r="H517" s="29">
        <f t="shared" si="219"/>
        <v>6276.2776000000013</v>
      </c>
      <c r="L517" s="30">
        <v>360.76</v>
      </c>
    </row>
    <row r="518" spans="1:12" ht="24">
      <c r="A518" s="25" t="s">
        <v>54</v>
      </c>
      <c r="B518" s="37" t="s">
        <v>256</v>
      </c>
      <c r="C518" s="27" t="s">
        <v>24</v>
      </c>
      <c r="D518" s="28">
        <v>18.190000000000001</v>
      </c>
      <c r="E518" s="28">
        <f t="shared" si="216"/>
        <v>101.95</v>
      </c>
      <c r="F518" s="28">
        <f t="shared" si="217"/>
        <v>131.77000000000001</v>
      </c>
      <c r="G518" s="28">
        <f t="shared" si="218"/>
        <v>1854.4705000000001</v>
      </c>
      <c r="H518" s="29">
        <f t="shared" si="219"/>
        <v>2396.8963000000003</v>
      </c>
      <c r="L518" s="30">
        <v>137.77000000000001</v>
      </c>
    </row>
    <row r="519" spans="1:12" ht="36">
      <c r="A519" s="25" t="s">
        <v>55</v>
      </c>
      <c r="B519" s="37" t="s">
        <v>257</v>
      </c>
      <c r="C519" s="27" t="s">
        <v>11</v>
      </c>
      <c r="D519" s="28">
        <v>276.43</v>
      </c>
      <c r="E519" s="28">
        <f t="shared" si="216"/>
        <v>65.78</v>
      </c>
      <c r="F519" s="28">
        <f t="shared" si="217"/>
        <v>85.02</v>
      </c>
      <c r="G519" s="28">
        <f t="shared" si="218"/>
        <v>18183.565399999999</v>
      </c>
      <c r="H519" s="29">
        <f t="shared" si="219"/>
        <v>23502.078600000001</v>
      </c>
      <c r="L519" s="30">
        <v>88.89</v>
      </c>
    </row>
    <row r="520" spans="1:12" ht="36">
      <c r="A520" s="25" t="s">
        <v>56</v>
      </c>
      <c r="B520" s="37" t="s">
        <v>258</v>
      </c>
      <c r="C520" s="27" t="s">
        <v>11</v>
      </c>
      <c r="D520" s="28">
        <v>25.3</v>
      </c>
      <c r="E520" s="28">
        <f t="shared" si="216"/>
        <v>77.739999999999995</v>
      </c>
      <c r="F520" s="28">
        <f t="shared" si="217"/>
        <v>100.47</v>
      </c>
      <c r="G520" s="28">
        <f t="shared" si="218"/>
        <v>1966.8219999999999</v>
      </c>
      <c r="H520" s="29">
        <f t="shared" si="219"/>
        <v>2541.8910000000001</v>
      </c>
      <c r="L520" s="30">
        <v>105.05</v>
      </c>
    </row>
    <row r="521" spans="1:12" ht="24">
      <c r="A521" s="25" t="s">
        <v>57</v>
      </c>
      <c r="B521" s="46" t="s">
        <v>58</v>
      </c>
      <c r="C521" s="27" t="s">
        <v>82</v>
      </c>
      <c r="D521" s="28">
        <v>152.19999999999999</v>
      </c>
      <c r="E521" s="28">
        <f t="shared" si="216"/>
        <v>16.510000000000002</v>
      </c>
      <c r="F521" s="28">
        <f t="shared" si="217"/>
        <v>21.33</v>
      </c>
      <c r="G521" s="28">
        <f t="shared" si="218"/>
        <v>2512.8220000000001</v>
      </c>
      <c r="H521" s="29">
        <f t="shared" si="219"/>
        <v>3246.4259999999995</v>
      </c>
      <c r="L521" s="30">
        <v>22.31</v>
      </c>
    </row>
    <row r="522" spans="1:12">
      <c r="A522" s="32">
        <v>5</v>
      </c>
      <c r="B522" s="141" t="s">
        <v>59</v>
      </c>
      <c r="C522" s="141"/>
      <c r="D522" s="141"/>
      <c r="E522" s="141"/>
      <c r="F522" s="141"/>
      <c r="G522" s="35">
        <f>SUM(G523+G524)</f>
        <v>37905.191099999996</v>
      </c>
      <c r="H522" s="36">
        <f>SUM(H523+H524)</f>
        <v>48988.743999999999</v>
      </c>
      <c r="L522" s="5"/>
    </row>
    <row r="523" spans="1:12" ht="36">
      <c r="A523" s="25" t="s">
        <v>60</v>
      </c>
      <c r="B523" s="46" t="s">
        <v>61</v>
      </c>
      <c r="C523" s="50" t="s">
        <v>11</v>
      </c>
      <c r="D523" s="28">
        <v>790.91</v>
      </c>
      <c r="E523" s="28">
        <f t="shared" ref="E523" si="220">ROUND(L523+L523*$L$1/100,2)</f>
        <v>45.93</v>
      </c>
      <c r="F523" s="28">
        <f t="shared" ref="F523" si="221">ROUNDDOWN(E523*29.25%+E523,2)</f>
        <v>59.36</v>
      </c>
      <c r="G523" s="28">
        <f>D523*E523</f>
        <v>36326.496299999999</v>
      </c>
      <c r="H523" s="29">
        <f>D523*F523</f>
        <v>46948.417600000001</v>
      </c>
      <c r="L523" s="30">
        <v>62.07</v>
      </c>
    </row>
    <row r="524" spans="1:12">
      <c r="A524" s="38" t="s">
        <v>62</v>
      </c>
      <c r="B524" s="39" t="s">
        <v>225</v>
      </c>
      <c r="C524" s="47" t="s">
        <v>350</v>
      </c>
      <c r="D524" s="48"/>
      <c r="E524" s="48"/>
      <c r="F524" s="48"/>
      <c r="G524" s="42">
        <f>SUM(G525)</f>
        <v>1578.6947999999998</v>
      </c>
      <c r="H524" s="43">
        <f>SUM(H525)</f>
        <v>2040.3263999999999</v>
      </c>
      <c r="L524" s="49"/>
    </row>
    <row r="525" spans="1:12" ht="24">
      <c r="A525" s="25" t="s">
        <v>63</v>
      </c>
      <c r="B525" s="46" t="s">
        <v>64</v>
      </c>
      <c r="C525" s="50" t="s">
        <v>11</v>
      </c>
      <c r="D525" s="28">
        <v>19.38</v>
      </c>
      <c r="E525" s="28">
        <f t="shared" ref="E525" si="222">ROUND(L525+L525*$L$1/100,2)</f>
        <v>81.459999999999994</v>
      </c>
      <c r="F525" s="28">
        <f t="shared" ref="F525" si="223">ROUNDDOWN(E525*29.25%+E525,2)</f>
        <v>105.28</v>
      </c>
      <c r="G525" s="28">
        <f>D525*E525</f>
        <v>1578.6947999999998</v>
      </c>
      <c r="H525" s="29">
        <f>D525*F525</f>
        <v>2040.3263999999999</v>
      </c>
      <c r="L525" s="30">
        <v>110.08</v>
      </c>
    </row>
    <row r="526" spans="1:12">
      <c r="A526" s="32">
        <v>6</v>
      </c>
      <c r="B526" s="141" t="s">
        <v>65</v>
      </c>
      <c r="C526" s="141"/>
      <c r="D526" s="141"/>
      <c r="E526" s="141"/>
      <c r="F526" s="141"/>
      <c r="G526" s="35">
        <f>SUM(G527:G529)</f>
        <v>1063.7294999999999</v>
      </c>
      <c r="H526" s="36">
        <f>SUM(H527:H529)</f>
        <v>1373.8719999999998</v>
      </c>
      <c r="L526" s="5"/>
    </row>
    <row r="527" spans="1:12" ht="24">
      <c r="A527" s="25" t="s">
        <v>66</v>
      </c>
      <c r="B527" s="37" t="s">
        <v>259</v>
      </c>
      <c r="C527" s="50" t="s">
        <v>11</v>
      </c>
      <c r="D527" s="28">
        <v>142.35</v>
      </c>
      <c r="E527" s="28">
        <f t="shared" ref="E527:E529" si="224">ROUND(L527+L527*$L$1/100,2)</f>
        <v>6.69</v>
      </c>
      <c r="F527" s="28">
        <f t="shared" ref="F527:F529" si="225">ROUNDDOWN(E527*29.25%+E527,2)</f>
        <v>8.64</v>
      </c>
      <c r="G527" s="28">
        <f t="shared" ref="G527:G529" si="226">D527*E527</f>
        <v>952.32150000000001</v>
      </c>
      <c r="H527" s="29">
        <f t="shared" ref="H527:H529" si="227">D527*F527</f>
        <v>1229.904</v>
      </c>
      <c r="L527" s="30">
        <v>9.0399999999999991</v>
      </c>
    </row>
    <row r="528" spans="1:12" ht="24">
      <c r="A528" s="25" t="s">
        <v>67</v>
      </c>
      <c r="B528" s="37" t="s">
        <v>260</v>
      </c>
      <c r="C528" s="50" t="s">
        <v>11</v>
      </c>
      <c r="D528" s="28">
        <v>1.6</v>
      </c>
      <c r="E528" s="28">
        <f t="shared" si="224"/>
        <v>50.08</v>
      </c>
      <c r="F528" s="28">
        <f t="shared" si="225"/>
        <v>64.72</v>
      </c>
      <c r="G528" s="28">
        <f t="shared" si="226"/>
        <v>80.128</v>
      </c>
      <c r="H528" s="29">
        <f t="shared" si="227"/>
        <v>103.55200000000001</v>
      </c>
      <c r="L528" s="30">
        <v>67.680000000000007</v>
      </c>
    </row>
    <row r="529" spans="1:12" ht="24">
      <c r="A529" s="25" t="s">
        <v>68</v>
      </c>
      <c r="B529" s="37" t="s">
        <v>261</v>
      </c>
      <c r="C529" s="50" t="s">
        <v>11</v>
      </c>
      <c r="D529" s="28">
        <v>1.6</v>
      </c>
      <c r="E529" s="28">
        <f t="shared" si="224"/>
        <v>19.55</v>
      </c>
      <c r="F529" s="28">
        <f t="shared" si="225"/>
        <v>25.26</v>
      </c>
      <c r="G529" s="28">
        <f t="shared" si="226"/>
        <v>31.28</v>
      </c>
      <c r="H529" s="29">
        <f t="shared" si="227"/>
        <v>40.416000000000004</v>
      </c>
      <c r="L529" s="30">
        <v>26.42</v>
      </c>
    </row>
    <row r="530" spans="1:12">
      <c r="A530" s="32">
        <v>7</v>
      </c>
      <c r="B530" s="141" t="s">
        <v>69</v>
      </c>
      <c r="C530" s="141"/>
      <c r="D530" s="141"/>
      <c r="E530" s="141"/>
      <c r="F530" s="141"/>
      <c r="G530" s="35">
        <f>SUM(G531+G542+G551+G558)</f>
        <v>124536.035</v>
      </c>
      <c r="H530" s="36">
        <f>SUM(H531+H542+H551+H558)</f>
        <v>160914.7292</v>
      </c>
      <c r="L530" s="5"/>
    </row>
    <row r="531" spans="1:12">
      <c r="A531" s="38" t="s">
        <v>70</v>
      </c>
      <c r="B531" s="39" t="s">
        <v>226</v>
      </c>
      <c r="C531" s="47"/>
      <c r="D531" s="48"/>
      <c r="E531" s="48"/>
      <c r="F531" s="48"/>
      <c r="G531" s="42">
        <f>SUM(G532:G541)</f>
        <v>42601.333100000003</v>
      </c>
      <c r="H531" s="43">
        <f>SUM(H532:H541)</f>
        <v>55055.659899999991</v>
      </c>
      <c r="L531" s="49"/>
    </row>
    <row r="532" spans="1:12" ht="24">
      <c r="A532" s="25" t="s">
        <v>71</v>
      </c>
      <c r="B532" s="37" t="s">
        <v>262</v>
      </c>
      <c r="C532" s="50" t="s">
        <v>11</v>
      </c>
      <c r="D532" s="28">
        <v>234.35</v>
      </c>
      <c r="E532" s="28">
        <f t="shared" ref="E532:E541" si="228">ROUND(L532+L532*$L$1/100,2)</f>
        <v>29.64</v>
      </c>
      <c r="F532" s="28">
        <f t="shared" ref="F532:F541" si="229">ROUNDDOWN(E532*29.25%+E532,2)</f>
        <v>38.299999999999997</v>
      </c>
      <c r="G532" s="28">
        <f t="shared" ref="G532:G541" si="230">D532*E532</f>
        <v>6946.134</v>
      </c>
      <c r="H532" s="29">
        <f t="shared" ref="H532:H541" si="231">D532*F532</f>
        <v>8975.6049999999996</v>
      </c>
      <c r="L532" s="30">
        <v>40.06</v>
      </c>
    </row>
    <row r="533" spans="1:12" ht="24">
      <c r="A533" s="25" t="s">
        <v>72</v>
      </c>
      <c r="B533" s="46" t="s">
        <v>263</v>
      </c>
      <c r="C533" s="50" t="s">
        <v>11</v>
      </c>
      <c r="D533" s="28">
        <v>256.24</v>
      </c>
      <c r="E533" s="28">
        <f t="shared" si="228"/>
        <v>13.85</v>
      </c>
      <c r="F533" s="28">
        <f t="shared" si="229"/>
        <v>17.899999999999999</v>
      </c>
      <c r="G533" s="28">
        <f t="shared" si="230"/>
        <v>3548.924</v>
      </c>
      <c r="H533" s="29">
        <f t="shared" si="231"/>
        <v>4586.6959999999999</v>
      </c>
      <c r="L533" s="30">
        <v>18.71</v>
      </c>
    </row>
    <row r="534" spans="1:12" ht="36">
      <c r="A534" s="25" t="s">
        <v>73</v>
      </c>
      <c r="B534" s="46" t="s">
        <v>74</v>
      </c>
      <c r="C534" s="50" t="s">
        <v>11</v>
      </c>
      <c r="D534" s="28">
        <v>214.05</v>
      </c>
      <c r="E534" s="28">
        <f t="shared" si="228"/>
        <v>28.25</v>
      </c>
      <c r="F534" s="28">
        <f t="shared" si="229"/>
        <v>36.51</v>
      </c>
      <c r="G534" s="28">
        <f t="shared" si="230"/>
        <v>6046.9125000000004</v>
      </c>
      <c r="H534" s="29">
        <f t="shared" si="231"/>
        <v>7814.9655000000002</v>
      </c>
      <c r="L534" s="30">
        <v>38.18</v>
      </c>
    </row>
    <row r="535" spans="1:12" ht="24">
      <c r="A535" s="25" t="s">
        <v>75</v>
      </c>
      <c r="B535" s="46" t="s">
        <v>76</v>
      </c>
      <c r="C535" s="50" t="s">
        <v>11</v>
      </c>
      <c r="D535" s="28">
        <v>89.42</v>
      </c>
      <c r="E535" s="28">
        <f t="shared" si="228"/>
        <v>39.630000000000003</v>
      </c>
      <c r="F535" s="28">
        <f t="shared" si="229"/>
        <v>51.22</v>
      </c>
      <c r="G535" s="28">
        <f t="shared" si="230"/>
        <v>3543.7146000000002</v>
      </c>
      <c r="H535" s="29">
        <f t="shared" si="231"/>
        <v>4580.0923999999995</v>
      </c>
      <c r="L535" s="30">
        <v>53.56</v>
      </c>
    </row>
    <row r="536" spans="1:12" ht="36">
      <c r="A536" s="25" t="s">
        <v>77</v>
      </c>
      <c r="B536" s="37" t="s">
        <v>264</v>
      </c>
      <c r="C536" s="51" t="s">
        <v>82</v>
      </c>
      <c r="D536" s="28">
        <v>30</v>
      </c>
      <c r="E536" s="28">
        <f t="shared" si="228"/>
        <v>38.97</v>
      </c>
      <c r="F536" s="28">
        <f t="shared" si="229"/>
        <v>50.36</v>
      </c>
      <c r="G536" s="28">
        <f t="shared" si="230"/>
        <v>1169.0999999999999</v>
      </c>
      <c r="H536" s="29">
        <f t="shared" si="231"/>
        <v>1510.8</v>
      </c>
      <c r="L536" s="30">
        <v>52.66</v>
      </c>
    </row>
    <row r="537" spans="1:12">
      <c r="A537" s="25" t="s">
        <v>77</v>
      </c>
      <c r="B537" s="46" t="s">
        <v>78</v>
      </c>
      <c r="C537" s="50" t="s">
        <v>11</v>
      </c>
      <c r="D537" s="28">
        <v>289.64999999999998</v>
      </c>
      <c r="E537" s="28">
        <f t="shared" si="228"/>
        <v>7.56</v>
      </c>
      <c r="F537" s="28">
        <f t="shared" si="229"/>
        <v>9.77</v>
      </c>
      <c r="G537" s="28">
        <f t="shared" si="230"/>
        <v>2189.7539999999999</v>
      </c>
      <c r="H537" s="29">
        <f t="shared" si="231"/>
        <v>2829.8804999999998</v>
      </c>
      <c r="L537" s="30">
        <v>10.210000000000001</v>
      </c>
    </row>
    <row r="538" spans="1:12" ht="24">
      <c r="A538" s="25" t="s">
        <v>79</v>
      </c>
      <c r="B538" s="37" t="s">
        <v>265</v>
      </c>
      <c r="C538" s="51" t="s">
        <v>82</v>
      </c>
      <c r="D538" s="28">
        <v>30</v>
      </c>
      <c r="E538" s="28">
        <f t="shared" si="228"/>
        <v>30.44</v>
      </c>
      <c r="F538" s="28">
        <f t="shared" si="229"/>
        <v>39.340000000000003</v>
      </c>
      <c r="G538" s="28">
        <f t="shared" si="230"/>
        <v>913.2</v>
      </c>
      <c r="H538" s="29">
        <f t="shared" si="231"/>
        <v>1180.2</v>
      </c>
      <c r="L538" s="30">
        <v>41.14</v>
      </c>
    </row>
    <row r="539" spans="1:12" ht="36">
      <c r="A539" s="25" t="s">
        <v>80</v>
      </c>
      <c r="B539" s="46" t="s">
        <v>266</v>
      </c>
      <c r="C539" s="50" t="s">
        <v>11</v>
      </c>
      <c r="D539" s="28">
        <v>234.35</v>
      </c>
      <c r="E539" s="28">
        <f t="shared" si="228"/>
        <v>61.62</v>
      </c>
      <c r="F539" s="28">
        <f t="shared" si="229"/>
        <v>79.64</v>
      </c>
      <c r="G539" s="28">
        <f t="shared" si="230"/>
        <v>14440.646999999999</v>
      </c>
      <c r="H539" s="29">
        <f t="shared" si="231"/>
        <v>18663.633999999998</v>
      </c>
      <c r="L539" s="30">
        <v>83.27</v>
      </c>
    </row>
    <row r="540" spans="1:12" ht="24">
      <c r="A540" s="25" t="s">
        <v>81</v>
      </c>
      <c r="B540" s="37" t="s">
        <v>433</v>
      </c>
      <c r="C540" s="50" t="s">
        <v>82</v>
      </c>
      <c r="D540" s="28">
        <v>204.25</v>
      </c>
      <c r="E540" s="28">
        <f t="shared" si="228"/>
        <v>12.57</v>
      </c>
      <c r="F540" s="28">
        <f t="shared" si="229"/>
        <v>16.239999999999998</v>
      </c>
      <c r="G540" s="28">
        <f t="shared" si="230"/>
        <v>2567.4225000000001</v>
      </c>
      <c r="H540" s="29">
        <f t="shared" si="231"/>
        <v>3317.0199999999995</v>
      </c>
      <c r="L540" s="30">
        <v>16.989999999999998</v>
      </c>
    </row>
    <row r="541" spans="1:12">
      <c r="A541" s="52">
        <v>40360</v>
      </c>
      <c r="B541" s="46" t="s">
        <v>83</v>
      </c>
      <c r="C541" s="27" t="s">
        <v>82</v>
      </c>
      <c r="D541" s="28">
        <v>27.45</v>
      </c>
      <c r="E541" s="28">
        <f t="shared" si="228"/>
        <v>45.01</v>
      </c>
      <c r="F541" s="28">
        <f t="shared" si="229"/>
        <v>58.17</v>
      </c>
      <c r="G541" s="28">
        <f t="shared" si="230"/>
        <v>1235.5245</v>
      </c>
      <c r="H541" s="29">
        <f t="shared" si="231"/>
        <v>1596.7665</v>
      </c>
      <c r="L541" s="30">
        <v>60.82</v>
      </c>
    </row>
    <row r="542" spans="1:12">
      <c r="A542" s="38" t="s">
        <v>84</v>
      </c>
      <c r="B542" s="39" t="s">
        <v>227</v>
      </c>
      <c r="C542" s="47" t="s">
        <v>350</v>
      </c>
      <c r="D542" s="48"/>
      <c r="E542" s="48"/>
      <c r="F542" s="48"/>
      <c r="G542" s="42">
        <f>SUM(G543:G550)</f>
        <v>68688.253300000011</v>
      </c>
      <c r="H542" s="43">
        <f>SUM(H543:H550)</f>
        <v>88744.272500000021</v>
      </c>
      <c r="L542" s="49"/>
    </row>
    <row r="543" spans="1:12" ht="24">
      <c r="A543" s="25" t="s">
        <v>85</v>
      </c>
      <c r="B543" s="37" t="s">
        <v>268</v>
      </c>
      <c r="C543" s="27" t="s">
        <v>11</v>
      </c>
      <c r="D543" s="28">
        <v>678.77</v>
      </c>
      <c r="E543" s="28">
        <f t="shared" ref="E543:E550" si="232">ROUND(L543+L543*$L$1/100,2)</f>
        <v>3.49</v>
      </c>
      <c r="F543" s="28">
        <f t="shared" ref="F543:F550" si="233">ROUNDDOWN(E543*29.25%+E543,2)</f>
        <v>4.51</v>
      </c>
      <c r="G543" s="28">
        <f t="shared" ref="G543:G550" si="234">D543*E543</f>
        <v>2368.9073000000003</v>
      </c>
      <c r="H543" s="29">
        <f t="shared" ref="H543:H550" si="235">D543*F543</f>
        <v>3061.2526999999995</v>
      </c>
      <c r="L543" s="30">
        <v>4.72</v>
      </c>
    </row>
    <row r="544" spans="1:12" ht="36">
      <c r="A544" s="25" t="s">
        <v>86</v>
      </c>
      <c r="B544" s="37" t="s">
        <v>269</v>
      </c>
      <c r="C544" s="27" t="s">
        <v>11</v>
      </c>
      <c r="D544" s="28">
        <v>899.04</v>
      </c>
      <c r="E544" s="28">
        <f t="shared" si="232"/>
        <v>2.35</v>
      </c>
      <c r="F544" s="28">
        <f t="shared" si="233"/>
        <v>3.03</v>
      </c>
      <c r="G544" s="28">
        <f t="shared" si="234"/>
        <v>2112.7440000000001</v>
      </c>
      <c r="H544" s="29">
        <f t="shared" si="235"/>
        <v>2724.0911999999998</v>
      </c>
      <c r="L544" s="30">
        <v>3.18</v>
      </c>
    </row>
    <row r="545" spans="1:12" ht="24">
      <c r="A545" s="25" t="s">
        <v>87</v>
      </c>
      <c r="B545" s="46" t="s">
        <v>270</v>
      </c>
      <c r="C545" s="27" t="s">
        <v>11</v>
      </c>
      <c r="D545" s="28">
        <v>1577.81</v>
      </c>
      <c r="E545" s="28">
        <f t="shared" si="232"/>
        <v>17.600000000000001</v>
      </c>
      <c r="F545" s="28">
        <f t="shared" si="233"/>
        <v>22.74</v>
      </c>
      <c r="G545" s="28">
        <f t="shared" si="234"/>
        <v>27769.456000000002</v>
      </c>
      <c r="H545" s="29">
        <f t="shared" si="235"/>
        <v>35879.399399999995</v>
      </c>
      <c r="L545" s="30">
        <v>23.78</v>
      </c>
    </row>
    <row r="546" spans="1:12" ht="48">
      <c r="A546" s="25" t="s">
        <v>88</v>
      </c>
      <c r="B546" s="46" t="s">
        <v>89</v>
      </c>
      <c r="C546" s="27" t="s">
        <v>11</v>
      </c>
      <c r="D546" s="28">
        <v>219.18</v>
      </c>
      <c r="E546" s="28">
        <f t="shared" si="232"/>
        <v>48.3</v>
      </c>
      <c r="F546" s="28">
        <f t="shared" si="233"/>
        <v>62.42</v>
      </c>
      <c r="G546" s="28">
        <f t="shared" si="234"/>
        <v>10586.394</v>
      </c>
      <c r="H546" s="29">
        <f t="shared" si="235"/>
        <v>13681.215600000001</v>
      </c>
      <c r="L546" s="30">
        <v>65.27</v>
      </c>
    </row>
    <row r="547" spans="1:12" ht="24">
      <c r="A547" s="25" t="s">
        <v>90</v>
      </c>
      <c r="B547" s="37" t="s">
        <v>271</v>
      </c>
      <c r="C547" s="27" t="s">
        <v>11</v>
      </c>
      <c r="D547" s="28">
        <v>679.86</v>
      </c>
      <c r="E547" s="28">
        <f t="shared" si="232"/>
        <v>13.12</v>
      </c>
      <c r="F547" s="28">
        <f t="shared" si="233"/>
        <v>16.95</v>
      </c>
      <c r="G547" s="28">
        <f t="shared" si="234"/>
        <v>8919.7631999999994</v>
      </c>
      <c r="H547" s="29">
        <f t="shared" si="235"/>
        <v>11523.627</v>
      </c>
      <c r="L547" s="30">
        <v>17.73</v>
      </c>
    </row>
    <row r="548" spans="1:12" ht="24">
      <c r="A548" s="25" t="s">
        <v>91</v>
      </c>
      <c r="B548" s="37" t="s">
        <v>272</v>
      </c>
      <c r="C548" s="27" t="s">
        <v>11</v>
      </c>
      <c r="D548" s="28">
        <v>679.86</v>
      </c>
      <c r="E548" s="28">
        <f t="shared" si="232"/>
        <v>8.8699999999999992</v>
      </c>
      <c r="F548" s="28">
        <f t="shared" si="233"/>
        <v>11.46</v>
      </c>
      <c r="G548" s="28">
        <f t="shared" si="234"/>
        <v>6030.3581999999997</v>
      </c>
      <c r="H548" s="29">
        <f t="shared" si="235"/>
        <v>7791.1956000000009</v>
      </c>
      <c r="L548" s="30">
        <v>11.99</v>
      </c>
    </row>
    <row r="549" spans="1:12">
      <c r="A549" s="25" t="s">
        <v>92</v>
      </c>
      <c r="B549" s="46" t="s">
        <v>273</v>
      </c>
      <c r="C549" s="27" t="s">
        <v>82</v>
      </c>
      <c r="D549" s="28">
        <v>33.75</v>
      </c>
      <c r="E549" s="28">
        <f t="shared" si="232"/>
        <v>54.7</v>
      </c>
      <c r="F549" s="28">
        <f t="shared" si="233"/>
        <v>70.69</v>
      </c>
      <c r="G549" s="28">
        <f t="shared" si="234"/>
        <v>1846.125</v>
      </c>
      <c r="H549" s="29">
        <f t="shared" si="235"/>
        <v>2385.7874999999999</v>
      </c>
      <c r="L549" s="30">
        <v>73.92</v>
      </c>
    </row>
    <row r="550" spans="1:12" ht="24">
      <c r="A550" s="25" t="s">
        <v>93</v>
      </c>
      <c r="B550" s="46" t="s">
        <v>94</v>
      </c>
      <c r="C550" s="27" t="s">
        <v>11</v>
      </c>
      <c r="D550" s="28">
        <v>690.13</v>
      </c>
      <c r="E550" s="28">
        <f t="shared" si="232"/>
        <v>13.12</v>
      </c>
      <c r="F550" s="28">
        <f t="shared" si="233"/>
        <v>16.95</v>
      </c>
      <c r="G550" s="28">
        <f t="shared" si="234"/>
        <v>9054.5055999999986</v>
      </c>
      <c r="H550" s="29">
        <f t="shared" si="235"/>
        <v>11697.7035</v>
      </c>
      <c r="L550" s="30">
        <v>17.73</v>
      </c>
    </row>
    <row r="551" spans="1:12">
      <c r="A551" s="38" t="s">
        <v>95</v>
      </c>
      <c r="B551" s="39" t="s">
        <v>228</v>
      </c>
      <c r="C551" s="47" t="s">
        <v>350</v>
      </c>
      <c r="D551" s="48"/>
      <c r="E551" s="48"/>
      <c r="F551" s="48"/>
      <c r="G551" s="42">
        <f>SUM(G552:G557)</f>
        <v>12737.917399999998</v>
      </c>
      <c r="H551" s="43">
        <f>SUM(H552:H557)</f>
        <v>16457.8148</v>
      </c>
      <c r="L551" s="49"/>
    </row>
    <row r="552" spans="1:12" ht="24">
      <c r="A552" s="25" t="s">
        <v>96</v>
      </c>
      <c r="B552" s="37" t="s">
        <v>274</v>
      </c>
      <c r="C552" s="27" t="s">
        <v>11</v>
      </c>
      <c r="D552" s="28">
        <v>285.93</v>
      </c>
      <c r="E552" s="28">
        <f t="shared" ref="E552:E557" si="236">ROUND(L552+L552*$L$1/100,2)</f>
        <v>6.62</v>
      </c>
      <c r="F552" s="28">
        <f t="shared" ref="F552:F557" si="237">ROUNDDOWN(E552*29.25%+E552,2)</f>
        <v>8.5500000000000007</v>
      </c>
      <c r="G552" s="28">
        <f t="shared" ref="G552:G557" si="238">D552*E552</f>
        <v>1892.8566000000001</v>
      </c>
      <c r="H552" s="29">
        <f t="shared" ref="H552:H557" si="239">D552*F552</f>
        <v>2444.7015000000001</v>
      </c>
      <c r="L552" s="30">
        <v>8.9499999999999993</v>
      </c>
    </row>
    <row r="553" spans="1:12" ht="24">
      <c r="A553" s="25" t="s">
        <v>97</v>
      </c>
      <c r="B553" s="37" t="s">
        <v>394</v>
      </c>
      <c r="C553" s="27" t="s">
        <v>11</v>
      </c>
      <c r="D553" s="28">
        <v>285.93</v>
      </c>
      <c r="E553" s="28">
        <f t="shared" si="236"/>
        <v>18</v>
      </c>
      <c r="F553" s="28">
        <f t="shared" si="237"/>
        <v>23.26</v>
      </c>
      <c r="G553" s="28">
        <f t="shared" si="238"/>
        <v>5146.74</v>
      </c>
      <c r="H553" s="29">
        <f t="shared" si="239"/>
        <v>6650.7318000000005</v>
      </c>
      <c r="L553" s="30">
        <v>24.32</v>
      </c>
    </row>
    <row r="554" spans="1:12" ht="24">
      <c r="A554" s="25" t="s">
        <v>98</v>
      </c>
      <c r="B554" s="37" t="s">
        <v>395</v>
      </c>
      <c r="C554" s="27" t="s">
        <v>11</v>
      </c>
      <c r="D554" s="28">
        <v>257.39999999999998</v>
      </c>
      <c r="E554" s="28">
        <f t="shared" si="236"/>
        <v>10.17</v>
      </c>
      <c r="F554" s="28">
        <f t="shared" si="237"/>
        <v>13.14</v>
      </c>
      <c r="G554" s="28">
        <f t="shared" si="238"/>
        <v>2617.7579999999998</v>
      </c>
      <c r="H554" s="29">
        <f t="shared" si="239"/>
        <v>3382.2359999999999</v>
      </c>
      <c r="L554" s="30">
        <v>13.74</v>
      </c>
    </row>
    <row r="555" spans="1:12" ht="24">
      <c r="A555" s="25" t="s">
        <v>99</v>
      </c>
      <c r="B555" s="37" t="s">
        <v>272</v>
      </c>
      <c r="C555" s="27" t="s">
        <v>11</v>
      </c>
      <c r="D555" s="28">
        <v>257.39999999999998</v>
      </c>
      <c r="E555" s="28">
        <f t="shared" si="236"/>
        <v>8.8699999999999992</v>
      </c>
      <c r="F555" s="28">
        <f t="shared" si="237"/>
        <v>11.46</v>
      </c>
      <c r="G555" s="28">
        <f t="shared" si="238"/>
        <v>2283.1379999999995</v>
      </c>
      <c r="H555" s="29">
        <f t="shared" si="239"/>
        <v>2949.8040000000001</v>
      </c>
      <c r="L555" s="30">
        <v>11.99</v>
      </c>
    </row>
    <row r="556" spans="1:12" ht="24">
      <c r="A556" s="25" t="s">
        <v>100</v>
      </c>
      <c r="B556" s="46" t="s">
        <v>94</v>
      </c>
      <c r="C556" s="27" t="s">
        <v>11</v>
      </c>
      <c r="D556" s="28">
        <v>35.21</v>
      </c>
      <c r="E556" s="28">
        <f t="shared" si="236"/>
        <v>13.12</v>
      </c>
      <c r="F556" s="28">
        <f t="shared" si="237"/>
        <v>16.95</v>
      </c>
      <c r="G556" s="28">
        <f t="shared" si="238"/>
        <v>461.95519999999999</v>
      </c>
      <c r="H556" s="29">
        <f t="shared" si="239"/>
        <v>596.80949999999996</v>
      </c>
      <c r="L556" s="30">
        <v>17.73</v>
      </c>
    </row>
    <row r="557" spans="1:12" ht="36">
      <c r="A557" s="25" t="s">
        <v>101</v>
      </c>
      <c r="B557" s="46" t="s">
        <v>102</v>
      </c>
      <c r="C557" s="27" t="s">
        <v>11</v>
      </c>
      <c r="D557" s="28">
        <v>6.68</v>
      </c>
      <c r="E557" s="28">
        <f t="shared" si="236"/>
        <v>50.22</v>
      </c>
      <c r="F557" s="28">
        <f t="shared" si="237"/>
        <v>64.900000000000006</v>
      </c>
      <c r="G557" s="28">
        <f t="shared" si="238"/>
        <v>335.46959999999996</v>
      </c>
      <c r="H557" s="29">
        <f t="shared" si="239"/>
        <v>433.53200000000004</v>
      </c>
      <c r="L557" s="30">
        <v>67.86</v>
      </c>
    </row>
    <row r="558" spans="1:12">
      <c r="A558" s="38" t="s">
        <v>103</v>
      </c>
      <c r="B558" s="39" t="s">
        <v>275</v>
      </c>
      <c r="C558" s="47" t="s">
        <v>350</v>
      </c>
      <c r="D558" s="48"/>
      <c r="E558" s="48"/>
      <c r="F558" s="48"/>
      <c r="G558" s="42">
        <f>SUM(G559)</f>
        <v>508.53119999999996</v>
      </c>
      <c r="H558" s="43">
        <f>SUM(H559)</f>
        <v>656.98199999999997</v>
      </c>
      <c r="L558" s="49"/>
    </row>
    <row r="559" spans="1:12" ht="24">
      <c r="A559" s="25" t="s">
        <v>104</v>
      </c>
      <c r="B559" s="46" t="s">
        <v>94</v>
      </c>
      <c r="C559" s="27" t="s">
        <v>11</v>
      </c>
      <c r="D559" s="28">
        <v>38.76</v>
      </c>
      <c r="E559" s="28">
        <f t="shared" ref="E559" si="240">ROUND(L559+L559*$L$1/100,2)</f>
        <v>13.12</v>
      </c>
      <c r="F559" s="28">
        <f t="shared" ref="F559" si="241">ROUNDDOWN(E559*29.25%+E559,2)</f>
        <v>16.95</v>
      </c>
      <c r="G559" s="28">
        <f>D559*E559</f>
        <v>508.53119999999996</v>
      </c>
      <c r="H559" s="29">
        <f>D559*F559</f>
        <v>656.98199999999997</v>
      </c>
      <c r="L559" s="30">
        <v>17.73</v>
      </c>
    </row>
    <row r="560" spans="1:12">
      <c r="A560" s="32">
        <v>8</v>
      </c>
      <c r="B560" s="141" t="s">
        <v>105</v>
      </c>
      <c r="C560" s="141"/>
      <c r="D560" s="141"/>
      <c r="E560" s="141"/>
      <c r="F560" s="141"/>
      <c r="G560" s="35">
        <f>SUM(G561+G570+G575)</f>
        <v>44094.364300000001</v>
      </c>
      <c r="H560" s="36">
        <f>SUM(H561+H570+H575)</f>
        <v>56991.267400000004</v>
      </c>
      <c r="L560" s="5"/>
    </row>
    <row r="561" spans="1:12">
      <c r="A561" s="38" t="s">
        <v>106</v>
      </c>
      <c r="B561" s="39" t="s">
        <v>229</v>
      </c>
      <c r="C561" s="47"/>
      <c r="D561" s="48"/>
      <c r="E561" s="48"/>
      <c r="F561" s="48"/>
      <c r="G561" s="42">
        <f>SUM(G562:G569)</f>
        <v>12826.741499999998</v>
      </c>
      <c r="H561" s="43">
        <f>SUM(H562:H569)</f>
        <v>16578.339</v>
      </c>
      <c r="L561" s="49"/>
    </row>
    <row r="562" spans="1:12" ht="24">
      <c r="A562" s="25" t="s">
        <v>107</v>
      </c>
      <c r="B562" s="37" t="s">
        <v>276</v>
      </c>
      <c r="C562" s="27" t="s">
        <v>108</v>
      </c>
      <c r="D562" s="28">
        <v>6</v>
      </c>
      <c r="E562" s="28">
        <f t="shared" ref="E562:E569" si="242">ROUND(L562+L562*$L$1/100,2)</f>
        <v>443.94</v>
      </c>
      <c r="F562" s="28">
        <f t="shared" ref="F562:F569" si="243">ROUNDDOWN(E562*29.25%+E562,2)</f>
        <v>573.79</v>
      </c>
      <c r="G562" s="28">
        <f t="shared" ref="G562:G569" si="244">D562*E562</f>
        <v>2663.64</v>
      </c>
      <c r="H562" s="29">
        <f t="shared" ref="H562:H569" si="245">D562*F562</f>
        <v>3442.74</v>
      </c>
      <c r="L562" s="30">
        <v>599.91999999999996</v>
      </c>
    </row>
    <row r="563" spans="1:12" ht="24">
      <c r="A563" s="25" t="s">
        <v>109</v>
      </c>
      <c r="B563" s="37" t="s">
        <v>277</v>
      </c>
      <c r="C563" s="27" t="s">
        <v>108</v>
      </c>
      <c r="D563" s="28">
        <v>12</v>
      </c>
      <c r="E563" s="28">
        <f t="shared" si="242"/>
        <v>474.16</v>
      </c>
      <c r="F563" s="28">
        <f t="shared" si="243"/>
        <v>612.85</v>
      </c>
      <c r="G563" s="28">
        <f t="shared" si="244"/>
        <v>5689.92</v>
      </c>
      <c r="H563" s="29">
        <f t="shared" si="245"/>
        <v>7354.2000000000007</v>
      </c>
      <c r="L563" s="30">
        <v>640.75</v>
      </c>
    </row>
    <row r="564" spans="1:12" ht="24">
      <c r="A564" s="25" t="s">
        <v>110</v>
      </c>
      <c r="B564" s="37" t="s">
        <v>278</v>
      </c>
      <c r="C564" s="27" t="s">
        <v>108</v>
      </c>
      <c r="D564" s="28">
        <v>1</v>
      </c>
      <c r="E564" s="28">
        <f t="shared" si="242"/>
        <v>573.53</v>
      </c>
      <c r="F564" s="28">
        <f t="shared" si="243"/>
        <v>741.28</v>
      </c>
      <c r="G564" s="28">
        <f t="shared" si="244"/>
        <v>573.53</v>
      </c>
      <c r="H564" s="29">
        <f t="shared" si="245"/>
        <v>741.28</v>
      </c>
      <c r="L564" s="30">
        <v>775.04</v>
      </c>
    </row>
    <row r="565" spans="1:12">
      <c r="A565" s="25" t="s">
        <v>111</v>
      </c>
      <c r="B565" s="37" t="s">
        <v>397</v>
      </c>
      <c r="C565" s="27" t="s">
        <v>108</v>
      </c>
      <c r="D565" s="28">
        <v>19</v>
      </c>
      <c r="E565" s="28">
        <f t="shared" si="242"/>
        <v>56.46</v>
      </c>
      <c r="F565" s="28">
        <f t="shared" si="243"/>
        <v>72.97</v>
      </c>
      <c r="G565" s="28">
        <f t="shared" si="244"/>
        <v>1072.74</v>
      </c>
      <c r="H565" s="29">
        <f t="shared" si="245"/>
        <v>1386.43</v>
      </c>
      <c r="L565" s="30">
        <v>76.3</v>
      </c>
    </row>
    <row r="566" spans="1:12" ht="24">
      <c r="A566" s="25" t="s">
        <v>112</v>
      </c>
      <c r="B566" s="37" t="s">
        <v>398</v>
      </c>
      <c r="C566" s="27" t="s">
        <v>108</v>
      </c>
      <c r="D566" s="28">
        <v>1</v>
      </c>
      <c r="E566" s="28">
        <f t="shared" si="242"/>
        <v>289.63</v>
      </c>
      <c r="F566" s="28">
        <f t="shared" si="243"/>
        <v>374.34</v>
      </c>
      <c r="G566" s="28">
        <f t="shared" si="244"/>
        <v>289.63</v>
      </c>
      <c r="H566" s="29">
        <f t="shared" si="245"/>
        <v>374.34</v>
      </c>
      <c r="L566" s="30">
        <v>391.39</v>
      </c>
    </row>
    <row r="567" spans="1:12" ht="24">
      <c r="A567" s="25" t="s">
        <v>113</v>
      </c>
      <c r="B567" s="37" t="s">
        <v>399</v>
      </c>
      <c r="C567" s="27" t="s">
        <v>108</v>
      </c>
      <c r="D567" s="28">
        <v>1</v>
      </c>
      <c r="E567" s="28">
        <f t="shared" si="242"/>
        <v>366.97</v>
      </c>
      <c r="F567" s="28">
        <f t="shared" si="243"/>
        <v>474.3</v>
      </c>
      <c r="G567" s="28">
        <f t="shared" si="244"/>
        <v>366.97</v>
      </c>
      <c r="H567" s="29">
        <f t="shared" si="245"/>
        <v>474.3</v>
      </c>
      <c r="L567" s="30">
        <v>495.91</v>
      </c>
    </row>
    <row r="568" spans="1:12" ht="24">
      <c r="A568" s="25" t="s">
        <v>114</v>
      </c>
      <c r="B568" s="37" t="s">
        <v>400</v>
      </c>
      <c r="C568" s="27" t="s">
        <v>108</v>
      </c>
      <c r="D568" s="28">
        <v>1</v>
      </c>
      <c r="E568" s="28">
        <f t="shared" si="242"/>
        <v>427.07</v>
      </c>
      <c r="F568" s="28">
        <f t="shared" si="243"/>
        <v>551.98</v>
      </c>
      <c r="G568" s="28">
        <f t="shared" si="244"/>
        <v>427.07</v>
      </c>
      <c r="H568" s="29">
        <f t="shared" si="245"/>
        <v>551.98</v>
      </c>
      <c r="L568" s="30">
        <v>577.12</v>
      </c>
    </row>
    <row r="569" spans="1:12" ht="24">
      <c r="A569" s="25" t="s">
        <v>115</v>
      </c>
      <c r="B569" s="37" t="s">
        <v>279</v>
      </c>
      <c r="C569" s="27" t="s">
        <v>11</v>
      </c>
      <c r="D569" s="28">
        <v>122.85</v>
      </c>
      <c r="E569" s="28">
        <f t="shared" si="242"/>
        <v>14.19</v>
      </c>
      <c r="F569" s="28">
        <f t="shared" si="243"/>
        <v>18.34</v>
      </c>
      <c r="G569" s="28">
        <f t="shared" si="244"/>
        <v>1743.2414999999999</v>
      </c>
      <c r="H569" s="29">
        <f t="shared" si="245"/>
        <v>2253.069</v>
      </c>
      <c r="L569" s="30">
        <v>19.170000000000002</v>
      </c>
    </row>
    <row r="570" spans="1:12">
      <c r="A570" s="38" t="s">
        <v>116</v>
      </c>
      <c r="B570" s="39" t="s">
        <v>230</v>
      </c>
      <c r="C570" s="47" t="s">
        <v>350</v>
      </c>
      <c r="D570" s="48"/>
      <c r="E570" s="48"/>
      <c r="F570" s="48"/>
      <c r="G570" s="42">
        <f>SUM(G571:G574)</f>
        <v>22563.609400000001</v>
      </c>
      <c r="H570" s="43">
        <f>SUM(H571:H574)</f>
        <v>29163.353200000001</v>
      </c>
      <c r="L570" s="49"/>
    </row>
    <row r="571" spans="1:12">
      <c r="A571" s="25" t="s">
        <v>117</v>
      </c>
      <c r="B571" s="37" t="s">
        <v>401</v>
      </c>
      <c r="C571" s="27" t="s">
        <v>11</v>
      </c>
      <c r="D571" s="28">
        <v>28.36</v>
      </c>
      <c r="E571" s="28">
        <f t="shared" ref="E571:E574" si="246">ROUND(L571+L571*$L$1/100,2)</f>
        <v>491.18</v>
      </c>
      <c r="F571" s="28">
        <f t="shared" ref="F571:F574" si="247">ROUNDDOWN(E571*29.25%+E571,2)</f>
        <v>634.85</v>
      </c>
      <c r="G571" s="28">
        <f t="shared" ref="G571:G574" si="248">D571*E571</f>
        <v>13929.864799999999</v>
      </c>
      <c r="H571" s="29">
        <f t="shared" ref="H571:H574" si="249">D571*F571</f>
        <v>18004.346000000001</v>
      </c>
      <c r="L571" s="30">
        <v>663.75</v>
      </c>
    </row>
    <row r="572" spans="1:12">
      <c r="A572" s="25" t="s">
        <v>118</v>
      </c>
      <c r="B572" s="46" t="s">
        <v>280</v>
      </c>
      <c r="C572" s="27" t="s">
        <v>11</v>
      </c>
      <c r="D572" s="28">
        <v>1.6</v>
      </c>
      <c r="E572" s="28">
        <f t="shared" si="246"/>
        <v>228.92</v>
      </c>
      <c r="F572" s="28">
        <f t="shared" si="247"/>
        <v>295.87</v>
      </c>
      <c r="G572" s="28">
        <f t="shared" si="248"/>
        <v>366.27199999999999</v>
      </c>
      <c r="H572" s="29">
        <f t="shared" si="249"/>
        <v>473.39200000000005</v>
      </c>
      <c r="L572" s="30">
        <v>309.35000000000002</v>
      </c>
    </row>
    <row r="573" spans="1:12">
      <c r="A573" s="25" t="s">
        <v>119</v>
      </c>
      <c r="B573" s="46" t="s">
        <v>120</v>
      </c>
      <c r="C573" s="27" t="s">
        <v>11</v>
      </c>
      <c r="D573" s="28">
        <v>12.43</v>
      </c>
      <c r="E573" s="28">
        <f t="shared" si="246"/>
        <v>655.82</v>
      </c>
      <c r="F573" s="28">
        <f t="shared" si="247"/>
        <v>847.64</v>
      </c>
      <c r="G573" s="28">
        <f t="shared" si="248"/>
        <v>8151.8426000000009</v>
      </c>
      <c r="H573" s="29">
        <f t="shared" si="249"/>
        <v>10536.165199999999</v>
      </c>
      <c r="L573" s="30">
        <v>886.24</v>
      </c>
    </row>
    <row r="574" spans="1:12" ht="24">
      <c r="A574" s="25" t="s">
        <v>121</v>
      </c>
      <c r="B574" s="37" t="s">
        <v>281</v>
      </c>
      <c r="C574" s="27" t="s">
        <v>82</v>
      </c>
      <c r="D574" s="28">
        <v>1</v>
      </c>
      <c r="E574" s="28">
        <f t="shared" si="246"/>
        <v>115.63</v>
      </c>
      <c r="F574" s="28">
        <f t="shared" si="247"/>
        <v>149.44999999999999</v>
      </c>
      <c r="G574" s="28">
        <f t="shared" si="248"/>
        <v>115.63</v>
      </c>
      <c r="H574" s="29">
        <f t="shared" si="249"/>
        <v>149.44999999999999</v>
      </c>
      <c r="L574" s="30">
        <v>156.25</v>
      </c>
    </row>
    <row r="575" spans="1:12">
      <c r="A575" s="38" t="s">
        <v>122</v>
      </c>
      <c r="B575" s="39" t="s">
        <v>231</v>
      </c>
      <c r="C575" s="47" t="s">
        <v>350</v>
      </c>
      <c r="D575" s="48"/>
      <c r="E575" s="48"/>
      <c r="F575" s="48"/>
      <c r="G575" s="42">
        <f>SUM(G576:G578)</f>
        <v>8704.0133999999998</v>
      </c>
      <c r="H575" s="43">
        <f>SUM(H576:H578)</f>
        <v>11249.575199999999</v>
      </c>
      <c r="L575" s="49"/>
    </row>
    <row r="576" spans="1:12">
      <c r="A576" s="25" t="s">
        <v>123</v>
      </c>
      <c r="B576" s="46" t="s">
        <v>282</v>
      </c>
      <c r="C576" s="27" t="s">
        <v>11</v>
      </c>
      <c r="D576" s="28">
        <v>17.43</v>
      </c>
      <c r="E576" s="28">
        <f t="shared" ref="E576:E578" si="250">ROUND(L576+L576*$L$1/100,2)</f>
        <v>275.10000000000002</v>
      </c>
      <c r="F576" s="28">
        <f t="shared" ref="F576:F578" si="251">ROUNDDOWN(E576*29.25%+E576,2)</f>
        <v>355.56</v>
      </c>
      <c r="G576" s="28">
        <f t="shared" ref="G576:G578" si="252">D576*E576</f>
        <v>4794.9930000000004</v>
      </c>
      <c r="H576" s="29">
        <f t="shared" ref="H576:H578" si="253">D576*F576</f>
        <v>6197.4107999999997</v>
      </c>
      <c r="L576" s="30">
        <v>371.76</v>
      </c>
    </row>
    <row r="577" spans="1:12">
      <c r="A577" s="25" t="s">
        <v>124</v>
      </c>
      <c r="B577" s="46" t="s">
        <v>125</v>
      </c>
      <c r="C577" s="27" t="s">
        <v>11</v>
      </c>
      <c r="D577" s="28">
        <v>29.24</v>
      </c>
      <c r="E577" s="28">
        <f t="shared" si="250"/>
        <v>99.96</v>
      </c>
      <c r="F577" s="28">
        <f t="shared" si="251"/>
        <v>129.19</v>
      </c>
      <c r="G577" s="28">
        <f t="shared" si="252"/>
        <v>2922.8303999999998</v>
      </c>
      <c r="H577" s="29">
        <f t="shared" si="253"/>
        <v>3777.5155999999997</v>
      </c>
      <c r="L577" s="30">
        <v>135.08000000000001</v>
      </c>
    </row>
    <row r="578" spans="1:12" ht="24">
      <c r="A578" s="25" t="s">
        <v>126</v>
      </c>
      <c r="B578" s="37" t="s">
        <v>283</v>
      </c>
      <c r="C578" s="27" t="s">
        <v>11</v>
      </c>
      <c r="D578" s="28">
        <v>2.84</v>
      </c>
      <c r="E578" s="28">
        <f t="shared" si="250"/>
        <v>347.25</v>
      </c>
      <c r="F578" s="28">
        <f t="shared" si="251"/>
        <v>448.82</v>
      </c>
      <c r="G578" s="28">
        <f t="shared" si="252"/>
        <v>986.18999999999994</v>
      </c>
      <c r="H578" s="29">
        <f t="shared" si="253"/>
        <v>1274.6487999999999</v>
      </c>
      <c r="L578" s="30">
        <v>469.26</v>
      </c>
    </row>
    <row r="579" spans="1:12">
      <c r="A579" s="32">
        <v>9</v>
      </c>
      <c r="B579" s="141" t="s">
        <v>127</v>
      </c>
      <c r="C579" s="141"/>
      <c r="D579" s="141"/>
      <c r="E579" s="141"/>
      <c r="F579" s="141"/>
      <c r="G579" s="35">
        <f>SUM(G580+G582+G604+G609+G617)</f>
        <v>37095.97</v>
      </c>
      <c r="H579" s="36">
        <f>SUM(H580+H582+H604+H609+H617)</f>
        <v>47945.020000000004</v>
      </c>
      <c r="L579" s="5"/>
    </row>
    <row r="580" spans="1:12">
      <c r="A580" s="38" t="s">
        <v>128</v>
      </c>
      <c r="B580" s="39" t="s">
        <v>232</v>
      </c>
      <c r="C580" s="47"/>
      <c r="D580" s="48"/>
      <c r="E580" s="48"/>
      <c r="F580" s="48"/>
      <c r="G580" s="42">
        <f>SUM(G581)</f>
        <v>1305.4100000000001</v>
      </c>
      <c r="H580" s="43">
        <f>SUM(H581)</f>
        <v>1687.24</v>
      </c>
      <c r="L580" s="49"/>
    </row>
    <row r="581" spans="1:12">
      <c r="A581" s="25" t="s">
        <v>129</v>
      </c>
      <c r="B581" s="46" t="s">
        <v>130</v>
      </c>
      <c r="C581" s="27" t="s">
        <v>191</v>
      </c>
      <c r="D581" s="28">
        <v>1</v>
      </c>
      <c r="E581" s="28">
        <f t="shared" ref="E581" si="254">ROUND(L581+L581*$L$1/100,2)</f>
        <v>1305.4100000000001</v>
      </c>
      <c r="F581" s="28">
        <f t="shared" ref="F581" si="255">ROUNDDOWN(E581*29.25%+E581,2)</f>
        <v>1687.24</v>
      </c>
      <c r="G581" s="28">
        <f>D581*E581</f>
        <v>1305.4100000000001</v>
      </c>
      <c r="H581" s="29">
        <f>D581*F581</f>
        <v>1687.24</v>
      </c>
      <c r="L581" s="30">
        <v>1764.07</v>
      </c>
    </row>
    <row r="582" spans="1:12">
      <c r="A582" s="38" t="s">
        <v>131</v>
      </c>
      <c r="B582" s="39" t="s">
        <v>233</v>
      </c>
      <c r="C582" s="47" t="s">
        <v>350</v>
      </c>
      <c r="D582" s="48"/>
      <c r="E582" s="48"/>
      <c r="F582" s="48"/>
      <c r="G582" s="42">
        <f>SUM(G583:G603)</f>
        <v>28865.370000000003</v>
      </c>
      <c r="H582" s="43">
        <f>SUM(H583:H603)</f>
        <v>37307.550000000003</v>
      </c>
      <c r="L582" s="49"/>
    </row>
    <row r="583" spans="1:12" ht="24">
      <c r="A583" s="25" t="s">
        <v>132</v>
      </c>
      <c r="B583" s="37" t="s">
        <v>284</v>
      </c>
      <c r="C583" s="27" t="s">
        <v>108</v>
      </c>
      <c r="D583" s="28">
        <v>37</v>
      </c>
      <c r="E583" s="28">
        <f t="shared" ref="E583:E603" si="256">ROUND(L583+L583*$L$1/100,2)</f>
        <v>83.97</v>
      </c>
      <c r="F583" s="28">
        <f t="shared" ref="F583:F603" si="257">ROUNDDOWN(E583*29.25%+E583,2)</f>
        <v>108.53</v>
      </c>
      <c r="G583" s="28">
        <f t="shared" ref="G583:G603" si="258">D583*E583</f>
        <v>3106.89</v>
      </c>
      <c r="H583" s="29">
        <f t="shared" ref="H583:H603" si="259">D583*F583</f>
        <v>4015.61</v>
      </c>
      <c r="L583" s="30">
        <v>113.47</v>
      </c>
    </row>
    <row r="584" spans="1:12" ht="24">
      <c r="A584" s="25" t="s">
        <v>133</v>
      </c>
      <c r="B584" s="37" t="s">
        <v>285</v>
      </c>
      <c r="C584" s="27" t="s">
        <v>108</v>
      </c>
      <c r="D584" s="28">
        <v>8</v>
      </c>
      <c r="E584" s="28">
        <f t="shared" si="256"/>
        <v>59.58</v>
      </c>
      <c r="F584" s="28">
        <f t="shared" si="257"/>
        <v>77</v>
      </c>
      <c r="G584" s="28">
        <f t="shared" si="258"/>
        <v>476.64</v>
      </c>
      <c r="H584" s="29">
        <f t="shared" si="259"/>
        <v>616</v>
      </c>
      <c r="L584" s="30">
        <v>80.510000000000005</v>
      </c>
    </row>
    <row r="585" spans="1:12" ht="24">
      <c r="A585" s="25" t="s">
        <v>134</v>
      </c>
      <c r="B585" s="46" t="s">
        <v>135</v>
      </c>
      <c r="C585" s="27" t="s">
        <v>108</v>
      </c>
      <c r="D585" s="28">
        <v>18</v>
      </c>
      <c r="E585" s="28">
        <f t="shared" si="256"/>
        <v>51.81</v>
      </c>
      <c r="F585" s="28">
        <f t="shared" si="257"/>
        <v>66.959999999999994</v>
      </c>
      <c r="G585" s="28">
        <f t="shared" si="258"/>
        <v>932.58</v>
      </c>
      <c r="H585" s="29">
        <f t="shared" si="259"/>
        <v>1205.28</v>
      </c>
      <c r="L585" s="30">
        <v>70.02</v>
      </c>
    </row>
    <row r="586" spans="1:12" ht="24">
      <c r="A586" s="25" t="s">
        <v>136</v>
      </c>
      <c r="B586" s="46" t="s">
        <v>286</v>
      </c>
      <c r="C586" s="27" t="s">
        <v>108</v>
      </c>
      <c r="D586" s="28">
        <v>3</v>
      </c>
      <c r="E586" s="28">
        <f t="shared" si="256"/>
        <v>163.24</v>
      </c>
      <c r="F586" s="28">
        <f t="shared" si="257"/>
        <v>210.98</v>
      </c>
      <c r="G586" s="28">
        <f t="shared" si="258"/>
        <v>489.72</v>
      </c>
      <c r="H586" s="29">
        <f t="shared" si="259"/>
        <v>632.93999999999994</v>
      </c>
      <c r="L586" s="30">
        <v>220.59</v>
      </c>
    </row>
    <row r="587" spans="1:12" ht="24">
      <c r="A587" s="25" t="s">
        <v>137</v>
      </c>
      <c r="B587" s="46" t="s">
        <v>138</v>
      </c>
      <c r="C587" s="27" t="s">
        <v>108</v>
      </c>
      <c r="D587" s="28">
        <v>2</v>
      </c>
      <c r="E587" s="28">
        <f t="shared" si="256"/>
        <v>93.18</v>
      </c>
      <c r="F587" s="28">
        <f t="shared" si="257"/>
        <v>120.43</v>
      </c>
      <c r="G587" s="28">
        <f t="shared" si="258"/>
        <v>186.36</v>
      </c>
      <c r="H587" s="29">
        <f t="shared" si="259"/>
        <v>240.86</v>
      </c>
      <c r="L587" s="30">
        <v>125.92</v>
      </c>
    </row>
    <row r="588" spans="1:12" ht="24">
      <c r="A588" s="25" t="s">
        <v>139</v>
      </c>
      <c r="B588" s="37" t="s">
        <v>287</v>
      </c>
      <c r="C588" s="27" t="s">
        <v>108</v>
      </c>
      <c r="D588" s="28">
        <v>2</v>
      </c>
      <c r="E588" s="28">
        <f t="shared" si="256"/>
        <v>23.82</v>
      </c>
      <c r="F588" s="28">
        <f t="shared" si="257"/>
        <v>30.78</v>
      </c>
      <c r="G588" s="28">
        <f t="shared" si="258"/>
        <v>47.64</v>
      </c>
      <c r="H588" s="29">
        <f t="shared" si="259"/>
        <v>61.56</v>
      </c>
      <c r="L588" s="30">
        <v>32.19</v>
      </c>
    </row>
    <row r="589" spans="1:12" ht="24">
      <c r="A589" s="25" t="s">
        <v>140</v>
      </c>
      <c r="B589" s="37" t="s">
        <v>402</v>
      </c>
      <c r="C589" s="27" t="s">
        <v>108</v>
      </c>
      <c r="D589" s="28">
        <v>68</v>
      </c>
      <c r="E589" s="28">
        <f t="shared" si="256"/>
        <v>142.36000000000001</v>
      </c>
      <c r="F589" s="28">
        <f t="shared" si="257"/>
        <v>184</v>
      </c>
      <c r="G589" s="28">
        <f t="shared" si="258"/>
        <v>9680.4800000000014</v>
      </c>
      <c r="H589" s="29">
        <f t="shared" si="259"/>
        <v>12512</v>
      </c>
      <c r="L589" s="30">
        <v>192.38</v>
      </c>
    </row>
    <row r="590" spans="1:12">
      <c r="A590" s="25" t="s">
        <v>141</v>
      </c>
      <c r="B590" s="46" t="s">
        <v>142</v>
      </c>
      <c r="C590" s="27" t="s">
        <v>108</v>
      </c>
      <c r="D590" s="28">
        <v>2</v>
      </c>
      <c r="E590" s="28">
        <f t="shared" si="256"/>
        <v>1.1499999999999999</v>
      </c>
      <c r="F590" s="28">
        <f t="shared" si="257"/>
        <v>1.48</v>
      </c>
      <c r="G590" s="28">
        <f t="shared" si="258"/>
        <v>2.2999999999999998</v>
      </c>
      <c r="H590" s="29">
        <f t="shared" si="259"/>
        <v>2.96</v>
      </c>
      <c r="L590" s="30">
        <v>1.56</v>
      </c>
    </row>
    <row r="591" spans="1:12">
      <c r="A591" s="25" t="s">
        <v>143</v>
      </c>
      <c r="B591" s="46" t="s">
        <v>288</v>
      </c>
      <c r="C591" s="27" t="s">
        <v>108</v>
      </c>
      <c r="D591" s="28">
        <v>57</v>
      </c>
      <c r="E591" s="28">
        <f t="shared" si="256"/>
        <v>10.029999999999999</v>
      </c>
      <c r="F591" s="28">
        <f t="shared" si="257"/>
        <v>12.96</v>
      </c>
      <c r="G591" s="28">
        <f t="shared" si="258"/>
        <v>571.70999999999992</v>
      </c>
      <c r="H591" s="29">
        <f t="shared" si="259"/>
        <v>738.72</v>
      </c>
      <c r="L591" s="30">
        <v>13.55</v>
      </c>
    </row>
    <row r="592" spans="1:12">
      <c r="A592" s="25" t="s">
        <v>144</v>
      </c>
      <c r="B592" s="37" t="s">
        <v>403</v>
      </c>
      <c r="C592" s="27" t="s">
        <v>108</v>
      </c>
      <c r="D592" s="28">
        <v>57</v>
      </c>
      <c r="E592" s="28">
        <f t="shared" si="256"/>
        <v>0.97</v>
      </c>
      <c r="F592" s="28">
        <f t="shared" si="257"/>
        <v>1.25</v>
      </c>
      <c r="G592" s="28">
        <f t="shared" si="258"/>
        <v>55.29</v>
      </c>
      <c r="H592" s="29">
        <f t="shared" si="259"/>
        <v>71.25</v>
      </c>
      <c r="L592" s="30">
        <v>1.31</v>
      </c>
    </row>
    <row r="593" spans="1:12">
      <c r="A593" s="25" t="s">
        <v>145</v>
      </c>
      <c r="B593" s="46" t="s">
        <v>288</v>
      </c>
      <c r="C593" s="27" t="s">
        <v>108</v>
      </c>
      <c r="D593" s="28">
        <v>2</v>
      </c>
      <c r="E593" s="28">
        <f t="shared" si="256"/>
        <v>10.029999999999999</v>
      </c>
      <c r="F593" s="28">
        <f t="shared" si="257"/>
        <v>12.96</v>
      </c>
      <c r="G593" s="28">
        <f t="shared" si="258"/>
        <v>20.059999999999999</v>
      </c>
      <c r="H593" s="29">
        <f t="shared" si="259"/>
        <v>25.92</v>
      </c>
      <c r="L593" s="30">
        <v>13.55</v>
      </c>
    </row>
    <row r="594" spans="1:12">
      <c r="A594" s="25" t="s">
        <v>146</v>
      </c>
      <c r="B594" s="46" t="s">
        <v>289</v>
      </c>
      <c r="C594" s="27" t="s">
        <v>108</v>
      </c>
      <c r="D594" s="28">
        <v>2</v>
      </c>
      <c r="E594" s="28">
        <f t="shared" si="256"/>
        <v>6.01</v>
      </c>
      <c r="F594" s="28">
        <f t="shared" si="257"/>
        <v>7.76</v>
      </c>
      <c r="G594" s="28">
        <f t="shared" si="258"/>
        <v>12.02</v>
      </c>
      <c r="H594" s="29">
        <f t="shared" si="259"/>
        <v>15.52</v>
      </c>
      <c r="L594" s="30">
        <v>8.1199999999999992</v>
      </c>
    </row>
    <row r="595" spans="1:12" ht="24">
      <c r="A595" s="52">
        <v>40788</v>
      </c>
      <c r="B595" s="37" t="s">
        <v>402</v>
      </c>
      <c r="C595" s="27" t="s">
        <v>108</v>
      </c>
      <c r="D595" s="28">
        <v>61</v>
      </c>
      <c r="E595" s="28">
        <f t="shared" si="256"/>
        <v>142.36000000000001</v>
      </c>
      <c r="F595" s="28">
        <f t="shared" si="257"/>
        <v>184</v>
      </c>
      <c r="G595" s="28">
        <f t="shared" si="258"/>
        <v>8683.9600000000009</v>
      </c>
      <c r="H595" s="29">
        <f t="shared" si="259"/>
        <v>11224</v>
      </c>
      <c r="L595" s="30">
        <v>192.38</v>
      </c>
    </row>
    <row r="596" spans="1:12" ht="24">
      <c r="A596" s="52">
        <v>41154</v>
      </c>
      <c r="B596" s="37" t="s">
        <v>290</v>
      </c>
      <c r="C596" s="27" t="s">
        <v>108</v>
      </c>
      <c r="D596" s="28">
        <v>15</v>
      </c>
      <c r="E596" s="28">
        <f t="shared" si="256"/>
        <v>7.46</v>
      </c>
      <c r="F596" s="28">
        <f t="shared" si="257"/>
        <v>9.64</v>
      </c>
      <c r="G596" s="28">
        <f t="shared" si="258"/>
        <v>111.9</v>
      </c>
      <c r="H596" s="29">
        <f t="shared" si="259"/>
        <v>144.60000000000002</v>
      </c>
      <c r="L596" s="30">
        <v>10.08</v>
      </c>
    </row>
    <row r="597" spans="1:12" ht="24">
      <c r="A597" s="52">
        <v>41519</v>
      </c>
      <c r="B597" s="37" t="s">
        <v>291</v>
      </c>
      <c r="C597" s="27" t="s">
        <v>108</v>
      </c>
      <c r="D597" s="28">
        <v>9</v>
      </c>
      <c r="E597" s="28">
        <f t="shared" si="256"/>
        <v>14.01</v>
      </c>
      <c r="F597" s="28">
        <f t="shared" si="257"/>
        <v>18.100000000000001</v>
      </c>
      <c r="G597" s="28">
        <f t="shared" si="258"/>
        <v>126.09</v>
      </c>
      <c r="H597" s="29">
        <f t="shared" si="259"/>
        <v>162.9</v>
      </c>
      <c r="L597" s="30">
        <v>18.93</v>
      </c>
    </row>
    <row r="598" spans="1:12" ht="24">
      <c r="A598" s="52">
        <v>41884</v>
      </c>
      <c r="B598" s="37" t="s">
        <v>292</v>
      </c>
      <c r="C598" s="27" t="s">
        <v>108</v>
      </c>
      <c r="D598" s="28">
        <v>2</v>
      </c>
      <c r="E598" s="28">
        <f t="shared" si="256"/>
        <v>21.73</v>
      </c>
      <c r="F598" s="28">
        <f t="shared" si="257"/>
        <v>28.08</v>
      </c>
      <c r="G598" s="28">
        <f t="shared" si="258"/>
        <v>43.46</v>
      </c>
      <c r="H598" s="29">
        <f t="shared" si="259"/>
        <v>56.16</v>
      </c>
      <c r="L598" s="30">
        <v>29.36</v>
      </c>
    </row>
    <row r="599" spans="1:12" ht="24">
      <c r="A599" s="52">
        <v>42249</v>
      </c>
      <c r="B599" s="37" t="s">
        <v>293</v>
      </c>
      <c r="C599" s="27" t="s">
        <v>108</v>
      </c>
      <c r="D599" s="28">
        <v>1</v>
      </c>
      <c r="E599" s="28">
        <f t="shared" si="256"/>
        <v>26.8</v>
      </c>
      <c r="F599" s="28">
        <f t="shared" si="257"/>
        <v>34.630000000000003</v>
      </c>
      <c r="G599" s="28">
        <f t="shared" si="258"/>
        <v>26.8</v>
      </c>
      <c r="H599" s="29">
        <f t="shared" si="259"/>
        <v>34.630000000000003</v>
      </c>
      <c r="L599" s="30">
        <v>36.22</v>
      </c>
    </row>
    <row r="600" spans="1:12" ht="24">
      <c r="A600" s="25" t="s">
        <v>147</v>
      </c>
      <c r="B600" s="37" t="s">
        <v>294</v>
      </c>
      <c r="C600" s="27" t="s">
        <v>108</v>
      </c>
      <c r="D600" s="28">
        <v>2</v>
      </c>
      <c r="E600" s="28">
        <f t="shared" si="256"/>
        <v>8.7899999999999991</v>
      </c>
      <c r="F600" s="28">
        <f t="shared" si="257"/>
        <v>11.36</v>
      </c>
      <c r="G600" s="28">
        <f t="shared" si="258"/>
        <v>17.579999999999998</v>
      </c>
      <c r="H600" s="29">
        <f t="shared" si="259"/>
        <v>22.72</v>
      </c>
      <c r="L600" s="30">
        <v>11.88</v>
      </c>
    </row>
    <row r="601" spans="1:12">
      <c r="A601" s="25" t="s">
        <v>148</v>
      </c>
      <c r="B601" s="46" t="s">
        <v>149</v>
      </c>
      <c r="C601" s="27" t="s">
        <v>108</v>
      </c>
      <c r="D601" s="28">
        <v>2</v>
      </c>
      <c r="E601" s="28">
        <f t="shared" si="256"/>
        <v>2.2999999999999998</v>
      </c>
      <c r="F601" s="28">
        <f t="shared" si="257"/>
        <v>2.97</v>
      </c>
      <c r="G601" s="28">
        <f t="shared" si="258"/>
        <v>4.5999999999999996</v>
      </c>
      <c r="H601" s="29">
        <f t="shared" si="259"/>
        <v>5.94</v>
      </c>
      <c r="L601" s="30">
        <v>3.11</v>
      </c>
    </row>
    <row r="602" spans="1:12">
      <c r="A602" s="52">
        <v>42980</v>
      </c>
      <c r="B602" s="46" t="s">
        <v>295</v>
      </c>
      <c r="C602" s="27" t="s">
        <v>108</v>
      </c>
      <c r="D602" s="28">
        <v>9</v>
      </c>
      <c r="E602" s="28">
        <f t="shared" si="256"/>
        <v>15.65</v>
      </c>
      <c r="F602" s="28">
        <f t="shared" si="257"/>
        <v>20.22</v>
      </c>
      <c r="G602" s="28">
        <f t="shared" si="258"/>
        <v>140.85</v>
      </c>
      <c r="H602" s="29">
        <f t="shared" si="259"/>
        <v>181.98</v>
      </c>
      <c r="L602" s="30">
        <v>21.15</v>
      </c>
    </row>
    <row r="603" spans="1:12" ht="24">
      <c r="A603" s="52">
        <v>43345</v>
      </c>
      <c r="B603" s="37" t="s">
        <v>402</v>
      </c>
      <c r="C603" s="27" t="s">
        <v>108</v>
      </c>
      <c r="D603" s="28">
        <v>29</v>
      </c>
      <c r="E603" s="28">
        <f t="shared" si="256"/>
        <v>142.36000000000001</v>
      </c>
      <c r="F603" s="28">
        <f t="shared" si="257"/>
        <v>184</v>
      </c>
      <c r="G603" s="28">
        <f t="shared" si="258"/>
        <v>4128.4400000000005</v>
      </c>
      <c r="H603" s="29">
        <f t="shared" si="259"/>
        <v>5336</v>
      </c>
      <c r="L603" s="30">
        <v>192.38</v>
      </c>
    </row>
    <row r="604" spans="1:12">
      <c r="A604" s="38" t="s">
        <v>150</v>
      </c>
      <c r="B604" s="39" t="s">
        <v>234</v>
      </c>
      <c r="C604" s="47" t="s">
        <v>350</v>
      </c>
      <c r="D604" s="48"/>
      <c r="E604" s="48"/>
      <c r="F604" s="48"/>
      <c r="G604" s="42">
        <f>SUM(G605:G608)</f>
        <v>673.83999999999992</v>
      </c>
      <c r="H604" s="43">
        <f>SUM(H605:H608)</f>
        <v>870.9</v>
      </c>
      <c r="L604" s="49"/>
    </row>
    <row r="605" spans="1:12" ht="36">
      <c r="A605" s="25" t="s">
        <v>151</v>
      </c>
      <c r="B605" s="46" t="s">
        <v>152</v>
      </c>
      <c r="C605" s="27" t="s">
        <v>108</v>
      </c>
      <c r="D605" s="28">
        <v>1</v>
      </c>
      <c r="E605" s="28">
        <f t="shared" ref="E605:E608" si="260">ROUND(L605+L605*$L$1/100,2)</f>
        <v>315.92</v>
      </c>
      <c r="F605" s="28">
        <f t="shared" ref="F605:F608" si="261">ROUNDDOWN(E605*29.25%+E605,2)</f>
        <v>408.32</v>
      </c>
      <c r="G605" s="28">
        <f t="shared" ref="G605:G608" si="262">D605*E605</f>
        <v>315.92</v>
      </c>
      <c r="H605" s="29">
        <f t="shared" ref="H605:H608" si="263">D605*F605</f>
        <v>408.32</v>
      </c>
      <c r="L605" s="30">
        <v>426.92</v>
      </c>
    </row>
    <row r="606" spans="1:12" ht="24">
      <c r="A606" s="25" t="s">
        <v>153</v>
      </c>
      <c r="B606" s="46" t="s">
        <v>154</v>
      </c>
      <c r="C606" s="27" t="s">
        <v>108</v>
      </c>
      <c r="D606" s="28">
        <v>1</v>
      </c>
      <c r="E606" s="28">
        <f t="shared" si="260"/>
        <v>181.83</v>
      </c>
      <c r="F606" s="28">
        <f t="shared" si="261"/>
        <v>235.01</v>
      </c>
      <c r="G606" s="28">
        <f t="shared" si="262"/>
        <v>181.83</v>
      </c>
      <c r="H606" s="29">
        <f t="shared" si="263"/>
        <v>235.01</v>
      </c>
      <c r="L606" s="30">
        <v>245.71</v>
      </c>
    </row>
    <row r="607" spans="1:12" ht="24">
      <c r="A607" s="25" t="s">
        <v>155</v>
      </c>
      <c r="B607" s="37" t="s">
        <v>296</v>
      </c>
      <c r="C607" s="27" t="s">
        <v>108</v>
      </c>
      <c r="D607" s="28">
        <v>2</v>
      </c>
      <c r="E607" s="28">
        <f t="shared" si="260"/>
        <v>64.2</v>
      </c>
      <c r="F607" s="28">
        <f t="shared" si="261"/>
        <v>82.97</v>
      </c>
      <c r="G607" s="28">
        <f t="shared" si="262"/>
        <v>128.4</v>
      </c>
      <c r="H607" s="29">
        <f t="shared" si="263"/>
        <v>165.94</v>
      </c>
      <c r="L607" s="30">
        <v>86.76</v>
      </c>
    </row>
    <row r="608" spans="1:12">
      <c r="A608" s="25" t="s">
        <v>156</v>
      </c>
      <c r="B608" s="46" t="s">
        <v>297</v>
      </c>
      <c r="C608" s="27" t="s">
        <v>108</v>
      </c>
      <c r="D608" s="28">
        <v>1</v>
      </c>
      <c r="E608" s="28">
        <f t="shared" si="260"/>
        <v>47.69</v>
      </c>
      <c r="F608" s="28">
        <f t="shared" si="261"/>
        <v>61.63</v>
      </c>
      <c r="G608" s="28">
        <f t="shared" si="262"/>
        <v>47.69</v>
      </c>
      <c r="H608" s="29">
        <f t="shared" si="263"/>
        <v>61.63</v>
      </c>
      <c r="L608" s="30">
        <v>64.44</v>
      </c>
    </row>
    <row r="609" spans="1:12">
      <c r="A609" s="38" t="s">
        <v>157</v>
      </c>
      <c r="B609" s="39" t="s">
        <v>235</v>
      </c>
      <c r="C609" s="47" t="s">
        <v>350</v>
      </c>
      <c r="D609" s="48"/>
      <c r="E609" s="48"/>
      <c r="F609" s="48"/>
      <c r="G609" s="42">
        <f>SUM(G610:G616)</f>
        <v>1530.8300000000002</v>
      </c>
      <c r="H609" s="43">
        <f>SUM(H610:H616)</f>
        <v>1978.4200000000003</v>
      </c>
      <c r="L609" s="49"/>
    </row>
    <row r="610" spans="1:12" ht="36">
      <c r="A610" s="25" t="s">
        <v>158</v>
      </c>
      <c r="B610" s="46" t="s">
        <v>152</v>
      </c>
      <c r="C610" s="27" t="s">
        <v>108</v>
      </c>
      <c r="D610" s="28">
        <v>2</v>
      </c>
      <c r="E610" s="28">
        <f t="shared" ref="E610:E616" si="264">ROUND(L610+L610*$L$1/100,2)</f>
        <v>315.92</v>
      </c>
      <c r="F610" s="28">
        <f t="shared" ref="F610:F616" si="265">ROUNDDOWN(E610*29.25%+E610,2)</f>
        <v>408.32</v>
      </c>
      <c r="G610" s="28">
        <f t="shared" ref="G610:G616" si="266">D610*E610</f>
        <v>631.84</v>
      </c>
      <c r="H610" s="29">
        <f t="shared" ref="H610:H616" si="267">D610*F610</f>
        <v>816.64</v>
      </c>
      <c r="L610" s="30">
        <v>426.92</v>
      </c>
    </row>
    <row r="611" spans="1:12">
      <c r="A611" s="25" t="s">
        <v>159</v>
      </c>
      <c r="B611" s="46" t="s">
        <v>298</v>
      </c>
      <c r="C611" s="27" t="s">
        <v>108</v>
      </c>
      <c r="D611" s="28">
        <v>2</v>
      </c>
      <c r="E611" s="28">
        <f t="shared" si="264"/>
        <v>136.41</v>
      </c>
      <c r="F611" s="28">
        <f t="shared" si="265"/>
        <v>176.3</v>
      </c>
      <c r="G611" s="28">
        <f t="shared" si="266"/>
        <v>272.82</v>
      </c>
      <c r="H611" s="29">
        <f t="shared" si="267"/>
        <v>352.6</v>
      </c>
      <c r="L611" s="30">
        <v>184.34</v>
      </c>
    </row>
    <row r="612" spans="1:12">
      <c r="A612" s="25" t="s">
        <v>160</v>
      </c>
      <c r="B612" s="46" t="s">
        <v>297</v>
      </c>
      <c r="C612" s="27" t="s">
        <v>108</v>
      </c>
      <c r="D612" s="28">
        <v>3</v>
      </c>
      <c r="E612" s="28">
        <f t="shared" si="264"/>
        <v>47.69</v>
      </c>
      <c r="F612" s="28">
        <f t="shared" si="265"/>
        <v>61.63</v>
      </c>
      <c r="G612" s="28">
        <f t="shared" si="266"/>
        <v>143.07</v>
      </c>
      <c r="H612" s="29">
        <f t="shared" si="267"/>
        <v>184.89000000000001</v>
      </c>
      <c r="L612" s="30">
        <v>64.44</v>
      </c>
    </row>
    <row r="613" spans="1:12" ht="24">
      <c r="A613" s="25" t="s">
        <v>161</v>
      </c>
      <c r="B613" s="37" t="s">
        <v>296</v>
      </c>
      <c r="C613" s="27" t="s">
        <v>108</v>
      </c>
      <c r="D613" s="28">
        <v>2</v>
      </c>
      <c r="E613" s="28">
        <f t="shared" si="264"/>
        <v>64.2</v>
      </c>
      <c r="F613" s="28">
        <f t="shared" si="265"/>
        <v>82.97</v>
      </c>
      <c r="G613" s="28">
        <f t="shared" si="266"/>
        <v>128.4</v>
      </c>
      <c r="H613" s="29">
        <f t="shared" si="267"/>
        <v>165.94</v>
      </c>
      <c r="L613" s="30">
        <v>86.76</v>
      </c>
    </row>
    <row r="614" spans="1:12" ht="24">
      <c r="A614" s="25" t="s">
        <v>162</v>
      </c>
      <c r="B614" s="37" t="s">
        <v>299</v>
      </c>
      <c r="C614" s="27" t="s">
        <v>108</v>
      </c>
      <c r="D614" s="28">
        <v>10</v>
      </c>
      <c r="E614" s="28">
        <f t="shared" si="264"/>
        <v>7.42</v>
      </c>
      <c r="F614" s="28">
        <f t="shared" si="265"/>
        <v>9.59</v>
      </c>
      <c r="G614" s="28">
        <f t="shared" si="266"/>
        <v>74.2</v>
      </c>
      <c r="H614" s="29">
        <f t="shared" si="267"/>
        <v>95.9</v>
      </c>
      <c r="L614" s="30">
        <v>10.029999999999999</v>
      </c>
    </row>
    <row r="615" spans="1:12" ht="24">
      <c r="A615" s="25" t="s">
        <v>163</v>
      </c>
      <c r="B615" s="37" t="s">
        <v>300</v>
      </c>
      <c r="C615" s="27" t="s">
        <v>108</v>
      </c>
      <c r="D615" s="28">
        <v>10</v>
      </c>
      <c r="E615" s="28">
        <f t="shared" si="264"/>
        <v>11.38</v>
      </c>
      <c r="F615" s="28">
        <f t="shared" si="265"/>
        <v>14.7</v>
      </c>
      <c r="G615" s="28">
        <f t="shared" si="266"/>
        <v>113.80000000000001</v>
      </c>
      <c r="H615" s="29">
        <f t="shared" si="267"/>
        <v>147</v>
      </c>
      <c r="L615" s="30">
        <v>15.38</v>
      </c>
    </row>
    <row r="616" spans="1:12" ht="24">
      <c r="A616" s="25" t="s">
        <v>164</v>
      </c>
      <c r="B616" s="37" t="s">
        <v>301</v>
      </c>
      <c r="C616" s="27" t="s">
        <v>108</v>
      </c>
      <c r="D616" s="28">
        <v>5</v>
      </c>
      <c r="E616" s="28">
        <f t="shared" si="264"/>
        <v>33.340000000000003</v>
      </c>
      <c r="F616" s="28">
        <f t="shared" si="265"/>
        <v>43.09</v>
      </c>
      <c r="G616" s="28">
        <f t="shared" si="266"/>
        <v>166.70000000000002</v>
      </c>
      <c r="H616" s="29">
        <f t="shared" si="267"/>
        <v>215.45000000000002</v>
      </c>
      <c r="L616" s="30">
        <v>45.06</v>
      </c>
    </row>
    <row r="617" spans="1:12">
      <c r="A617" s="38" t="s">
        <v>165</v>
      </c>
      <c r="B617" s="39" t="s">
        <v>236</v>
      </c>
      <c r="C617" s="47" t="s">
        <v>350</v>
      </c>
      <c r="D617" s="48"/>
      <c r="E617" s="48"/>
      <c r="F617" s="48"/>
      <c r="G617" s="42">
        <f>SUM(G618:G628)</f>
        <v>4720.5199999999995</v>
      </c>
      <c r="H617" s="43">
        <f>SUM(H618:H628)</f>
        <v>6100.9100000000008</v>
      </c>
      <c r="L617" s="49"/>
    </row>
    <row r="618" spans="1:12">
      <c r="A618" s="25" t="s">
        <v>166</v>
      </c>
      <c r="B618" s="46" t="s">
        <v>302</v>
      </c>
      <c r="C618" s="27" t="s">
        <v>108</v>
      </c>
      <c r="D618" s="28">
        <v>11</v>
      </c>
      <c r="E618" s="28">
        <f t="shared" ref="E618:E628" si="268">ROUND(L618+L618*$L$1/100,2)</f>
        <v>78.97</v>
      </c>
      <c r="F618" s="28">
        <f t="shared" ref="F618:F628" si="269">ROUNDDOWN(E618*29.25%+E618,2)</f>
        <v>102.06</v>
      </c>
      <c r="G618" s="28">
        <f t="shared" ref="G618:G628" si="270">D618*E618</f>
        <v>868.67</v>
      </c>
      <c r="H618" s="29">
        <f t="shared" ref="H618:H628" si="271">D618*F618</f>
        <v>1122.6600000000001</v>
      </c>
      <c r="L618" s="30">
        <v>106.71</v>
      </c>
    </row>
    <row r="619" spans="1:12">
      <c r="A619" s="25" t="s">
        <v>167</v>
      </c>
      <c r="B619" s="46" t="s">
        <v>303</v>
      </c>
      <c r="C619" s="27" t="s">
        <v>108</v>
      </c>
      <c r="D619" s="28">
        <v>11</v>
      </c>
      <c r="E619" s="28">
        <f t="shared" si="268"/>
        <v>93.23</v>
      </c>
      <c r="F619" s="28">
        <f t="shared" si="269"/>
        <v>120.49</v>
      </c>
      <c r="G619" s="28">
        <f t="shared" si="270"/>
        <v>1025.53</v>
      </c>
      <c r="H619" s="29">
        <f t="shared" si="271"/>
        <v>1325.3899999999999</v>
      </c>
      <c r="L619" s="30">
        <v>125.99</v>
      </c>
    </row>
    <row r="620" spans="1:12" ht="24">
      <c r="A620" s="25" t="s">
        <v>168</v>
      </c>
      <c r="B620" s="37" t="s">
        <v>304</v>
      </c>
      <c r="C620" s="27" t="s">
        <v>108</v>
      </c>
      <c r="D620" s="28">
        <v>11</v>
      </c>
      <c r="E620" s="28">
        <f t="shared" si="268"/>
        <v>9.89</v>
      </c>
      <c r="F620" s="28">
        <f t="shared" si="269"/>
        <v>12.78</v>
      </c>
      <c r="G620" s="28">
        <f t="shared" si="270"/>
        <v>108.79</v>
      </c>
      <c r="H620" s="29">
        <f t="shared" si="271"/>
        <v>140.57999999999998</v>
      </c>
      <c r="L620" s="30">
        <v>13.37</v>
      </c>
    </row>
    <row r="621" spans="1:12" ht="24">
      <c r="A621" s="25" t="s">
        <v>169</v>
      </c>
      <c r="B621" s="37" t="s">
        <v>305</v>
      </c>
      <c r="C621" s="27" t="s">
        <v>198</v>
      </c>
      <c r="D621" s="28">
        <v>7</v>
      </c>
      <c r="E621" s="28">
        <f t="shared" si="268"/>
        <v>92.37</v>
      </c>
      <c r="F621" s="28">
        <f t="shared" si="269"/>
        <v>119.38</v>
      </c>
      <c r="G621" s="28">
        <f t="shared" si="270"/>
        <v>646.59</v>
      </c>
      <c r="H621" s="29">
        <f t="shared" si="271"/>
        <v>835.66</v>
      </c>
      <c r="L621" s="30">
        <v>124.82</v>
      </c>
    </row>
    <row r="622" spans="1:12">
      <c r="A622" s="25" t="s">
        <v>170</v>
      </c>
      <c r="B622" s="46" t="s">
        <v>306</v>
      </c>
      <c r="C622" s="27" t="s">
        <v>108</v>
      </c>
      <c r="D622" s="28">
        <v>1</v>
      </c>
      <c r="E622" s="28">
        <f t="shared" si="268"/>
        <v>668.2</v>
      </c>
      <c r="F622" s="28">
        <f t="shared" si="269"/>
        <v>863.64</v>
      </c>
      <c r="G622" s="28">
        <f t="shared" si="270"/>
        <v>668.2</v>
      </c>
      <c r="H622" s="29">
        <f t="shared" si="271"/>
        <v>863.64</v>
      </c>
      <c r="L622" s="30">
        <v>902.97</v>
      </c>
    </row>
    <row r="623" spans="1:12">
      <c r="A623" s="25" t="s">
        <v>171</v>
      </c>
      <c r="B623" s="46" t="s">
        <v>307</v>
      </c>
      <c r="C623" s="27" t="s">
        <v>108</v>
      </c>
      <c r="D623" s="28">
        <v>1</v>
      </c>
      <c r="E623" s="28">
        <f t="shared" si="268"/>
        <v>384.8</v>
      </c>
      <c r="F623" s="28">
        <f t="shared" si="269"/>
        <v>497.35</v>
      </c>
      <c r="G623" s="28">
        <f t="shared" si="270"/>
        <v>384.8</v>
      </c>
      <c r="H623" s="29">
        <f t="shared" si="271"/>
        <v>497.35</v>
      </c>
      <c r="L623" s="30">
        <v>520</v>
      </c>
    </row>
    <row r="624" spans="1:12">
      <c r="A624" s="25" t="s">
        <v>172</v>
      </c>
      <c r="B624" s="46" t="s">
        <v>308</v>
      </c>
      <c r="C624" s="27" t="s">
        <v>108</v>
      </c>
      <c r="D624" s="28">
        <v>1</v>
      </c>
      <c r="E624" s="28">
        <f t="shared" si="268"/>
        <v>219.74</v>
      </c>
      <c r="F624" s="28">
        <f t="shared" si="269"/>
        <v>284.01</v>
      </c>
      <c r="G624" s="28">
        <f t="shared" si="270"/>
        <v>219.74</v>
      </c>
      <c r="H624" s="29">
        <f t="shared" si="271"/>
        <v>284.01</v>
      </c>
      <c r="L624" s="30">
        <v>296.95</v>
      </c>
    </row>
    <row r="625" spans="1:12">
      <c r="A625" s="25" t="s">
        <v>173</v>
      </c>
      <c r="B625" s="46" t="s">
        <v>174</v>
      </c>
      <c r="C625" s="27" t="s">
        <v>108</v>
      </c>
      <c r="D625" s="28">
        <v>2</v>
      </c>
      <c r="E625" s="28">
        <f t="shared" si="268"/>
        <v>3.82</v>
      </c>
      <c r="F625" s="28">
        <f t="shared" si="269"/>
        <v>4.93</v>
      </c>
      <c r="G625" s="28">
        <f t="shared" si="270"/>
        <v>7.64</v>
      </c>
      <c r="H625" s="29">
        <f t="shared" si="271"/>
        <v>9.86</v>
      </c>
      <c r="L625" s="30">
        <v>5.16</v>
      </c>
    </row>
    <row r="626" spans="1:12" ht="24">
      <c r="A626" s="25" t="s">
        <v>175</v>
      </c>
      <c r="B626" s="46" t="s">
        <v>176</v>
      </c>
      <c r="C626" s="27" t="s">
        <v>198</v>
      </c>
      <c r="D626" s="28">
        <v>2</v>
      </c>
      <c r="E626" s="28">
        <f t="shared" si="268"/>
        <v>123.05</v>
      </c>
      <c r="F626" s="28">
        <f t="shared" si="269"/>
        <v>159.04</v>
      </c>
      <c r="G626" s="28">
        <f t="shared" si="270"/>
        <v>246.1</v>
      </c>
      <c r="H626" s="29">
        <f t="shared" si="271"/>
        <v>318.08</v>
      </c>
      <c r="L626" s="30">
        <v>166.29</v>
      </c>
    </row>
    <row r="627" spans="1:12" ht="36">
      <c r="A627" s="52">
        <v>40426</v>
      </c>
      <c r="B627" s="37" t="s">
        <v>309</v>
      </c>
      <c r="C627" s="27" t="s">
        <v>108</v>
      </c>
      <c r="D627" s="28">
        <v>1</v>
      </c>
      <c r="E627" s="28">
        <f t="shared" si="268"/>
        <v>125.09</v>
      </c>
      <c r="F627" s="28">
        <f t="shared" si="269"/>
        <v>161.66999999999999</v>
      </c>
      <c r="G627" s="28">
        <f t="shared" si="270"/>
        <v>125.09</v>
      </c>
      <c r="H627" s="29">
        <f t="shared" si="271"/>
        <v>161.66999999999999</v>
      </c>
      <c r="L627" s="30">
        <v>169.04</v>
      </c>
    </row>
    <row r="628" spans="1:12" ht="24">
      <c r="A628" s="52">
        <v>40791</v>
      </c>
      <c r="B628" s="46" t="s">
        <v>177</v>
      </c>
      <c r="C628" s="27" t="s">
        <v>108</v>
      </c>
      <c r="D628" s="28">
        <v>3</v>
      </c>
      <c r="E628" s="28">
        <f t="shared" si="268"/>
        <v>139.79</v>
      </c>
      <c r="F628" s="28">
        <f t="shared" si="269"/>
        <v>180.67</v>
      </c>
      <c r="G628" s="28">
        <f t="shared" si="270"/>
        <v>419.37</v>
      </c>
      <c r="H628" s="29">
        <f t="shared" si="271"/>
        <v>542.01</v>
      </c>
      <c r="L628" s="30">
        <v>188.91</v>
      </c>
    </row>
    <row r="629" spans="1:12">
      <c r="A629" s="32">
        <v>10</v>
      </c>
      <c r="B629" s="141" t="s">
        <v>178</v>
      </c>
      <c r="C629" s="141"/>
      <c r="D629" s="141"/>
      <c r="E629" s="141"/>
      <c r="F629" s="141"/>
      <c r="G629" s="35">
        <f>SUM(G630+G651+G666+G675+G680)</f>
        <v>50163.067000000003</v>
      </c>
      <c r="H629" s="36">
        <f>SUM(H630+H651+H666+H675+H680)</f>
        <v>64833.373</v>
      </c>
      <c r="L629" s="5"/>
    </row>
    <row r="630" spans="1:12">
      <c r="A630" s="38" t="s">
        <v>179</v>
      </c>
      <c r="B630" s="39" t="s">
        <v>237</v>
      </c>
      <c r="C630" s="47"/>
      <c r="D630" s="48"/>
      <c r="E630" s="48"/>
      <c r="F630" s="48"/>
      <c r="G630" s="42">
        <f>SUM(G631:G650)</f>
        <v>18151.483</v>
      </c>
      <c r="H630" s="42">
        <f>SUM(H631:H650)</f>
        <v>23460.151000000002</v>
      </c>
      <c r="L630" s="49"/>
    </row>
    <row r="631" spans="1:12" ht="24">
      <c r="A631" s="53">
        <v>40179</v>
      </c>
      <c r="B631" s="37" t="s">
        <v>310</v>
      </c>
      <c r="C631" s="27" t="s">
        <v>108</v>
      </c>
      <c r="D631" s="28">
        <v>1</v>
      </c>
      <c r="E631" s="28">
        <f t="shared" ref="E631:E650" si="272">ROUND(L631+L631*$L$1/100,2)</f>
        <v>271.93</v>
      </c>
      <c r="F631" s="28">
        <f t="shared" ref="F631:F650" si="273">ROUNDDOWN(E631*29.25%+E631,2)</f>
        <v>351.46</v>
      </c>
      <c r="G631" s="28">
        <f t="shared" ref="G631:G650" si="274">D631*E631</f>
        <v>271.93</v>
      </c>
      <c r="H631" s="29">
        <f t="shared" ref="H631:H650" si="275">D631*F631</f>
        <v>351.46</v>
      </c>
      <c r="L631" s="30">
        <v>367.47</v>
      </c>
    </row>
    <row r="632" spans="1:12">
      <c r="A632" s="53">
        <v>40180</v>
      </c>
      <c r="B632" s="46" t="s">
        <v>311</v>
      </c>
      <c r="C632" s="27" t="s">
        <v>108</v>
      </c>
      <c r="D632" s="28">
        <v>1</v>
      </c>
      <c r="E632" s="28">
        <f t="shared" si="272"/>
        <v>7.31</v>
      </c>
      <c r="F632" s="28">
        <f t="shared" si="273"/>
        <v>9.44</v>
      </c>
      <c r="G632" s="28">
        <f t="shared" si="274"/>
        <v>7.31</v>
      </c>
      <c r="H632" s="29">
        <f t="shared" si="275"/>
        <v>9.44</v>
      </c>
      <c r="L632" s="30">
        <v>9.8800000000000008</v>
      </c>
    </row>
    <row r="633" spans="1:12" ht="48">
      <c r="A633" s="53">
        <v>40181</v>
      </c>
      <c r="B633" s="46" t="s">
        <v>312</v>
      </c>
      <c r="C633" s="27" t="s">
        <v>108</v>
      </c>
      <c r="D633" s="28">
        <v>4</v>
      </c>
      <c r="E633" s="28">
        <f t="shared" si="272"/>
        <v>226.51</v>
      </c>
      <c r="F633" s="28">
        <f t="shared" si="273"/>
        <v>292.76</v>
      </c>
      <c r="G633" s="28">
        <f t="shared" si="274"/>
        <v>906.04</v>
      </c>
      <c r="H633" s="29">
        <f t="shared" si="275"/>
        <v>1171.04</v>
      </c>
      <c r="L633" s="30">
        <v>306.10000000000002</v>
      </c>
    </row>
    <row r="634" spans="1:12">
      <c r="A634" s="53">
        <v>40182</v>
      </c>
      <c r="B634" s="46" t="s">
        <v>313</v>
      </c>
      <c r="C634" s="27" t="s">
        <v>108</v>
      </c>
      <c r="D634" s="28">
        <v>5</v>
      </c>
      <c r="E634" s="28">
        <f t="shared" si="272"/>
        <v>47.33</v>
      </c>
      <c r="F634" s="28">
        <f t="shared" si="273"/>
        <v>61.17</v>
      </c>
      <c r="G634" s="28">
        <f t="shared" si="274"/>
        <v>236.64999999999998</v>
      </c>
      <c r="H634" s="29">
        <f t="shared" si="275"/>
        <v>305.85000000000002</v>
      </c>
      <c r="L634" s="30">
        <v>63.96</v>
      </c>
    </row>
    <row r="635" spans="1:12" ht="36">
      <c r="A635" s="53">
        <v>40183</v>
      </c>
      <c r="B635" s="46" t="s">
        <v>180</v>
      </c>
      <c r="C635" s="27" t="s">
        <v>108</v>
      </c>
      <c r="D635" s="28">
        <v>12</v>
      </c>
      <c r="E635" s="28">
        <f t="shared" si="272"/>
        <v>92.75</v>
      </c>
      <c r="F635" s="28">
        <f t="shared" si="273"/>
        <v>119.87</v>
      </c>
      <c r="G635" s="28">
        <f t="shared" si="274"/>
        <v>1113</v>
      </c>
      <c r="H635" s="29">
        <f t="shared" si="275"/>
        <v>1438.44</v>
      </c>
      <c r="L635" s="30">
        <v>125.34</v>
      </c>
    </row>
    <row r="636" spans="1:12">
      <c r="A636" s="53">
        <v>40184</v>
      </c>
      <c r="B636" s="46" t="s">
        <v>181</v>
      </c>
      <c r="C636" s="27" t="s">
        <v>108</v>
      </c>
      <c r="D636" s="28">
        <v>1</v>
      </c>
      <c r="E636" s="28">
        <f t="shared" si="272"/>
        <v>1880.78</v>
      </c>
      <c r="F636" s="28">
        <f t="shared" si="273"/>
        <v>2430.9</v>
      </c>
      <c r="G636" s="28">
        <f t="shared" si="274"/>
        <v>1880.78</v>
      </c>
      <c r="H636" s="29">
        <f t="shared" si="275"/>
        <v>2430.9</v>
      </c>
      <c r="L636" s="30">
        <v>2541.6</v>
      </c>
    </row>
    <row r="637" spans="1:12">
      <c r="A637" s="53">
        <v>40185</v>
      </c>
      <c r="B637" s="46" t="s">
        <v>314</v>
      </c>
      <c r="C637" s="27" t="s">
        <v>108</v>
      </c>
      <c r="D637" s="28">
        <v>14</v>
      </c>
      <c r="E637" s="28">
        <f t="shared" si="272"/>
        <v>88.13</v>
      </c>
      <c r="F637" s="28">
        <f t="shared" si="273"/>
        <v>113.9</v>
      </c>
      <c r="G637" s="28">
        <f t="shared" si="274"/>
        <v>1233.82</v>
      </c>
      <c r="H637" s="29">
        <f t="shared" si="275"/>
        <v>1594.6000000000001</v>
      </c>
      <c r="L637" s="30">
        <v>119.09</v>
      </c>
    </row>
    <row r="638" spans="1:12">
      <c r="A638" s="53">
        <v>40186</v>
      </c>
      <c r="B638" s="46" t="s">
        <v>315</v>
      </c>
      <c r="C638" s="27" t="s">
        <v>108</v>
      </c>
      <c r="D638" s="28">
        <v>14</v>
      </c>
      <c r="E638" s="28">
        <f t="shared" si="272"/>
        <v>32.86</v>
      </c>
      <c r="F638" s="28">
        <f t="shared" si="273"/>
        <v>42.47</v>
      </c>
      <c r="G638" s="28">
        <f t="shared" si="274"/>
        <v>460.03999999999996</v>
      </c>
      <c r="H638" s="29">
        <f t="shared" si="275"/>
        <v>594.57999999999993</v>
      </c>
      <c r="L638" s="30">
        <v>44.41</v>
      </c>
    </row>
    <row r="639" spans="1:12" ht="36">
      <c r="A639" s="53">
        <v>40187</v>
      </c>
      <c r="B639" s="46" t="s">
        <v>316</v>
      </c>
      <c r="C639" s="27" t="s">
        <v>108</v>
      </c>
      <c r="D639" s="28">
        <v>1</v>
      </c>
      <c r="E639" s="28">
        <f t="shared" si="272"/>
        <v>781.01</v>
      </c>
      <c r="F639" s="28">
        <f t="shared" si="273"/>
        <v>1009.45</v>
      </c>
      <c r="G639" s="28">
        <f t="shared" si="274"/>
        <v>781.01</v>
      </c>
      <c r="H639" s="29">
        <f t="shared" si="275"/>
        <v>1009.45</v>
      </c>
      <c r="L639" s="30">
        <v>1055.42</v>
      </c>
    </row>
    <row r="640" spans="1:12">
      <c r="A640" s="54">
        <v>40452</v>
      </c>
      <c r="B640" s="46" t="s">
        <v>317</v>
      </c>
      <c r="C640" s="27" t="s">
        <v>108</v>
      </c>
      <c r="D640" s="28">
        <v>1</v>
      </c>
      <c r="E640" s="28">
        <f t="shared" si="272"/>
        <v>463.27</v>
      </c>
      <c r="F640" s="28">
        <f t="shared" si="273"/>
        <v>598.77</v>
      </c>
      <c r="G640" s="28">
        <f t="shared" si="274"/>
        <v>463.27</v>
      </c>
      <c r="H640" s="29">
        <f t="shared" si="275"/>
        <v>598.77</v>
      </c>
      <c r="L640" s="30">
        <v>626.04</v>
      </c>
    </row>
    <row r="641" spans="1:12" ht="24">
      <c r="A641" s="54">
        <v>40817</v>
      </c>
      <c r="B641" s="37" t="s">
        <v>318</v>
      </c>
      <c r="C641" s="27" t="s">
        <v>82</v>
      </c>
      <c r="D641" s="28">
        <v>13.2</v>
      </c>
      <c r="E641" s="28">
        <f t="shared" si="272"/>
        <v>311.83999999999997</v>
      </c>
      <c r="F641" s="28">
        <f t="shared" si="273"/>
        <v>403.05</v>
      </c>
      <c r="G641" s="28">
        <f t="shared" si="274"/>
        <v>4116.2879999999996</v>
      </c>
      <c r="H641" s="29">
        <f t="shared" si="275"/>
        <v>5320.26</v>
      </c>
      <c r="L641" s="30">
        <v>421.41</v>
      </c>
    </row>
    <row r="642" spans="1:12">
      <c r="A642" s="54">
        <v>41183</v>
      </c>
      <c r="B642" s="46" t="s">
        <v>182</v>
      </c>
      <c r="C642" s="27" t="s">
        <v>82</v>
      </c>
      <c r="D642" s="28">
        <v>2.7</v>
      </c>
      <c r="E642" s="28">
        <f t="shared" si="272"/>
        <v>288.97000000000003</v>
      </c>
      <c r="F642" s="28">
        <f t="shared" si="273"/>
        <v>373.49</v>
      </c>
      <c r="G642" s="28">
        <f t="shared" si="274"/>
        <v>780.21900000000016</v>
      </c>
      <c r="H642" s="29">
        <f t="shared" si="275"/>
        <v>1008.4230000000001</v>
      </c>
      <c r="L642" s="30">
        <v>390.5</v>
      </c>
    </row>
    <row r="643" spans="1:12">
      <c r="A643" s="54">
        <v>41548</v>
      </c>
      <c r="B643" s="46" t="s">
        <v>183</v>
      </c>
      <c r="C643" s="27" t="s">
        <v>82</v>
      </c>
      <c r="D643" s="28">
        <v>18.2</v>
      </c>
      <c r="E643" s="28">
        <f t="shared" si="272"/>
        <v>96.28</v>
      </c>
      <c r="F643" s="28">
        <f t="shared" si="273"/>
        <v>124.44</v>
      </c>
      <c r="G643" s="28">
        <f t="shared" si="274"/>
        <v>1752.296</v>
      </c>
      <c r="H643" s="29">
        <f t="shared" si="275"/>
        <v>2264.808</v>
      </c>
      <c r="L643" s="30">
        <v>130.11000000000001</v>
      </c>
    </row>
    <row r="644" spans="1:12" ht="24">
      <c r="A644" s="54">
        <v>41913</v>
      </c>
      <c r="B644" s="46" t="s">
        <v>319</v>
      </c>
      <c r="C644" s="27" t="s">
        <v>108</v>
      </c>
      <c r="D644" s="28">
        <v>1</v>
      </c>
      <c r="E644" s="28">
        <f t="shared" si="272"/>
        <v>553.96</v>
      </c>
      <c r="F644" s="28">
        <f t="shared" si="273"/>
        <v>715.99</v>
      </c>
      <c r="G644" s="28">
        <f t="shared" si="274"/>
        <v>553.96</v>
      </c>
      <c r="H644" s="29">
        <f t="shared" si="275"/>
        <v>715.99</v>
      </c>
      <c r="L644" s="30">
        <v>748.59</v>
      </c>
    </row>
    <row r="645" spans="1:12" ht="24">
      <c r="A645" s="25" t="s">
        <v>184</v>
      </c>
      <c r="B645" s="37" t="s">
        <v>320</v>
      </c>
      <c r="C645" s="27" t="s">
        <v>108</v>
      </c>
      <c r="D645" s="28">
        <v>12</v>
      </c>
      <c r="E645" s="28">
        <f t="shared" si="272"/>
        <v>136.91999999999999</v>
      </c>
      <c r="F645" s="28">
        <f t="shared" si="273"/>
        <v>176.96</v>
      </c>
      <c r="G645" s="28">
        <f t="shared" si="274"/>
        <v>1643.04</v>
      </c>
      <c r="H645" s="29">
        <f t="shared" si="275"/>
        <v>2123.52</v>
      </c>
      <c r="L645" s="30">
        <v>185.03</v>
      </c>
    </row>
    <row r="646" spans="1:12">
      <c r="A646" s="25" t="s">
        <v>185</v>
      </c>
      <c r="B646" s="46" t="s">
        <v>186</v>
      </c>
      <c r="C646" s="27" t="s">
        <v>108</v>
      </c>
      <c r="D646" s="28">
        <v>13</v>
      </c>
      <c r="E646" s="28">
        <f t="shared" si="272"/>
        <v>32.76</v>
      </c>
      <c r="F646" s="28">
        <f t="shared" si="273"/>
        <v>42.34</v>
      </c>
      <c r="G646" s="28">
        <f t="shared" si="274"/>
        <v>425.88</v>
      </c>
      <c r="H646" s="29">
        <f t="shared" si="275"/>
        <v>550.42000000000007</v>
      </c>
      <c r="L646" s="30">
        <v>44.27</v>
      </c>
    </row>
    <row r="647" spans="1:12" ht="24">
      <c r="A647" s="54">
        <v>42644</v>
      </c>
      <c r="B647" s="46" t="s">
        <v>321</v>
      </c>
      <c r="C647" s="27" t="s">
        <v>108</v>
      </c>
      <c r="D647" s="28">
        <v>4</v>
      </c>
      <c r="E647" s="28">
        <f t="shared" si="272"/>
        <v>35.159999999999997</v>
      </c>
      <c r="F647" s="28">
        <f t="shared" si="273"/>
        <v>45.44</v>
      </c>
      <c r="G647" s="28">
        <f t="shared" si="274"/>
        <v>140.63999999999999</v>
      </c>
      <c r="H647" s="29">
        <f t="shared" si="275"/>
        <v>181.76</v>
      </c>
      <c r="L647" s="30">
        <v>47.51</v>
      </c>
    </row>
    <row r="648" spans="1:12" ht="24">
      <c r="A648" s="54">
        <v>43009</v>
      </c>
      <c r="B648" s="46" t="s">
        <v>322</v>
      </c>
      <c r="C648" s="27" t="s">
        <v>108</v>
      </c>
      <c r="D648" s="28">
        <v>10</v>
      </c>
      <c r="E648" s="28">
        <f t="shared" si="272"/>
        <v>59.61</v>
      </c>
      <c r="F648" s="28">
        <f t="shared" si="273"/>
        <v>77.040000000000006</v>
      </c>
      <c r="G648" s="28">
        <f t="shared" si="274"/>
        <v>596.1</v>
      </c>
      <c r="H648" s="29">
        <f t="shared" si="275"/>
        <v>770.40000000000009</v>
      </c>
      <c r="L648" s="30">
        <v>80.56</v>
      </c>
    </row>
    <row r="649" spans="1:12" ht="24">
      <c r="A649" s="54">
        <v>43374</v>
      </c>
      <c r="B649" s="37" t="s">
        <v>323</v>
      </c>
      <c r="C649" s="27" t="s">
        <v>108</v>
      </c>
      <c r="D649" s="28">
        <v>2</v>
      </c>
      <c r="E649" s="28">
        <f t="shared" si="272"/>
        <v>59.02</v>
      </c>
      <c r="F649" s="28">
        <f t="shared" si="273"/>
        <v>76.28</v>
      </c>
      <c r="G649" s="28">
        <f t="shared" si="274"/>
        <v>118.04</v>
      </c>
      <c r="H649" s="29">
        <f t="shared" si="275"/>
        <v>152.56</v>
      </c>
      <c r="L649" s="30">
        <v>79.75</v>
      </c>
    </row>
    <row r="650" spans="1:12" ht="36">
      <c r="A650" s="54">
        <v>43739</v>
      </c>
      <c r="B650" s="46" t="s">
        <v>324</v>
      </c>
      <c r="C650" s="27" t="s">
        <v>108</v>
      </c>
      <c r="D650" s="28">
        <v>1</v>
      </c>
      <c r="E650" s="28">
        <f t="shared" si="272"/>
        <v>671.17</v>
      </c>
      <c r="F650" s="28">
        <f t="shared" si="273"/>
        <v>867.48</v>
      </c>
      <c r="G650" s="28">
        <f t="shared" si="274"/>
        <v>671.17</v>
      </c>
      <c r="H650" s="29">
        <f t="shared" si="275"/>
        <v>867.48</v>
      </c>
      <c r="L650" s="30">
        <v>906.98</v>
      </c>
    </row>
    <row r="651" spans="1:12">
      <c r="A651" s="38" t="s">
        <v>187</v>
      </c>
      <c r="B651" s="39" t="s">
        <v>238</v>
      </c>
      <c r="C651" s="47" t="s">
        <v>350</v>
      </c>
      <c r="D651" s="48"/>
      <c r="E651" s="48"/>
      <c r="F651" s="48"/>
      <c r="G651" s="42">
        <f>SUM(G652:G665)</f>
        <v>3346.44</v>
      </c>
      <c r="H651" s="42">
        <f>SUM(H652:H665)</f>
        <v>4325.2</v>
      </c>
      <c r="L651" s="49"/>
    </row>
    <row r="652" spans="1:12" ht="24">
      <c r="A652" s="53">
        <v>40210</v>
      </c>
      <c r="B652" s="37" t="s">
        <v>419</v>
      </c>
      <c r="C652" s="27" t="s">
        <v>108</v>
      </c>
      <c r="D652" s="28">
        <v>1</v>
      </c>
      <c r="E652" s="28">
        <f t="shared" ref="E652:E665" si="276">ROUND(L652+L652*$L$1/100,2)</f>
        <v>1068.28</v>
      </c>
      <c r="F652" s="28">
        <f t="shared" ref="F652:F665" si="277">ROUNDDOWN(E652*29.25%+E652,2)</f>
        <v>1380.75</v>
      </c>
      <c r="G652" s="28">
        <f t="shared" ref="G652:G665" si="278">D652*E652</f>
        <v>1068.28</v>
      </c>
      <c r="H652" s="29">
        <f t="shared" ref="H652:H665" si="279">D652*F652</f>
        <v>1380.75</v>
      </c>
      <c r="L652" s="30">
        <v>1443.62</v>
      </c>
    </row>
    <row r="653" spans="1:12">
      <c r="A653" s="53">
        <v>40211</v>
      </c>
      <c r="B653" s="37" t="s">
        <v>420</v>
      </c>
      <c r="C653" s="27" t="s">
        <v>108</v>
      </c>
      <c r="D653" s="28">
        <v>1</v>
      </c>
      <c r="E653" s="28">
        <f t="shared" si="276"/>
        <v>57.54</v>
      </c>
      <c r="F653" s="28">
        <f t="shared" si="277"/>
        <v>74.37</v>
      </c>
      <c r="G653" s="28">
        <f t="shared" si="278"/>
        <v>57.54</v>
      </c>
      <c r="H653" s="29">
        <f t="shared" si="279"/>
        <v>74.37</v>
      </c>
      <c r="L653" s="30">
        <v>77.760000000000005</v>
      </c>
    </row>
    <row r="654" spans="1:12" ht="24">
      <c r="A654" s="53">
        <v>40212</v>
      </c>
      <c r="B654" s="37" t="s">
        <v>325</v>
      </c>
      <c r="C654" s="27" t="s">
        <v>108</v>
      </c>
      <c r="D654" s="28">
        <v>1</v>
      </c>
      <c r="E654" s="28">
        <f t="shared" si="276"/>
        <v>34.97</v>
      </c>
      <c r="F654" s="28">
        <f t="shared" si="277"/>
        <v>45.19</v>
      </c>
      <c r="G654" s="28">
        <f t="shared" si="278"/>
        <v>34.97</v>
      </c>
      <c r="H654" s="29">
        <f t="shared" si="279"/>
        <v>45.19</v>
      </c>
      <c r="L654" s="30">
        <v>47.25</v>
      </c>
    </row>
    <row r="655" spans="1:12">
      <c r="A655" s="53">
        <v>40213</v>
      </c>
      <c r="B655" s="46" t="s">
        <v>188</v>
      </c>
      <c r="C655" s="27" t="s">
        <v>108</v>
      </c>
      <c r="D655" s="28">
        <v>1</v>
      </c>
      <c r="E655" s="28">
        <f t="shared" si="276"/>
        <v>9.08</v>
      </c>
      <c r="F655" s="28">
        <f t="shared" si="277"/>
        <v>11.73</v>
      </c>
      <c r="G655" s="28">
        <f t="shared" si="278"/>
        <v>9.08</v>
      </c>
      <c r="H655" s="29">
        <f t="shared" si="279"/>
        <v>11.73</v>
      </c>
      <c r="L655" s="30">
        <v>12.27</v>
      </c>
    </row>
    <row r="656" spans="1:12">
      <c r="A656" s="53">
        <v>40214</v>
      </c>
      <c r="B656" s="46" t="s">
        <v>189</v>
      </c>
      <c r="C656" s="27" t="s">
        <v>108</v>
      </c>
      <c r="D656" s="28">
        <v>1</v>
      </c>
      <c r="E656" s="28">
        <f t="shared" si="276"/>
        <v>1113.31</v>
      </c>
      <c r="F656" s="28">
        <f t="shared" si="277"/>
        <v>1438.95</v>
      </c>
      <c r="G656" s="28">
        <f t="shared" si="278"/>
        <v>1113.31</v>
      </c>
      <c r="H656" s="29">
        <f t="shared" si="279"/>
        <v>1438.95</v>
      </c>
      <c r="L656" s="30">
        <v>1504.47</v>
      </c>
    </row>
    <row r="657" spans="1:12">
      <c r="A657" s="53">
        <v>40215</v>
      </c>
      <c r="B657" s="46" t="s">
        <v>190</v>
      </c>
      <c r="C657" s="27" t="s">
        <v>191</v>
      </c>
      <c r="D657" s="28">
        <v>1</v>
      </c>
      <c r="E657" s="28">
        <f t="shared" si="276"/>
        <v>74</v>
      </c>
      <c r="F657" s="28">
        <f t="shared" si="277"/>
        <v>95.64</v>
      </c>
      <c r="G657" s="28">
        <f t="shared" si="278"/>
        <v>74</v>
      </c>
      <c r="H657" s="29">
        <f t="shared" si="279"/>
        <v>95.64</v>
      </c>
      <c r="L657" s="30">
        <v>100</v>
      </c>
    </row>
    <row r="658" spans="1:12">
      <c r="A658" s="53">
        <v>40216</v>
      </c>
      <c r="B658" s="46" t="s">
        <v>326</v>
      </c>
      <c r="C658" s="27" t="s">
        <v>108</v>
      </c>
      <c r="D658" s="28">
        <v>1</v>
      </c>
      <c r="E658" s="28">
        <f t="shared" si="276"/>
        <v>178.45</v>
      </c>
      <c r="F658" s="28">
        <f t="shared" si="277"/>
        <v>230.64</v>
      </c>
      <c r="G658" s="28">
        <f t="shared" si="278"/>
        <v>178.45</v>
      </c>
      <c r="H658" s="29">
        <f t="shared" si="279"/>
        <v>230.64</v>
      </c>
      <c r="L658" s="30">
        <v>241.15</v>
      </c>
    </row>
    <row r="659" spans="1:12" ht="24">
      <c r="A659" s="53">
        <v>40217</v>
      </c>
      <c r="B659" s="37" t="s">
        <v>327</v>
      </c>
      <c r="C659" s="27" t="s">
        <v>191</v>
      </c>
      <c r="D659" s="28">
        <v>1</v>
      </c>
      <c r="E659" s="28">
        <f t="shared" si="276"/>
        <v>238.04</v>
      </c>
      <c r="F659" s="28">
        <f t="shared" si="277"/>
        <v>307.66000000000003</v>
      </c>
      <c r="G659" s="28">
        <f t="shared" si="278"/>
        <v>238.04</v>
      </c>
      <c r="H659" s="29">
        <f t="shared" si="279"/>
        <v>307.66000000000003</v>
      </c>
      <c r="L659" s="30">
        <v>321.67</v>
      </c>
    </row>
    <row r="660" spans="1:12">
      <c r="A660" s="53">
        <v>40218</v>
      </c>
      <c r="B660" s="46" t="s">
        <v>192</v>
      </c>
      <c r="C660" s="27" t="s">
        <v>108</v>
      </c>
      <c r="D660" s="28">
        <v>1</v>
      </c>
      <c r="E660" s="28">
        <f t="shared" si="276"/>
        <v>151.63</v>
      </c>
      <c r="F660" s="28">
        <f t="shared" si="277"/>
        <v>195.98</v>
      </c>
      <c r="G660" s="28">
        <f t="shared" si="278"/>
        <v>151.63</v>
      </c>
      <c r="H660" s="29">
        <f t="shared" si="279"/>
        <v>195.98</v>
      </c>
      <c r="L660" s="30">
        <v>204.9</v>
      </c>
    </row>
    <row r="661" spans="1:12">
      <c r="A661" s="54">
        <v>40453</v>
      </c>
      <c r="B661" s="37" t="s">
        <v>429</v>
      </c>
      <c r="C661" s="27" t="s">
        <v>108</v>
      </c>
      <c r="D661" s="28">
        <v>1</v>
      </c>
      <c r="E661" s="28">
        <f t="shared" si="276"/>
        <v>50.42</v>
      </c>
      <c r="F661" s="28">
        <f t="shared" si="277"/>
        <v>65.16</v>
      </c>
      <c r="G661" s="28">
        <f t="shared" si="278"/>
        <v>50.42</v>
      </c>
      <c r="H661" s="29">
        <f t="shared" si="279"/>
        <v>65.16</v>
      </c>
      <c r="L661" s="30">
        <v>68.14</v>
      </c>
    </row>
    <row r="662" spans="1:12" ht="24">
      <c r="A662" s="54">
        <v>40818</v>
      </c>
      <c r="B662" s="37" t="s">
        <v>329</v>
      </c>
      <c r="C662" s="27" t="s">
        <v>108</v>
      </c>
      <c r="D662" s="28">
        <v>1</v>
      </c>
      <c r="E662" s="28">
        <f t="shared" si="276"/>
        <v>233.03</v>
      </c>
      <c r="F662" s="28">
        <f t="shared" si="277"/>
        <v>301.19</v>
      </c>
      <c r="G662" s="28">
        <f t="shared" si="278"/>
        <v>233.03</v>
      </c>
      <c r="H662" s="29">
        <f t="shared" si="279"/>
        <v>301.19</v>
      </c>
      <c r="L662" s="30">
        <v>314.89999999999998</v>
      </c>
    </row>
    <row r="663" spans="1:12">
      <c r="A663" s="54">
        <v>41184</v>
      </c>
      <c r="B663" s="46" t="s">
        <v>193</v>
      </c>
      <c r="C663" s="27" t="s">
        <v>108</v>
      </c>
      <c r="D663" s="28">
        <v>1</v>
      </c>
      <c r="E663" s="28">
        <f t="shared" si="276"/>
        <v>62.01</v>
      </c>
      <c r="F663" s="28">
        <f t="shared" si="277"/>
        <v>80.14</v>
      </c>
      <c r="G663" s="28">
        <f t="shared" si="278"/>
        <v>62.01</v>
      </c>
      <c r="H663" s="29">
        <f t="shared" si="279"/>
        <v>80.14</v>
      </c>
      <c r="L663" s="30">
        <v>83.8</v>
      </c>
    </row>
    <row r="664" spans="1:12">
      <c r="A664" s="54">
        <v>41549</v>
      </c>
      <c r="B664" s="46" t="s">
        <v>194</v>
      </c>
      <c r="C664" s="27" t="s">
        <v>108</v>
      </c>
      <c r="D664" s="28">
        <v>1</v>
      </c>
      <c r="E664" s="28">
        <f t="shared" si="276"/>
        <v>31.96</v>
      </c>
      <c r="F664" s="28">
        <f t="shared" si="277"/>
        <v>41.3</v>
      </c>
      <c r="G664" s="28">
        <f t="shared" si="278"/>
        <v>31.96</v>
      </c>
      <c r="H664" s="29">
        <f t="shared" si="279"/>
        <v>41.3</v>
      </c>
      <c r="L664" s="30">
        <v>43.19</v>
      </c>
    </row>
    <row r="665" spans="1:12">
      <c r="A665" s="54">
        <v>41914</v>
      </c>
      <c r="B665" s="46" t="s">
        <v>195</v>
      </c>
      <c r="C665" s="27" t="s">
        <v>108</v>
      </c>
      <c r="D665" s="28">
        <v>1</v>
      </c>
      <c r="E665" s="28">
        <f t="shared" si="276"/>
        <v>43.72</v>
      </c>
      <c r="F665" s="28">
        <f t="shared" si="277"/>
        <v>56.5</v>
      </c>
      <c r="G665" s="28">
        <f t="shared" si="278"/>
        <v>43.72</v>
      </c>
      <c r="H665" s="29">
        <f t="shared" si="279"/>
        <v>56.5</v>
      </c>
      <c r="L665" s="30">
        <v>59.08</v>
      </c>
    </row>
    <row r="666" spans="1:12">
      <c r="A666" s="38" t="s">
        <v>196</v>
      </c>
      <c r="B666" s="39" t="s">
        <v>239</v>
      </c>
      <c r="C666" s="47" t="s">
        <v>350</v>
      </c>
      <c r="D666" s="48"/>
      <c r="E666" s="48"/>
      <c r="F666" s="48"/>
      <c r="G666" s="42">
        <f>SUM(G667:G674)</f>
        <v>7770.4500000000007</v>
      </c>
      <c r="H666" s="43">
        <f>SUM(H667:H674)</f>
        <v>10043.14</v>
      </c>
      <c r="L666" s="49"/>
    </row>
    <row r="667" spans="1:12" ht="36">
      <c r="A667" s="53">
        <v>40238</v>
      </c>
      <c r="B667" s="37" t="s">
        <v>330</v>
      </c>
      <c r="C667" s="27" t="s">
        <v>108</v>
      </c>
      <c r="D667" s="28">
        <v>2</v>
      </c>
      <c r="E667" s="28">
        <f t="shared" ref="E667:E674" si="280">ROUND(L667+L667*$L$1/100,2)</f>
        <v>52.43</v>
      </c>
      <c r="F667" s="28">
        <f t="shared" ref="F667:F674" si="281">ROUNDDOWN(E667*29.25%+E667,2)</f>
        <v>67.760000000000005</v>
      </c>
      <c r="G667" s="28">
        <f t="shared" ref="G667:G674" si="282">D667*E667</f>
        <v>104.86</v>
      </c>
      <c r="H667" s="29">
        <f t="shared" ref="H667:H674" si="283">D667*F667</f>
        <v>135.52000000000001</v>
      </c>
      <c r="L667" s="30">
        <v>70.849999999999994</v>
      </c>
    </row>
    <row r="668" spans="1:12" ht="24">
      <c r="A668" s="53">
        <v>40239</v>
      </c>
      <c r="B668" s="37" t="s">
        <v>331</v>
      </c>
      <c r="C668" s="27" t="s">
        <v>108</v>
      </c>
      <c r="D668" s="28">
        <v>5</v>
      </c>
      <c r="E668" s="28">
        <f t="shared" si="280"/>
        <v>195.76</v>
      </c>
      <c r="F668" s="28">
        <f t="shared" si="281"/>
        <v>253.01</v>
      </c>
      <c r="G668" s="28">
        <f t="shared" si="282"/>
        <v>978.8</v>
      </c>
      <c r="H668" s="29">
        <f t="shared" si="283"/>
        <v>1265.05</v>
      </c>
      <c r="L668" s="30">
        <v>264.54000000000002</v>
      </c>
    </row>
    <row r="669" spans="1:12" ht="24">
      <c r="A669" s="53">
        <v>40240</v>
      </c>
      <c r="B669" s="37" t="s">
        <v>332</v>
      </c>
      <c r="C669" s="27" t="s">
        <v>108</v>
      </c>
      <c r="D669" s="28">
        <v>16</v>
      </c>
      <c r="E669" s="28">
        <f t="shared" si="280"/>
        <v>62.61</v>
      </c>
      <c r="F669" s="28">
        <f t="shared" si="281"/>
        <v>80.92</v>
      </c>
      <c r="G669" s="28">
        <f t="shared" si="282"/>
        <v>1001.76</v>
      </c>
      <c r="H669" s="29">
        <f t="shared" si="283"/>
        <v>1294.72</v>
      </c>
      <c r="L669" s="30">
        <v>84.61</v>
      </c>
    </row>
    <row r="670" spans="1:12">
      <c r="A670" s="53">
        <v>40241</v>
      </c>
      <c r="B670" s="46" t="s">
        <v>333</v>
      </c>
      <c r="C670" s="27" t="s">
        <v>108</v>
      </c>
      <c r="D670" s="28">
        <v>2</v>
      </c>
      <c r="E670" s="28">
        <f t="shared" si="280"/>
        <v>2655.42</v>
      </c>
      <c r="F670" s="28">
        <f t="shared" si="281"/>
        <v>3432.13</v>
      </c>
      <c r="G670" s="28">
        <f t="shared" si="282"/>
        <v>5310.84</v>
      </c>
      <c r="H670" s="29">
        <f t="shared" si="283"/>
        <v>6864.26</v>
      </c>
      <c r="L670" s="30">
        <v>3588.4</v>
      </c>
    </row>
    <row r="671" spans="1:12" ht="24">
      <c r="A671" s="53">
        <v>40242</v>
      </c>
      <c r="B671" s="37" t="s">
        <v>325</v>
      </c>
      <c r="C671" s="27" t="s">
        <v>108</v>
      </c>
      <c r="D671" s="28">
        <v>1</v>
      </c>
      <c r="E671" s="28">
        <f t="shared" si="280"/>
        <v>34.97</v>
      </c>
      <c r="F671" s="28">
        <f t="shared" si="281"/>
        <v>45.19</v>
      </c>
      <c r="G671" s="28">
        <f t="shared" si="282"/>
        <v>34.97</v>
      </c>
      <c r="H671" s="29">
        <f t="shared" si="283"/>
        <v>45.19</v>
      </c>
      <c r="L671" s="30">
        <v>47.25</v>
      </c>
    </row>
    <row r="672" spans="1:12">
      <c r="A672" s="53">
        <v>40243</v>
      </c>
      <c r="B672" s="46" t="s">
        <v>188</v>
      </c>
      <c r="C672" s="27" t="s">
        <v>108</v>
      </c>
      <c r="D672" s="28">
        <v>1</v>
      </c>
      <c r="E672" s="28">
        <f t="shared" si="280"/>
        <v>9.08</v>
      </c>
      <c r="F672" s="28">
        <f t="shared" si="281"/>
        <v>11.73</v>
      </c>
      <c r="G672" s="28">
        <f t="shared" si="282"/>
        <v>9.08</v>
      </c>
      <c r="H672" s="29">
        <f t="shared" si="283"/>
        <v>11.73</v>
      </c>
      <c r="L672" s="30">
        <v>12.27</v>
      </c>
    </row>
    <row r="673" spans="1:12">
      <c r="A673" s="53">
        <v>40244</v>
      </c>
      <c r="B673" s="46" t="s">
        <v>194</v>
      </c>
      <c r="C673" s="27" t="s">
        <v>108</v>
      </c>
      <c r="D673" s="28">
        <v>2</v>
      </c>
      <c r="E673" s="28">
        <f t="shared" si="280"/>
        <v>31.96</v>
      </c>
      <c r="F673" s="28">
        <f t="shared" si="281"/>
        <v>41.3</v>
      </c>
      <c r="G673" s="28">
        <f t="shared" si="282"/>
        <v>63.92</v>
      </c>
      <c r="H673" s="29">
        <f t="shared" si="283"/>
        <v>82.6</v>
      </c>
      <c r="L673" s="30">
        <v>43.19</v>
      </c>
    </row>
    <row r="674" spans="1:12" ht="24">
      <c r="A674" s="53">
        <v>40245</v>
      </c>
      <c r="B674" s="37" t="s">
        <v>334</v>
      </c>
      <c r="C674" s="27" t="s">
        <v>108</v>
      </c>
      <c r="D674" s="28">
        <v>9</v>
      </c>
      <c r="E674" s="28">
        <f t="shared" si="280"/>
        <v>29.58</v>
      </c>
      <c r="F674" s="28">
        <f t="shared" si="281"/>
        <v>38.229999999999997</v>
      </c>
      <c r="G674" s="28">
        <f t="shared" si="282"/>
        <v>266.21999999999997</v>
      </c>
      <c r="H674" s="29">
        <f t="shared" si="283"/>
        <v>344.07</v>
      </c>
      <c r="L674" s="30">
        <v>39.97</v>
      </c>
    </row>
    <row r="675" spans="1:12">
      <c r="A675" s="38" t="s">
        <v>197</v>
      </c>
      <c r="B675" s="39" t="s">
        <v>240</v>
      </c>
      <c r="C675" s="47" t="s">
        <v>350</v>
      </c>
      <c r="D675" s="48"/>
      <c r="E675" s="48"/>
      <c r="F675" s="48"/>
      <c r="G675" s="42">
        <f>SUM(G676:G679)</f>
        <v>6300.4100000000008</v>
      </c>
      <c r="H675" s="43">
        <f>SUM(H676:H679)</f>
        <v>8142.99</v>
      </c>
      <c r="L675" s="49"/>
    </row>
    <row r="676" spans="1:12">
      <c r="A676" s="53">
        <v>40269</v>
      </c>
      <c r="B676" s="46" t="s">
        <v>335</v>
      </c>
      <c r="C676" s="27" t="s">
        <v>108</v>
      </c>
      <c r="D676" s="28">
        <v>34</v>
      </c>
      <c r="E676" s="28">
        <f t="shared" ref="E676:E679" si="284">ROUND(L676+L676*$L$1/100,2)</f>
        <v>103.22</v>
      </c>
      <c r="F676" s="28">
        <f t="shared" ref="F676:F679" si="285">ROUNDDOWN(E676*29.25%+E676,2)</f>
        <v>133.41</v>
      </c>
      <c r="G676" s="28">
        <f t="shared" ref="G676:G679" si="286">D676*E676</f>
        <v>3509.48</v>
      </c>
      <c r="H676" s="29">
        <f t="shared" ref="H676:H679" si="287">D676*F676</f>
        <v>4535.9399999999996</v>
      </c>
      <c r="L676" s="30">
        <v>139.47999999999999</v>
      </c>
    </row>
    <row r="677" spans="1:12">
      <c r="A677" s="53">
        <v>40270</v>
      </c>
      <c r="B677" s="46" t="s">
        <v>336</v>
      </c>
      <c r="C677" s="27" t="s">
        <v>108</v>
      </c>
      <c r="D677" s="28">
        <v>5</v>
      </c>
      <c r="E677" s="28">
        <f t="shared" si="284"/>
        <v>97.36</v>
      </c>
      <c r="F677" s="28">
        <f t="shared" si="285"/>
        <v>125.83</v>
      </c>
      <c r="G677" s="28">
        <f t="shared" si="286"/>
        <v>486.8</v>
      </c>
      <c r="H677" s="29">
        <f t="shared" si="287"/>
        <v>629.15</v>
      </c>
      <c r="L677" s="30">
        <v>131.57</v>
      </c>
    </row>
    <row r="678" spans="1:12" ht="24">
      <c r="A678" s="53">
        <v>40271</v>
      </c>
      <c r="B678" s="46" t="s">
        <v>337</v>
      </c>
      <c r="C678" s="27" t="s">
        <v>108</v>
      </c>
      <c r="D678" s="28">
        <v>34</v>
      </c>
      <c r="E678" s="28">
        <f t="shared" si="284"/>
        <v>58.92</v>
      </c>
      <c r="F678" s="28">
        <f t="shared" si="285"/>
        <v>76.150000000000006</v>
      </c>
      <c r="G678" s="28">
        <f t="shared" si="286"/>
        <v>2003.28</v>
      </c>
      <c r="H678" s="29">
        <f t="shared" si="287"/>
        <v>2589.1000000000004</v>
      </c>
      <c r="L678" s="30">
        <v>79.62</v>
      </c>
    </row>
    <row r="679" spans="1:12" ht="24">
      <c r="A679" s="53">
        <v>40272</v>
      </c>
      <c r="B679" s="46" t="s">
        <v>338</v>
      </c>
      <c r="C679" s="27" t="s">
        <v>198</v>
      </c>
      <c r="D679" s="28">
        <v>5</v>
      </c>
      <c r="E679" s="28">
        <f t="shared" si="284"/>
        <v>60.17</v>
      </c>
      <c r="F679" s="28">
        <f t="shared" si="285"/>
        <v>77.760000000000005</v>
      </c>
      <c r="G679" s="28">
        <f t="shared" si="286"/>
        <v>300.85000000000002</v>
      </c>
      <c r="H679" s="29">
        <f t="shared" si="287"/>
        <v>388.8</v>
      </c>
      <c r="L679" s="30">
        <v>81.31</v>
      </c>
    </row>
    <row r="680" spans="1:12">
      <c r="A680" s="38" t="s">
        <v>199</v>
      </c>
      <c r="B680" s="39" t="s">
        <v>241</v>
      </c>
      <c r="C680" s="47" t="s">
        <v>350</v>
      </c>
      <c r="D680" s="48"/>
      <c r="E680" s="48"/>
      <c r="F680" s="48"/>
      <c r="G680" s="42">
        <f>SUM(G681:G685)</f>
        <v>14594.284</v>
      </c>
      <c r="H680" s="43">
        <f>SUM(H681:H685)</f>
        <v>18861.892</v>
      </c>
      <c r="L680" s="49"/>
    </row>
    <row r="681" spans="1:12" ht="48">
      <c r="A681" s="53">
        <v>40299</v>
      </c>
      <c r="B681" s="46" t="s">
        <v>200</v>
      </c>
      <c r="C681" s="27" t="s">
        <v>108</v>
      </c>
      <c r="D681" s="28">
        <v>18</v>
      </c>
      <c r="E681" s="28">
        <f t="shared" ref="E681:E685" si="288">ROUND(L681+L681*$L$1/100,2)</f>
        <v>117.05</v>
      </c>
      <c r="F681" s="28">
        <f t="shared" ref="F681:F685" si="289">ROUNDDOWN(E681*29.25%+E681,2)</f>
        <v>151.28</v>
      </c>
      <c r="G681" s="28">
        <f t="shared" ref="G681:G685" si="290">D681*E681</f>
        <v>2106.9</v>
      </c>
      <c r="H681" s="29">
        <f t="shared" ref="H681:H685" si="291">D681*F681</f>
        <v>2723.04</v>
      </c>
      <c r="L681" s="30">
        <v>158.16999999999999</v>
      </c>
    </row>
    <row r="682" spans="1:12">
      <c r="A682" s="53">
        <v>40300</v>
      </c>
      <c r="B682" s="37" t="s">
        <v>422</v>
      </c>
      <c r="C682" s="27" t="s">
        <v>82</v>
      </c>
      <c r="D682" s="28">
        <v>30.4</v>
      </c>
      <c r="E682" s="28">
        <f t="shared" si="288"/>
        <v>32.909999999999997</v>
      </c>
      <c r="F682" s="28">
        <f t="shared" si="289"/>
        <v>42.53</v>
      </c>
      <c r="G682" s="28">
        <f t="shared" si="290"/>
        <v>1000.4639999999998</v>
      </c>
      <c r="H682" s="29">
        <f t="shared" si="291"/>
        <v>1292.912</v>
      </c>
      <c r="L682" s="30">
        <v>44.47</v>
      </c>
    </row>
    <row r="683" spans="1:12">
      <c r="A683" s="53">
        <v>40301</v>
      </c>
      <c r="B683" s="37" t="s">
        <v>432</v>
      </c>
      <c r="C683" s="27" t="s">
        <v>82</v>
      </c>
      <c r="D683" s="28">
        <v>152.5</v>
      </c>
      <c r="E683" s="28">
        <f t="shared" si="288"/>
        <v>8.02</v>
      </c>
      <c r="F683" s="28">
        <f t="shared" si="289"/>
        <v>10.36</v>
      </c>
      <c r="G683" s="28">
        <f t="shared" si="290"/>
        <v>1223.05</v>
      </c>
      <c r="H683" s="29">
        <f t="shared" si="291"/>
        <v>1579.8999999999999</v>
      </c>
      <c r="L683" s="30">
        <v>10.84</v>
      </c>
    </row>
    <row r="684" spans="1:12" ht="36">
      <c r="A684" s="53">
        <v>40302</v>
      </c>
      <c r="B684" s="46" t="s">
        <v>201</v>
      </c>
      <c r="C684" s="27" t="s">
        <v>108</v>
      </c>
      <c r="D684" s="28">
        <v>1</v>
      </c>
      <c r="E684" s="28">
        <f t="shared" si="288"/>
        <v>5703.07</v>
      </c>
      <c r="F684" s="28">
        <f t="shared" si="289"/>
        <v>7371.21</v>
      </c>
      <c r="G684" s="28">
        <f t="shared" si="290"/>
        <v>5703.07</v>
      </c>
      <c r="H684" s="29">
        <f t="shared" si="291"/>
        <v>7371.21</v>
      </c>
      <c r="L684" s="30">
        <v>7706.85</v>
      </c>
    </row>
    <row r="685" spans="1:12" ht="36">
      <c r="A685" s="53">
        <v>40303</v>
      </c>
      <c r="B685" s="46" t="s">
        <v>202</v>
      </c>
      <c r="C685" s="27" t="s">
        <v>108</v>
      </c>
      <c r="D685" s="28">
        <v>1</v>
      </c>
      <c r="E685" s="28">
        <f t="shared" si="288"/>
        <v>4560.8</v>
      </c>
      <c r="F685" s="28">
        <f t="shared" si="289"/>
        <v>5894.83</v>
      </c>
      <c r="G685" s="28">
        <f t="shared" si="290"/>
        <v>4560.8</v>
      </c>
      <c r="H685" s="29">
        <f t="shared" si="291"/>
        <v>5894.83</v>
      </c>
      <c r="L685" s="30">
        <v>6163.24</v>
      </c>
    </row>
    <row r="686" spans="1:12">
      <c r="A686" s="32">
        <v>11</v>
      </c>
      <c r="B686" s="141" t="s">
        <v>203</v>
      </c>
      <c r="C686" s="141"/>
      <c r="D686" s="141"/>
      <c r="E686" s="141"/>
      <c r="F686" s="141"/>
      <c r="G686" s="35">
        <f>SUM(G687:G689)</f>
        <v>1162.06</v>
      </c>
      <c r="H686" s="36">
        <f>SUM(H687:H689)</f>
        <v>1501.76</v>
      </c>
      <c r="L686" s="5"/>
    </row>
    <row r="687" spans="1:12">
      <c r="A687" s="25" t="s">
        <v>204</v>
      </c>
      <c r="B687" s="46" t="s">
        <v>340</v>
      </c>
      <c r="C687" s="27" t="s">
        <v>82</v>
      </c>
      <c r="D687" s="28">
        <v>30</v>
      </c>
      <c r="E687" s="28">
        <f t="shared" ref="E687:E689" si="292">ROUND(L687+L687*$L$1/100,2)</f>
        <v>24.7</v>
      </c>
      <c r="F687" s="28">
        <f t="shared" ref="F687:F689" si="293">ROUNDDOWN(E687*29.25%+E687,2)</f>
        <v>31.92</v>
      </c>
      <c r="G687" s="28">
        <f t="shared" ref="G687:G689" si="294">D687*E687</f>
        <v>741</v>
      </c>
      <c r="H687" s="29">
        <f t="shared" ref="H687:H689" si="295">D687*F687</f>
        <v>957.6</v>
      </c>
      <c r="L687" s="30">
        <v>33.380000000000003</v>
      </c>
    </row>
    <row r="688" spans="1:12">
      <c r="A688" s="25" t="s">
        <v>205</v>
      </c>
      <c r="B688" s="46" t="s">
        <v>206</v>
      </c>
      <c r="C688" s="27" t="s">
        <v>108</v>
      </c>
      <c r="D688" s="28">
        <v>1</v>
      </c>
      <c r="E688" s="28">
        <f t="shared" si="292"/>
        <v>42.06</v>
      </c>
      <c r="F688" s="28">
        <f t="shared" si="293"/>
        <v>54.36</v>
      </c>
      <c r="G688" s="28">
        <f t="shared" si="294"/>
        <v>42.06</v>
      </c>
      <c r="H688" s="29">
        <f t="shared" si="295"/>
        <v>54.36</v>
      </c>
      <c r="L688" s="30">
        <v>56.84</v>
      </c>
    </row>
    <row r="689" spans="1:12">
      <c r="A689" s="25" t="s">
        <v>207</v>
      </c>
      <c r="B689" s="46" t="s">
        <v>341</v>
      </c>
      <c r="C689" s="27" t="s">
        <v>108</v>
      </c>
      <c r="D689" s="28">
        <v>10</v>
      </c>
      <c r="E689" s="28">
        <f t="shared" si="292"/>
        <v>37.9</v>
      </c>
      <c r="F689" s="28">
        <f t="shared" si="293"/>
        <v>48.98</v>
      </c>
      <c r="G689" s="28">
        <f t="shared" si="294"/>
        <v>379</v>
      </c>
      <c r="H689" s="29">
        <f t="shared" si="295"/>
        <v>489.79999999999995</v>
      </c>
      <c r="L689" s="30">
        <v>51.21</v>
      </c>
    </row>
    <row r="690" spans="1:12">
      <c r="A690" s="32">
        <v>12</v>
      </c>
      <c r="B690" s="141" t="s">
        <v>208</v>
      </c>
      <c r="C690" s="141"/>
      <c r="D690" s="141"/>
      <c r="E690" s="141"/>
      <c r="F690" s="141"/>
      <c r="G690" s="35">
        <f>SUM(G691:G696)</f>
        <v>437.29000000000008</v>
      </c>
      <c r="H690" s="36">
        <f>SUM(H691:H696)</f>
        <v>565.16</v>
      </c>
      <c r="L690" s="5"/>
    </row>
    <row r="691" spans="1:12" ht="36">
      <c r="A691" s="25" t="s">
        <v>209</v>
      </c>
      <c r="B691" s="37" t="s">
        <v>423</v>
      </c>
      <c r="C691" s="27" t="s">
        <v>108</v>
      </c>
      <c r="D691" s="28">
        <v>1</v>
      </c>
      <c r="E691" s="28">
        <f t="shared" ref="E691:E696" si="296">ROUND(L691+L691*$L$1/100,2)</f>
        <v>193.84</v>
      </c>
      <c r="F691" s="28">
        <f t="shared" ref="F691:F696" si="297">ROUNDDOWN(E691*29.25%+E691,2)</f>
        <v>250.53</v>
      </c>
      <c r="G691" s="28">
        <f t="shared" ref="G691:G696" si="298">D691*E691</f>
        <v>193.84</v>
      </c>
      <c r="H691" s="29">
        <f t="shared" ref="H691:H696" si="299">D691*F691</f>
        <v>250.53</v>
      </c>
      <c r="L691" s="30">
        <v>261.95</v>
      </c>
    </row>
    <row r="692" spans="1:12" ht="36">
      <c r="A692" s="25" t="s">
        <v>210</v>
      </c>
      <c r="B692" s="37" t="s">
        <v>424</v>
      </c>
      <c r="C692" s="27" t="s">
        <v>108</v>
      </c>
      <c r="D692" s="28">
        <v>2</v>
      </c>
      <c r="E692" s="28">
        <f t="shared" si="296"/>
        <v>11.59</v>
      </c>
      <c r="F692" s="28">
        <f t="shared" si="297"/>
        <v>14.98</v>
      </c>
      <c r="G692" s="28">
        <f t="shared" si="298"/>
        <v>23.18</v>
      </c>
      <c r="H692" s="29">
        <f t="shared" si="299"/>
        <v>29.96</v>
      </c>
      <c r="L692" s="30">
        <v>15.66</v>
      </c>
    </row>
    <row r="693" spans="1:12" ht="36">
      <c r="A693" s="25" t="s">
        <v>211</v>
      </c>
      <c r="B693" s="37" t="s">
        <v>425</v>
      </c>
      <c r="C693" s="27" t="s">
        <v>108</v>
      </c>
      <c r="D693" s="28">
        <v>3</v>
      </c>
      <c r="E693" s="28">
        <f t="shared" si="296"/>
        <v>9.26</v>
      </c>
      <c r="F693" s="28">
        <f t="shared" si="297"/>
        <v>11.96</v>
      </c>
      <c r="G693" s="28">
        <f t="shared" si="298"/>
        <v>27.78</v>
      </c>
      <c r="H693" s="29">
        <f t="shared" si="299"/>
        <v>35.880000000000003</v>
      </c>
      <c r="L693" s="30">
        <v>12.52</v>
      </c>
    </row>
    <row r="694" spans="1:12" ht="36">
      <c r="A694" s="25" t="s">
        <v>212</v>
      </c>
      <c r="B694" s="46" t="s">
        <v>213</v>
      </c>
      <c r="C694" s="27" t="s">
        <v>108</v>
      </c>
      <c r="D694" s="28">
        <v>1</v>
      </c>
      <c r="E694" s="28">
        <f t="shared" si="296"/>
        <v>45.61</v>
      </c>
      <c r="F694" s="28">
        <f t="shared" si="297"/>
        <v>58.95</v>
      </c>
      <c r="G694" s="28">
        <f t="shared" si="298"/>
        <v>45.61</v>
      </c>
      <c r="H694" s="29">
        <f t="shared" si="299"/>
        <v>58.95</v>
      </c>
      <c r="L694" s="30">
        <v>61.63</v>
      </c>
    </row>
    <row r="695" spans="1:12" ht="36">
      <c r="A695" s="25" t="s">
        <v>214</v>
      </c>
      <c r="B695" s="37" t="s">
        <v>434</v>
      </c>
      <c r="C695" s="27" t="s">
        <v>108</v>
      </c>
      <c r="D695" s="28">
        <v>20</v>
      </c>
      <c r="E695" s="28">
        <f t="shared" si="296"/>
        <v>6.12</v>
      </c>
      <c r="F695" s="28">
        <f t="shared" si="297"/>
        <v>7.91</v>
      </c>
      <c r="G695" s="28">
        <f t="shared" si="298"/>
        <v>122.4</v>
      </c>
      <c r="H695" s="29">
        <f t="shared" si="299"/>
        <v>158.19999999999999</v>
      </c>
      <c r="L695" s="30">
        <v>8.27</v>
      </c>
    </row>
    <row r="696" spans="1:12" ht="36">
      <c r="A696" s="25" t="s">
        <v>215</v>
      </c>
      <c r="B696" s="37" t="s">
        <v>346</v>
      </c>
      <c r="C696" s="27" t="s">
        <v>108</v>
      </c>
      <c r="D696" s="28">
        <v>4</v>
      </c>
      <c r="E696" s="28">
        <f t="shared" si="296"/>
        <v>6.12</v>
      </c>
      <c r="F696" s="28">
        <f t="shared" si="297"/>
        <v>7.91</v>
      </c>
      <c r="G696" s="28">
        <f t="shared" si="298"/>
        <v>24.48</v>
      </c>
      <c r="H696" s="29">
        <f t="shared" si="299"/>
        <v>31.64</v>
      </c>
      <c r="L696" s="30">
        <v>8.27</v>
      </c>
    </row>
    <row r="697" spans="1:12">
      <c r="A697" s="32">
        <v>13</v>
      </c>
      <c r="B697" s="141" t="s">
        <v>216</v>
      </c>
      <c r="C697" s="141"/>
      <c r="D697" s="141"/>
      <c r="E697" s="141"/>
      <c r="F697" s="141"/>
      <c r="G697" s="35">
        <f>SUM(G698:G702)</f>
        <v>1053.2301</v>
      </c>
      <c r="H697" s="36">
        <f>SUM(H698:H702)</f>
        <v>1358.0172</v>
      </c>
      <c r="L697" s="5"/>
    </row>
    <row r="698" spans="1:12">
      <c r="A698" s="25" t="s">
        <v>217</v>
      </c>
      <c r="B698" s="46" t="s">
        <v>347</v>
      </c>
      <c r="C698" s="27" t="s">
        <v>191</v>
      </c>
      <c r="D698" s="28">
        <v>1</v>
      </c>
      <c r="E698" s="28">
        <f t="shared" ref="E698:E702" si="300">ROUND(L698+L698*$L$1/100,2)</f>
        <v>251.39</v>
      </c>
      <c r="F698" s="28">
        <f t="shared" ref="F698:F702" si="301">ROUNDDOWN(E698*29.25%+E698,2)</f>
        <v>324.92</v>
      </c>
      <c r="G698" s="28">
        <f t="shared" ref="G698:G702" si="302">D698*E698</f>
        <v>251.39</v>
      </c>
      <c r="H698" s="29">
        <f t="shared" ref="H698:H702" si="303">D698*F698</f>
        <v>324.92</v>
      </c>
      <c r="L698" s="30">
        <v>339.71</v>
      </c>
    </row>
    <row r="699" spans="1:12">
      <c r="A699" s="25" t="s">
        <v>218</v>
      </c>
      <c r="B699" s="46" t="s">
        <v>348</v>
      </c>
      <c r="C699" s="27" t="s">
        <v>108</v>
      </c>
      <c r="D699" s="28">
        <v>1</v>
      </c>
      <c r="E699" s="28">
        <f t="shared" si="300"/>
        <v>129.5</v>
      </c>
      <c r="F699" s="28">
        <f t="shared" si="301"/>
        <v>167.37</v>
      </c>
      <c r="G699" s="28">
        <f t="shared" si="302"/>
        <v>129.5</v>
      </c>
      <c r="H699" s="29">
        <f t="shared" si="303"/>
        <v>167.37</v>
      </c>
      <c r="L699" s="30">
        <v>175</v>
      </c>
    </row>
    <row r="700" spans="1:12">
      <c r="A700" s="25" t="s">
        <v>219</v>
      </c>
      <c r="B700" s="46" t="s">
        <v>220</v>
      </c>
      <c r="C700" s="27" t="s">
        <v>11</v>
      </c>
      <c r="D700" s="28">
        <v>309.25</v>
      </c>
      <c r="E700" s="28">
        <f t="shared" si="300"/>
        <v>1.57</v>
      </c>
      <c r="F700" s="28">
        <f t="shared" si="301"/>
        <v>2.02</v>
      </c>
      <c r="G700" s="28">
        <f t="shared" si="302"/>
        <v>485.52250000000004</v>
      </c>
      <c r="H700" s="29">
        <f t="shared" si="303"/>
        <v>624.68500000000006</v>
      </c>
      <c r="L700" s="30">
        <v>2.12</v>
      </c>
    </row>
    <row r="701" spans="1:12">
      <c r="A701" s="53">
        <v>41365</v>
      </c>
      <c r="B701" s="46" t="s">
        <v>221</v>
      </c>
      <c r="C701" s="27" t="s">
        <v>351</v>
      </c>
      <c r="D701" s="28">
        <v>39.58</v>
      </c>
      <c r="E701" s="28">
        <f t="shared" si="300"/>
        <v>3.93</v>
      </c>
      <c r="F701" s="28">
        <f t="shared" si="301"/>
        <v>5.07</v>
      </c>
      <c r="G701" s="28">
        <f t="shared" si="302"/>
        <v>155.54939999999999</v>
      </c>
      <c r="H701" s="29">
        <f t="shared" si="303"/>
        <v>200.67060000000001</v>
      </c>
      <c r="L701" s="30">
        <v>5.31</v>
      </c>
    </row>
    <row r="702" spans="1:12" ht="24">
      <c r="A702" s="55">
        <v>41366</v>
      </c>
      <c r="B702" s="56" t="s">
        <v>222</v>
      </c>
      <c r="C702" s="57" t="s">
        <v>352</v>
      </c>
      <c r="D702" s="58">
        <v>39.58</v>
      </c>
      <c r="E702" s="28">
        <f t="shared" si="300"/>
        <v>0.79</v>
      </c>
      <c r="F702" s="28">
        <f t="shared" si="301"/>
        <v>1.02</v>
      </c>
      <c r="G702" s="58">
        <f t="shared" si="302"/>
        <v>31.2682</v>
      </c>
      <c r="H702" s="59">
        <f t="shared" si="303"/>
        <v>40.371600000000001</v>
      </c>
      <c r="L702" s="30">
        <v>1.07</v>
      </c>
    </row>
    <row r="704" spans="1:12">
      <c r="A704" s="142" t="s">
        <v>369</v>
      </c>
      <c r="B704" s="143"/>
      <c r="C704" s="143"/>
      <c r="D704" s="143"/>
      <c r="E704" s="143"/>
      <c r="F704" s="143"/>
      <c r="G704" s="60">
        <f>SUM(G697+G690+G686+G629+G579+G560+G530+G526+G522+G506+G499+G494+G485)</f>
        <v>437963.36809999996</v>
      </c>
      <c r="H704" s="61">
        <f>SUM(H697+H690+H686+H629+H579+H560+H530+H526+H522+H506+H499+H494+H485)</f>
        <v>565955.96719999996</v>
      </c>
      <c r="J704" s="62"/>
      <c r="L704" s="5"/>
    </row>
  </sheetData>
  <mergeCells count="57">
    <mergeCell ref="A231:F231"/>
    <mergeCell ref="B33:F33"/>
    <mergeCell ref="B49:F49"/>
    <mergeCell ref="B53:F53"/>
    <mergeCell ref="B57:F57"/>
    <mergeCell ref="B87:F87"/>
    <mergeCell ref="B106:F106"/>
    <mergeCell ref="B156:F156"/>
    <mergeCell ref="B213:F213"/>
    <mergeCell ref="B217:F217"/>
    <mergeCell ref="B224:F224"/>
    <mergeCell ref="A4:B4"/>
    <mergeCell ref="A8:B8"/>
    <mergeCell ref="C5:H5"/>
    <mergeCell ref="A2:H2"/>
    <mergeCell ref="A5:B5"/>
    <mergeCell ref="A6:B6"/>
    <mergeCell ref="A7:B7"/>
    <mergeCell ref="C6:E7"/>
    <mergeCell ref="A239:H239"/>
    <mergeCell ref="A241:B241"/>
    <mergeCell ref="A242:B242"/>
    <mergeCell ref="C242:H242"/>
    <mergeCell ref="A243:B243"/>
    <mergeCell ref="C243:E244"/>
    <mergeCell ref="A244:B244"/>
    <mergeCell ref="A245:B245"/>
    <mergeCell ref="B270:F270"/>
    <mergeCell ref="B286:F286"/>
    <mergeCell ref="B290:F290"/>
    <mergeCell ref="B294:F294"/>
    <mergeCell ref="B324:F324"/>
    <mergeCell ref="B343:F343"/>
    <mergeCell ref="B393:F393"/>
    <mergeCell ref="B450:F450"/>
    <mergeCell ref="B454:F454"/>
    <mergeCell ref="B461:F461"/>
    <mergeCell ref="A468:F468"/>
    <mergeCell ref="A475:H475"/>
    <mergeCell ref="A477:B477"/>
    <mergeCell ref="A478:B478"/>
    <mergeCell ref="C478:H478"/>
    <mergeCell ref="A479:B479"/>
    <mergeCell ref="C479:E480"/>
    <mergeCell ref="A480:B480"/>
    <mergeCell ref="A481:B481"/>
    <mergeCell ref="B506:F506"/>
    <mergeCell ref="B522:F522"/>
    <mergeCell ref="B526:F526"/>
    <mergeCell ref="B530:F530"/>
    <mergeCell ref="B560:F560"/>
    <mergeCell ref="B579:F579"/>
    <mergeCell ref="B629:F629"/>
    <mergeCell ref="B686:F686"/>
    <mergeCell ref="B690:F690"/>
    <mergeCell ref="B697:F697"/>
    <mergeCell ref="A704:F704"/>
  </mergeCells>
  <pageMargins left="0.9055118110236221" right="0.82677165354330717" top="0.74803149606299213" bottom="0.51181102362204722" header="0.31496062992125984" footer="0.31496062992125984"/>
  <pageSetup paperSize="9" scale="84" orientation="landscape" r:id="rId1"/>
  <rowBreaks count="1" manualBreakCount="1">
    <brk id="21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V104"/>
  <sheetViews>
    <sheetView showGridLines="0" topLeftCell="A7" zoomScaleNormal="100" workbookViewId="0">
      <selection activeCell="T12" sqref="T12:V12"/>
    </sheetView>
  </sheetViews>
  <sheetFormatPr defaultRowHeight="12"/>
  <cols>
    <col min="1" max="1" width="5.1640625" style="63" customWidth="1"/>
    <col min="2" max="2" width="35.83203125" style="63" bestFit="1" customWidth="1"/>
    <col min="3" max="3" width="8.83203125" style="63" customWidth="1"/>
    <col min="4" max="4" width="14.83203125" style="63" customWidth="1"/>
    <col min="5" max="5" width="12.83203125" style="63" bestFit="1" customWidth="1"/>
    <col min="6" max="6" width="8.6640625" style="63" bestFit="1" customWidth="1"/>
    <col min="7" max="7" width="9.33203125" style="63" bestFit="1" customWidth="1"/>
    <col min="8" max="8" width="12.83203125" style="63" bestFit="1" customWidth="1"/>
    <col min="9" max="9" width="8.6640625" style="63" bestFit="1" customWidth="1"/>
    <col min="10" max="10" width="9.33203125" style="63" bestFit="1" customWidth="1"/>
    <col min="11" max="11" width="12.83203125" style="63" bestFit="1" customWidth="1"/>
    <col min="12" max="12" width="8.6640625" style="63" bestFit="1" customWidth="1"/>
    <col min="13" max="13" width="8.1640625" style="63" bestFit="1" customWidth="1"/>
    <col min="14" max="14" width="12.83203125" style="63" bestFit="1" customWidth="1"/>
    <col min="15" max="15" width="5.5" style="63" bestFit="1" customWidth="1"/>
    <col min="16" max="16" width="9.33203125" style="63" bestFit="1" customWidth="1"/>
    <col min="17" max="17" width="12.83203125" style="63" bestFit="1" customWidth="1"/>
    <col min="18" max="18" width="5.5" style="63" bestFit="1" customWidth="1"/>
    <col min="19" max="19" width="9.33203125" style="63" bestFit="1" customWidth="1"/>
    <col min="20" max="20" width="12.83203125" style="63" bestFit="1" customWidth="1"/>
    <col min="21" max="21" width="5.5" style="63" bestFit="1" customWidth="1"/>
    <col min="22" max="22" width="9.33203125" style="63" bestFit="1" customWidth="1"/>
    <col min="23" max="16384" width="9.33203125" style="63"/>
  </cols>
  <sheetData>
    <row r="3" spans="1:22">
      <c r="A3" s="150" t="s">
        <v>353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5" spans="1:22">
      <c r="A5" s="63" t="str">
        <f>Planilha!A4</f>
        <v>Obra: Convênio nº 05626.6970001/20-01 - Unidade Básica de Saúde (Ministério da Saúde).</v>
      </c>
    </row>
    <row r="6" spans="1:22">
      <c r="A6" s="64" t="str">
        <f>Planilha!A5</f>
        <v>Local: Rua Projetada 11 - S/N - Quadra 100 - Loteamento Raquel Gadelha.</v>
      </c>
      <c r="B6" s="64"/>
      <c r="C6" s="64"/>
      <c r="D6" s="64"/>
      <c r="E6" s="64"/>
    </row>
    <row r="7" spans="1:22">
      <c r="A7" s="63" t="str">
        <f>Planilha!A6</f>
        <v>Município: Sousa - PB.</v>
      </c>
    </row>
    <row r="8" spans="1:22">
      <c r="A8" s="63" t="str">
        <f>Planilha!A7</f>
        <v>BDI 29,25%   -   ENGARGOS SOCIAIS 85,69%.</v>
      </c>
    </row>
    <row r="9" spans="1:22">
      <c r="A9" s="65" t="str">
        <f>Planilha!H6</f>
        <v>Valor C/ BDI</v>
      </c>
    </row>
    <row r="10" spans="1:22">
      <c r="A10" s="151">
        <f>Planilha!H7</f>
        <v>565955.96719999996</v>
      </c>
      <c r="B10" s="151"/>
    </row>
    <row r="12" spans="1:22">
      <c r="A12" s="152" t="s">
        <v>0</v>
      </c>
      <c r="B12" s="152" t="s">
        <v>354</v>
      </c>
      <c r="C12" s="152" t="s">
        <v>355</v>
      </c>
      <c r="D12" s="152" t="s">
        <v>356</v>
      </c>
      <c r="E12" s="153" t="s">
        <v>357</v>
      </c>
      <c r="F12" s="153"/>
      <c r="G12" s="153"/>
      <c r="H12" s="153" t="s">
        <v>358</v>
      </c>
      <c r="I12" s="153"/>
      <c r="J12" s="153"/>
      <c r="K12" s="153" t="s">
        <v>359</v>
      </c>
      <c r="L12" s="153"/>
      <c r="M12" s="153"/>
      <c r="N12" s="153" t="s">
        <v>360</v>
      </c>
      <c r="O12" s="153"/>
      <c r="P12" s="153"/>
      <c r="Q12" s="153" t="s">
        <v>361</v>
      </c>
      <c r="R12" s="153"/>
      <c r="S12" s="153"/>
      <c r="T12" s="153" t="s">
        <v>362</v>
      </c>
      <c r="U12" s="153"/>
      <c r="V12" s="153"/>
    </row>
    <row r="13" spans="1:22" ht="24">
      <c r="A13" s="152"/>
      <c r="B13" s="152"/>
      <c r="C13" s="152"/>
      <c r="D13" s="152"/>
      <c r="E13" s="66" t="s">
        <v>363</v>
      </c>
      <c r="F13" s="66" t="s">
        <v>370</v>
      </c>
      <c r="G13" s="66" t="s">
        <v>364</v>
      </c>
      <c r="H13" s="66" t="s">
        <v>363</v>
      </c>
      <c r="I13" s="66" t="s">
        <v>370</v>
      </c>
      <c r="J13" s="66" t="s">
        <v>364</v>
      </c>
      <c r="K13" s="66" t="s">
        <v>363</v>
      </c>
      <c r="L13" s="66" t="s">
        <v>370</v>
      </c>
      <c r="M13" s="66" t="s">
        <v>364</v>
      </c>
      <c r="N13" s="66" t="s">
        <v>363</v>
      </c>
      <c r="O13" s="66" t="s">
        <v>370</v>
      </c>
      <c r="P13" s="66" t="s">
        <v>364</v>
      </c>
      <c r="Q13" s="66" t="s">
        <v>363</v>
      </c>
      <c r="R13" s="66" t="s">
        <v>370</v>
      </c>
      <c r="S13" s="66" t="s">
        <v>364</v>
      </c>
      <c r="T13" s="66" t="s">
        <v>363</v>
      </c>
      <c r="U13" s="66" t="s">
        <v>370</v>
      </c>
      <c r="V13" s="66" t="s">
        <v>364</v>
      </c>
    </row>
    <row r="14" spans="1:22" ht="6.95" customHeight="1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9"/>
    </row>
    <row r="15" spans="1:22" ht="24">
      <c r="A15" s="70">
        <v>1</v>
      </c>
      <c r="B15" s="71" t="s">
        <v>365</v>
      </c>
      <c r="C15" s="72">
        <f>D15/D31</f>
        <v>4.1786681421529498E-2</v>
      </c>
      <c r="D15" s="73">
        <f>Planilha!H12</f>
        <v>23649.421699999999</v>
      </c>
      <c r="E15" s="74">
        <f>D15*G15</f>
        <v>23649.421699999999</v>
      </c>
      <c r="F15" s="75"/>
      <c r="G15" s="76">
        <v>1</v>
      </c>
      <c r="H15" s="75"/>
      <c r="I15" s="77"/>
      <c r="J15" s="78"/>
      <c r="K15" s="75"/>
      <c r="L15" s="75"/>
      <c r="M15" s="78"/>
      <c r="N15" s="77"/>
      <c r="O15" s="75"/>
      <c r="P15" s="78"/>
      <c r="Q15" s="77"/>
      <c r="R15" s="75"/>
      <c r="S15" s="78"/>
      <c r="T15" s="77"/>
      <c r="U15" s="75"/>
      <c r="V15" s="79"/>
    </row>
    <row r="16" spans="1:22">
      <c r="A16" s="80">
        <v>2</v>
      </c>
      <c r="B16" s="81" t="s">
        <v>22</v>
      </c>
      <c r="C16" s="82">
        <f>D16/D31</f>
        <v>3.8171036709585197E-3</v>
      </c>
      <c r="D16" s="83">
        <f>Planilha!H21</f>
        <v>2160.3125999999997</v>
      </c>
      <c r="E16" s="84">
        <f>D16*G16</f>
        <v>2160.3125999999997</v>
      </c>
      <c r="F16" s="85"/>
      <c r="G16" s="86">
        <v>1</v>
      </c>
      <c r="H16" s="87"/>
      <c r="I16" s="87"/>
      <c r="J16" s="88"/>
      <c r="K16" s="87"/>
      <c r="L16" s="85"/>
      <c r="M16" s="88"/>
      <c r="N16" s="87"/>
      <c r="O16" s="85"/>
      <c r="P16" s="88"/>
      <c r="Q16" s="87"/>
      <c r="R16" s="85"/>
      <c r="S16" s="88"/>
      <c r="T16" s="87"/>
      <c r="U16" s="85"/>
      <c r="V16" s="89"/>
    </row>
    <row r="17" spans="1:22">
      <c r="A17" s="80">
        <v>3</v>
      </c>
      <c r="B17" s="81" t="s">
        <v>28</v>
      </c>
      <c r="C17" s="82">
        <f>D17/D31</f>
        <v>9.0484467287016174E-2</v>
      </c>
      <c r="D17" s="83">
        <f>Planilha!H26</f>
        <v>51210.224200000004</v>
      </c>
      <c r="E17" s="87"/>
      <c r="F17" s="85"/>
      <c r="G17" s="88"/>
      <c r="H17" s="87"/>
      <c r="I17" s="87"/>
      <c r="J17" s="88"/>
      <c r="K17" s="87"/>
      <c r="L17" s="85"/>
      <c r="M17" s="88"/>
      <c r="N17" s="87"/>
      <c r="O17" s="85"/>
      <c r="P17" s="88"/>
      <c r="Q17" s="84">
        <f>D17*S17</f>
        <v>25605.112100000002</v>
      </c>
      <c r="R17" s="85"/>
      <c r="S17" s="86">
        <v>0.5</v>
      </c>
      <c r="T17" s="84">
        <f>D17*V17</f>
        <v>25605.112100000002</v>
      </c>
      <c r="U17" s="85"/>
      <c r="V17" s="90">
        <v>0.5</v>
      </c>
    </row>
    <row r="18" spans="1:22">
      <c r="A18" s="80">
        <v>4</v>
      </c>
      <c r="B18" s="81" t="s">
        <v>36</v>
      </c>
      <c r="C18" s="82">
        <f>D18/D31</f>
        <v>0.18457984711571038</v>
      </c>
      <c r="D18" s="83">
        <f>Planilha!H33</f>
        <v>104464.06590000002</v>
      </c>
      <c r="E18" s="84">
        <f>D18*G18</f>
        <v>83571.252720000019</v>
      </c>
      <c r="F18" s="85"/>
      <c r="G18" s="86">
        <v>0.8</v>
      </c>
      <c r="H18" s="84">
        <f>D18*J18</f>
        <v>20892.813180000005</v>
      </c>
      <c r="I18" s="87"/>
      <c r="J18" s="86">
        <v>0.2</v>
      </c>
      <c r="K18" s="87"/>
      <c r="L18" s="85"/>
      <c r="M18" s="88"/>
      <c r="N18" s="87"/>
      <c r="O18" s="85"/>
      <c r="P18" s="88"/>
      <c r="Q18" s="87"/>
      <c r="R18" s="85"/>
      <c r="S18" s="88"/>
      <c r="T18" s="87"/>
      <c r="U18" s="85"/>
      <c r="V18" s="89"/>
    </row>
    <row r="19" spans="1:22">
      <c r="A19" s="80">
        <v>5</v>
      </c>
      <c r="B19" s="81" t="s">
        <v>59</v>
      </c>
      <c r="C19" s="82">
        <f>D19/D31</f>
        <v>8.6559285243277828E-2</v>
      </c>
      <c r="D19" s="83">
        <f>Planilha!H49</f>
        <v>48988.743999999999</v>
      </c>
      <c r="E19" s="87"/>
      <c r="F19" s="85"/>
      <c r="G19" s="88"/>
      <c r="H19" s="84">
        <f>D19*J19</f>
        <v>48988.743999999999</v>
      </c>
      <c r="I19" s="87"/>
      <c r="J19" s="91">
        <v>1</v>
      </c>
      <c r="K19" s="87"/>
      <c r="L19" s="85"/>
      <c r="M19" s="88"/>
      <c r="N19" s="87"/>
      <c r="O19" s="85"/>
      <c r="P19" s="88"/>
      <c r="Q19" s="87"/>
      <c r="R19" s="85"/>
      <c r="S19" s="88"/>
      <c r="T19" s="87"/>
      <c r="U19" s="85"/>
      <c r="V19" s="89"/>
    </row>
    <row r="20" spans="1:22">
      <c r="A20" s="80">
        <v>6</v>
      </c>
      <c r="B20" s="81" t="s">
        <v>65</v>
      </c>
      <c r="C20" s="82">
        <f>D20/D31</f>
        <v>2.4275245418774686E-3</v>
      </c>
      <c r="D20" s="83">
        <f>Planilha!H53</f>
        <v>1373.8719999999998</v>
      </c>
      <c r="E20" s="87"/>
      <c r="F20" s="85"/>
      <c r="G20" s="88"/>
      <c r="H20" s="84">
        <f>D20*J20</f>
        <v>1373.8719999999998</v>
      </c>
      <c r="I20" s="87"/>
      <c r="J20" s="91">
        <v>1</v>
      </c>
      <c r="K20" s="87"/>
      <c r="L20" s="85"/>
      <c r="M20" s="88"/>
      <c r="N20" s="87"/>
      <c r="O20" s="85"/>
      <c r="P20" s="88"/>
      <c r="Q20" s="87"/>
      <c r="R20" s="85"/>
      <c r="S20" s="88"/>
      <c r="T20" s="87"/>
      <c r="U20" s="85"/>
      <c r="V20" s="89"/>
    </row>
    <row r="21" spans="1:22" ht="24">
      <c r="A21" s="80">
        <v>7</v>
      </c>
      <c r="B21" s="81" t="s">
        <v>366</v>
      </c>
      <c r="C21" s="82">
        <f>D21/D31</f>
        <v>0.28432376108004748</v>
      </c>
      <c r="D21" s="83">
        <f>Planilha!H57</f>
        <v>160914.7292</v>
      </c>
      <c r="E21" s="87"/>
      <c r="F21" s="85"/>
      <c r="G21" s="88"/>
      <c r="H21" s="84">
        <f>D21*J21</f>
        <v>32182.94584</v>
      </c>
      <c r="I21" s="87"/>
      <c r="J21" s="86">
        <v>0.2</v>
      </c>
      <c r="K21" s="84">
        <f>D21*M21</f>
        <v>128731.78336</v>
      </c>
      <c r="L21" s="85"/>
      <c r="M21" s="86">
        <v>0.8</v>
      </c>
      <c r="N21" s="87"/>
      <c r="O21" s="85"/>
      <c r="P21" s="88"/>
      <c r="Q21" s="87"/>
      <c r="R21" s="85"/>
      <c r="S21" s="88"/>
      <c r="T21" s="87"/>
      <c r="U21" s="85"/>
      <c r="V21" s="89"/>
    </row>
    <row r="22" spans="1:22">
      <c r="A22" s="80">
        <v>8</v>
      </c>
      <c r="B22" s="81" t="s">
        <v>105</v>
      </c>
      <c r="C22" s="82">
        <f>D22/D31</f>
        <v>0.10069911919465667</v>
      </c>
      <c r="D22" s="83">
        <f>Planilha!H87</f>
        <v>56991.267400000004</v>
      </c>
      <c r="E22" s="87"/>
      <c r="F22" s="85"/>
      <c r="G22" s="88"/>
      <c r="H22" s="87"/>
      <c r="I22" s="87"/>
      <c r="J22" s="88"/>
      <c r="K22" s="87"/>
      <c r="L22" s="85"/>
      <c r="M22" s="88"/>
      <c r="N22" s="84">
        <f>D22*P22</f>
        <v>56991.267400000004</v>
      </c>
      <c r="O22" s="85"/>
      <c r="P22" s="86">
        <v>1</v>
      </c>
      <c r="Q22" s="87"/>
      <c r="R22" s="85"/>
      <c r="S22" s="88"/>
      <c r="T22" s="87"/>
      <c r="U22" s="85"/>
      <c r="V22" s="89"/>
    </row>
    <row r="23" spans="1:22">
      <c r="A23" s="80">
        <v>9</v>
      </c>
      <c r="B23" s="81" t="s">
        <v>127</v>
      </c>
      <c r="C23" s="82">
        <f>D23/D31</f>
        <v>8.4715106436994203E-2</v>
      </c>
      <c r="D23" s="83">
        <f>Planilha!H106</f>
        <v>47945.020000000004</v>
      </c>
      <c r="E23" s="87"/>
      <c r="F23" s="85"/>
      <c r="G23" s="88"/>
      <c r="H23" s="87"/>
      <c r="I23" s="87"/>
      <c r="J23" s="88"/>
      <c r="K23" s="87"/>
      <c r="L23" s="85"/>
      <c r="M23" s="88"/>
      <c r="N23" s="84">
        <f>D23*P23</f>
        <v>47945.020000000004</v>
      </c>
      <c r="O23" s="85"/>
      <c r="P23" s="86">
        <v>1</v>
      </c>
      <c r="Q23" s="87"/>
      <c r="R23" s="85"/>
      <c r="S23" s="88"/>
      <c r="T23" s="87"/>
      <c r="U23" s="85"/>
      <c r="V23" s="89"/>
    </row>
    <row r="24" spans="1:22">
      <c r="A24" s="80">
        <v>10</v>
      </c>
      <c r="B24" s="81" t="s">
        <v>178</v>
      </c>
      <c r="C24" s="82">
        <f>D24/D31</f>
        <v>0.11455550742004791</v>
      </c>
      <c r="D24" s="83">
        <f>Planilha!H156</f>
        <v>64833.373</v>
      </c>
      <c r="E24" s="87"/>
      <c r="F24" s="85"/>
      <c r="G24" s="88"/>
      <c r="H24" s="87"/>
      <c r="I24" s="87"/>
      <c r="J24" s="88"/>
      <c r="K24" s="87"/>
      <c r="L24" s="85"/>
      <c r="M24" s="88"/>
      <c r="N24" s="87"/>
      <c r="O24" s="85"/>
      <c r="P24" s="88"/>
      <c r="Q24" s="84">
        <f>D24*S24</f>
        <v>64833.373</v>
      </c>
      <c r="R24" s="85"/>
      <c r="S24" s="91">
        <v>1</v>
      </c>
      <c r="T24" s="87"/>
      <c r="U24" s="85"/>
      <c r="V24" s="89"/>
    </row>
    <row r="25" spans="1:22">
      <c r="A25" s="80">
        <v>11</v>
      </c>
      <c r="B25" s="81" t="s">
        <v>203</v>
      </c>
      <c r="C25" s="82">
        <f>D25/D31</f>
        <v>2.653492651433254E-3</v>
      </c>
      <c r="D25" s="83">
        <f>Planilha!H213</f>
        <v>1501.76</v>
      </c>
      <c r="E25" s="87"/>
      <c r="F25" s="85"/>
      <c r="G25" s="88"/>
      <c r="H25" s="87"/>
      <c r="I25" s="87"/>
      <c r="J25" s="88"/>
      <c r="K25" s="87"/>
      <c r="L25" s="85"/>
      <c r="M25" s="88"/>
      <c r="N25" s="87"/>
      <c r="O25" s="85"/>
      <c r="P25" s="88"/>
      <c r="Q25" s="84">
        <f>D25*S25</f>
        <v>1501.76</v>
      </c>
      <c r="R25" s="85"/>
      <c r="S25" s="91">
        <v>1</v>
      </c>
      <c r="T25" s="87"/>
      <c r="U25" s="85"/>
      <c r="V25" s="89"/>
    </row>
    <row r="26" spans="1:22">
      <c r="A26" s="80">
        <v>12</v>
      </c>
      <c r="B26" s="81" t="s">
        <v>208</v>
      </c>
      <c r="C26" s="82">
        <f>D26/D31</f>
        <v>9.985935881126264E-4</v>
      </c>
      <c r="D26" s="92">
        <f>Planilha!H217</f>
        <v>565.16</v>
      </c>
      <c r="E26" s="87"/>
      <c r="F26" s="85"/>
      <c r="G26" s="88"/>
      <c r="H26" s="87"/>
      <c r="I26" s="87"/>
      <c r="J26" s="88"/>
      <c r="K26" s="87"/>
      <c r="L26" s="85"/>
      <c r="M26" s="88"/>
      <c r="N26" s="87"/>
      <c r="O26" s="85"/>
      <c r="P26" s="88"/>
      <c r="Q26" s="87"/>
      <c r="R26" s="85"/>
      <c r="S26" s="88"/>
      <c r="T26" s="84">
        <f>D26*V26</f>
        <v>565.16</v>
      </c>
      <c r="U26" s="85"/>
      <c r="V26" s="90">
        <v>1</v>
      </c>
    </row>
    <row r="27" spans="1:22">
      <c r="A27" s="80">
        <v>13</v>
      </c>
      <c r="B27" s="81" t="s">
        <v>216</v>
      </c>
      <c r="C27" s="82">
        <f>D27/D31</f>
        <v>2.3995103483379259E-3</v>
      </c>
      <c r="D27" s="83">
        <f>Planilha!H224</f>
        <v>1358.0172</v>
      </c>
      <c r="E27" s="87"/>
      <c r="F27" s="85"/>
      <c r="G27" s="88"/>
      <c r="H27" s="87"/>
      <c r="I27" s="87"/>
      <c r="J27" s="88"/>
      <c r="K27" s="87"/>
      <c r="L27" s="85"/>
      <c r="M27" s="88"/>
      <c r="N27" s="87"/>
      <c r="O27" s="85"/>
      <c r="P27" s="88"/>
      <c r="Q27" s="87"/>
      <c r="R27" s="85"/>
      <c r="S27" s="88"/>
      <c r="T27" s="84">
        <f>D27*V27</f>
        <v>1358.0172</v>
      </c>
      <c r="U27" s="85"/>
      <c r="V27" s="90">
        <v>1</v>
      </c>
    </row>
    <row r="28" spans="1:22">
      <c r="A28" s="80"/>
      <c r="B28" s="93"/>
      <c r="C28" s="94"/>
      <c r="D28" s="88"/>
      <c r="E28" s="95"/>
      <c r="F28" s="88"/>
      <c r="G28" s="88"/>
      <c r="H28" s="95"/>
      <c r="I28" s="95"/>
      <c r="J28" s="88"/>
      <c r="K28" s="95"/>
      <c r="L28" s="88"/>
      <c r="M28" s="88"/>
      <c r="N28" s="95"/>
      <c r="O28" s="88"/>
      <c r="P28" s="88"/>
      <c r="Q28" s="95"/>
      <c r="R28" s="88"/>
      <c r="S28" s="88"/>
      <c r="T28" s="95"/>
      <c r="U28" s="88"/>
      <c r="V28" s="89"/>
    </row>
    <row r="29" spans="1:22">
      <c r="A29" s="96"/>
      <c r="B29" s="97"/>
      <c r="C29" s="98"/>
      <c r="D29" s="99"/>
      <c r="E29" s="100"/>
      <c r="F29" s="99"/>
      <c r="G29" s="99"/>
      <c r="H29" s="100"/>
      <c r="I29" s="100"/>
      <c r="J29" s="99"/>
      <c r="K29" s="100"/>
      <c r="L29" s="99"/>
      <c r="M29" s="99"/>
      <c r="N29" s="100"/>
      <c r="O29" s="99"/>
      <c r="P29" s="99"/>
      <c r="Q29" s="100"/>
      <c r="R29" s="99"/>
      <c r="S29" s="99"/>
      <c r="T29" s="100"/>
      <c r="U29" s="99"/>
      <c r="V29" s="101"/>
    </row>
    <row r="30" spans="1:22" ht="6.95" customHeight="1">
      <c r="A30" s="102"/>
      <c r="B30" s="103"/>
      <c r="C30" s="104"/>
      <c r="D30" s="103"/>
      <c r="E30" s="105"/>
      <c r="F30" s="103"/>
      <c r="G30" s="103"/>
      <c r="H30" s="105"/>
      <c r="I30" s="103"/>
      <c r="J30" s="103"/>
      <c r="K30" s="105"/>
      <c r="L30" s="103"/>
      <c r="M30" s="103"/>
      <c r="N30" s="105"/>
      <c r="O30" s="103"/>
      <c r="P30" s="103"/>
      <c r="Q30" s="105"/>
      <c r="R30" s="103"/>
      <c r="S30" s="103"/>
      <c r="T30" s="105"/>
      <c r="U30" s="103"/>
      <c r="V30" s="106"/>
    </row>
    <row r="31" spans="1:22">
      <c r="A31" s="154" t="s">
        <v>367</v>
      </c>
      <c r="B31" s="154"/>
      <c r="C31" s="107">
        <f>SUM(C15:C30)</f>
        <v>1</v>
      </c>
      <c r="D31" s="108">
        <f>SUM(D15:D27)</f>
        <v>565955.96720000007</v>
      </c>
      <c r="E31" s="109">
        <f>SUM(E15:E28)</f>
        <v>109380.98702000002</v>
      </c>
      <c r="F31" s="110"/>
      <c r="G31" s="107">
        <f>E31/D31</f>
        <v>0.19326766278505633</v>
      </c>
      <c r="H31" s="109">
        <f>SUM(H15:H28)</f>
        <v>103438.37502000001</v>
      </c>
      <c r="I31" s="110"/>
      <c r="J31" s="107">
        <f>H31/D31</f>
        <v>0.18276753142430688</v>
      </c>
      <c r="K31" s="109">
        <f>SUM(K15:K28)</f>
        <v>128731.78336</v>
      </c>
      <c r="L31" s="110"/>
      <c r="M31" s="107">
        <f>K31/D31</f>
        <v>0.22745900886403797</v>
      </c>
      <c r="N31" s="109">
        <f>SUM(N15:N28)</f>
        <v>104936.2874</v>
      </c>
      <c r="O31" s="110"/>
      <c r="P31" s="107">
        <f>N31/D31</f>
        <v>0.18541422563165086</v>
      </c>
      <c r="Q31" s="109">
        <f>SUM(Q15:Q28)</f>
        <v>91940.2451</v>
      </c>
      <c r="R31" s="110"/>
      <c r="S31" s="107">
        <f>Q31/D31</f>
        <v>0.16245123371498923</v>
      </c>
      <c r="T31" s="109">
        <f>SUM(T15:T28)</f>
        <v>27528.2893</v>
      </c>
      <c r="U31" s="110"/>
      <c r="V31" s="107">
        <f>T31/D31</f>
        <v>4.8640337579958635E-2</v>
      </c>
    </row>
    <row r="32" spans="1:22">
      <c r="A32" s="154" t="s">
        <v>368</v>
      </c>
      <c r="B32" s="154"/>
      <c r="C32" s="111"/>
      <c r="D32" s="112"/>
      <c r="E32" s="113"/>
      <c r="F32" s="112"/>
      <c r="G32" s="112"/>
      <c r="H32" s="109">
        <f>E31+H31</f>
        <v>212819.36204000004</v>
      </c>
      <c r="I32" s="110"/>
      <c r="J32" s="107">
        <f>G31+J31</f>
        <v>0.37603519420936321</v>
      </c>
      <c r="K32" s="109">
        <f>H32+K31</f>
        <v>341551.14540000004</v>
      </c>
      <c r="L32" s="110"/>
      <c r="M32" s="107">
        <f>J32+M31</f>
        <v>0.60349420307340118</v>
      </c>
      <c r="N32" s="109">
        <f>K32+N31</f>
        <v>446487.43280000007</v>
      </c>
      <c r="O32" s="110"/>
      <c r="P32" s="107">
        <f>M32+P31</f>
        <v>0.78890842870505207</v>
      </c>
      <c r="Q32" s="109">
        <f>N32+Q31</f>
        <v>538427.67790000001</v>
      </c>
      <c r="R32" s="110"/>
      <c r="S32" s="107">
        <f>P32+S31</f>
        <v>0.95135966242004133</v>
      </c>
      <c r="T32" s="114">
        <f>Q32+T31</f>
        <v>565955.96719999996</v>
      </c>
      <c r="U32" s="110"/>
      <c r="V32" s="107">
        <f>S32+V31</f>
        <v>1</v>
      </c>
    </row>
    <row r="33" spans="1:22">
      <c r="E33" s="115"/>
      <c r="H33" s="115"/>
      <c r="K33" s="115"/>
      <c r="N33" s="115"/>
      <c r="Q33" s="115"/>
      <c r="T33" s="115"/>
    </row>
    <row r="34" spans="1:22">
      <c r="E34" s="115"/>
      <c r="K34" s="115"/>
      <c r="N34" s="115"/>
      <c r="Q34" s="115"/>
    </row>
    <row r="35" spans="1:22">
      <c r="Q35" s="115"/>
    </row>
    <row r="39" spans="1:22">
      <c r="A39" s="150" t="s">
        <v>353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</row>
    <row r="41" spans="1:22">
      <c r="A41" s="63" t="str">
        <f>Planilha!A241</f>
        <v>Obra: Convênio nº 05626.6970001/20-002 - Unidade Básica de Saúde (Ministério da Saúde).</v>
      </c>
    </row>
    <row r="42" spans="1:22">
      <c r="A42" s="64" t="str">
        <f>Planilha!A242</f>
        <v>Local:Distrito Lagoa  dos Estrelas.</v>
      </c>
      <c r="B42" s="64"/>
    </row>
    <row r="43" spans="1:22">
      <c r="A43" s="63" t="str">
        <f>Planilha!A243</f>
        <v>Município: Sousa - PB.</v>
      </c>
    </row>
    <row r="44" spans="1:22">
      <c r="A44" s="63" t="str">
        <f>Planilha!A244</f>
        <v>BDI 29,25%   -   ENGARGOS SOCIAIS 85,69%.</v>
      </c>
    </row>
    <row r="45" spans="1:22">
      <c r="A45" s="65" t="str">
        <f>Planilha!H243</f>
        <v>Valor C/ BDI</v>
      </c>
    </row>
    <row r="46" spans="1:22">
      <c r="A46" s="151">
        <f>Planilha!H244</f>
        <v>565955.96719999996</v>
      </c>
      <c r="B46" s="151"/>
    </row>
    <row r="48" spans="1:22">
      <c r="A48" s="152" t="s">
        <v>0</v>
      </c>
      <c r="B48" s="152" t="s">
        <v>354</v>
      </c>
      <c r="C48" s="152" t="s">
        <v>355</v>
      </c>
      <c r="D48" s="152" t="s">
        <v>356</v>
      </c>
      <c r="E48" s="153" t="s">
        <v>357</v>
      </c>
      <c r="F48" s="153"/>
      <c r="G48" s="153"/>
      <c r="H48" s="153" t="s">
        <v>358</v>
      </c>
      <c r="I48" s="153"/>
      <c r="J48" s="153"/>
      <c r="K48" s="153" t="s">
        <v>359</v>
      </c>
      <c r="L48" s="153"/>
      <c r="M48" s="153"/>
      <c r="N48" s="153" t="s">
        <v>360</v>
      </c>
      <c r="O48" s="153"/>
      <c r="P48" s="153"/>
      <c r="Q48" s="153" t="s">
        <v>361</v>
      </c>
      <c r="R48" s="153"/>
      <c r="S48" s="153"/>
      <c r="T48" s="153" t="s">
        <v>362</v>
      </c>
      <c r="U48" s="153"/>
      <c r="V48" s="153"/>
    </row>
    <row r="49" spans="1:22" ht="24">
      <c r="A49" s="152"/>
      <c r="B49" s="152"/>
      <c r="C49" s="152"/>
      <c r="D49" s="152"/>
      <c r="E49" s="66" t="s">
        <v>363</v>
      </c>
      <c r="F49" s="66" t="s">
        <v>370</v>
      </c>
      <c r="G49" s="66" t="s">
        <v>364</v>
      </c>
      <c r="H49" s="66" t="s">
        <v>363</v>
      </c>
      <c r="I49" s="66" t="s">
        <v>370</v>
      </c>
      <c r="J49" s="66" t="s">
        <v>364</v>
      </c>
      <c r="K49" s="66" t="s">
        <v>363</v>
      </c>
      <c r="L49" s="66" t="s">
        <v>370</v>
      </c>
      <c r="M49" s="66" t="s">
        <v>364</v>
      </c>
      <c r="N49" s="66" t="s">
        <v>363</v>
      </c>
      <c r="O49" s="66" t="s">
        <v>370</v>
      </c>
      <c r="P49" s="66" t="s">
        <v>364</v>
      </c>
      <c r="Q49" s="66" t="s">
        <v>363</v>
      </c>
      <c r="R49" s="66" t="s">
        <v>370</v>
      </c>
      <c r="S49" s="66" t="s">
        <v>364</v>
      </c>
      <c r="T49" s="66" t="s">
        <v>363</v>
      </c>
      <c r="U49" s="66" t="s">
        <v>370</v>
      </c>
      <c r="V49" s="66" t="s">
        <v>364</v>
      </c>
    </row>
    <row r="50" spans="1:22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9"/>
    </row>
    <row r="51" spans="1:22" ht="24">
      <c r="A51" s="70">
        <v>1</v>
      </c>
      <c r="B51" s="71" t="s">
        <v>365</v>
      </c>
      <c r="C51" s="72">
        <f>D51/D67</f>
        <v>4.1786681421529498E-2</v>
      </c>
      <c r="D51" s="73">
        <f>Planilha!H249</f>
        <v>23649.421699999999</v>
      </c>
      <c r="E51" s="74">
        <f>D51*G51</f>
        <v>23649.421699999999</v>
      </c>
      <c r="F51" s="75"/>
      <c r="G51" s="76">
        <v>1</v>
      </c>
      <c r="H51" s="75"/>
      <c r="I51" s="77"/>
      <c r="J51" s="78"/>
      <c r="K51" s="75"/>
      <c r="L51" s="75"/>
      <c r="M51" s="78"/>
      <c r="N51" s="77"/>
      <c r="O51" s="75"/>
      <c r="P51" s="78"/>
      <c r="Q51" s="77"/>
      <c r="R51" s="75"/>
      <c r="S51" s="78"/>
      <c r="T51" s="77"/>
      <c r="U51" s="75"/>
      <c r="V51" s="79"/>
    </row>
    <row r="52" spans="1:22">
      <c r="A52" s="80">
        <v>2</v>
      </c>
      <c r="B52" s="81" t="s">
        <v>22</v>
      </c>
      <c r="C52" s="82">
        <f>D52/D67</f>
        <v>3.8171036709585197E-3</v>
      </c>
      <c r="D52" s="83">
        <f>Planilha!H258</f>
        <v>2160.3125999999997</v>
      </c>
      <c r="E52" s="84">
        <f>D52*G52</f>
        <v>2160.3125999999997</v>
      </c>
      <c r="F52" s="85"/>
      <c r="G52" s="86">
        <v>1</v>
      </c>
      <c r="H52" s="87"/>
      <c r="I52" s="87"/>
      <c r="J52" s="88"/>
      <c r="K52" s="87"/>
      <c r="L52" s="85"/>
      <c r="M52" s="88"/>
      <c r="N52" s="87"/>
      <c r="O52" s="85"/>
      <c r="P52" s="88"/>
      <c r="Q52" s="87"/>
      <c r="R52" s="85"/>
      <c r="S52" s="88"/>
      <c r="T52" s="87"/>
      <c r="U52" s="85"/>
      <c r="V52" s="89"/>
    </row>
    <row r="53" spans="1:22">
      <c r="A53" s="80">
        <v>3</v>
      </c>
      <c r="B53" s="81" t="s">
        <v>28</v>
      </c>
      <c r="C53" s="82">
        <f>D53/D67</f>
        <v>9.0484467287016174E-2</v>
      </c>
      <c r="D53" s="83">
        <f>Planilha!H263</f>
        <v>51210.224200000004</v>
      </c>
      <c r="E53" s="87"/>
      <c r="F53" s="85"/>
      <c r="G53" s="88"/>
      <c r="H53" s="87"/>
      <c r="I53" s="87"/>
      <c r="J53" s="88"/>
      <c r="K53" s="87"/>
      <c r="L53" s="85"/>
      <c r="M53" s="88"/>
      <c r="N53" s="87"/>
      <c r="O53" s="85"/>
      <c r="P53" s="88"/>
      <c r="Q53" s="84">
        <f>D53*S53</f>
        <v>25605.112100000002</v>
      </c>
      <c r="R53" s="85"/>
      <c r="S53" s="86">
        <v>0.5</v>
      </c>
      <c r="T53" s="84">
        <f>D53*V53</f>
        <v>25605.112100000002</v>
      </c>
      <c r="U53" s="85"/>
      <c r="V53" s="90">
        <v>0.5</v>
      </c>
    </row>
    <row r="54" spans="1:22">
      <c r="A54" s="80">
        <v>4</v>
      </c>
      <c r="B54" s="81" t="s">
        <v>36</v>
      </c>
      <c r="C54" s="82">
        <f>D54/D67</f>
        <v>0.18457984711571038</v>
      </c>
      <c r="D54" s="83">
        <f>Planilha!H270</f>
        <v>104464.06590000002</v>
      </c>
      <c r="E54" s="84">
        <f>D54*G54</f>
        <v>83571.252720000019</v>
      </c>
      <c r="F54" s="85"/>
      <c r="G54" s="86">
        <v>0.8</v>
      </c>
      <c r="H54" s="84">
        <f>D54*J54</f>
        <v>20892.813180000005</v>
      </c>
      <c r="I54" s="87"/>
      <c r="J54" s="86">
        <v>0.2</v>
      </c>
      <c r="K54" s="87"/>
      <c r="L54" s="85"/>
      <c r="M54" s="88"/>
      <c r="N54" s="87"/>
      <c r="O54" s="85"/>
      <c r="P54" s="88"/>
      <c r="Q54" s="87"/>
      <c r="R54" s="85"/>
      <c r="S54" s="88"/>
      <c r="T54" s="87"/>
      <c r="U54" s="85"/>
      <c r="V54" s="89"/>
    </row>
    <row r="55" spans="1:22">
      <c r="A55" s="80">
        <v>5</v>
      </c>
      <c r="B55" s="81" t="s">
        <v>59</v>
      </c>
      <c r="C55" s="82">
        <f>D55/D67</f>
        <v>8.6559285243277828E-2</v>
      </c>
      <c r="D55" s="83">
        <f>Planilha!H286</f>
        <v>48988.743999999999</v>
      </c>
      <c r="E55" s="87"/>
      <c r="F55" s="85"/>
      <c r="G55" s="88"/>
      <c r="H55" s="84">
        <f>D55*J55</f>
        <v>48988.743999999999</v>
      </c>
      <c r="I55" s="87"/>
      <c r="J55" s="91">
        <v>1</v>
      </c>
      <c r="K55" s="87"/>
      <c r="L55" s="85"/>
      <c r="M55" s="88"/>
      <c r="N55" s="87"/>
      <c r="O55" s="85"/>
      <c r="P55" s="88"/>
      <c r="Q55" s="87"/>
      <c r="R55" s="85"/>
      <c r="S55" s="88"/>
      <c r="T55" s="87"/>
      <c r="U55" s="85"/>
      <c r="V55" s="89"/>
    </row>
    <row r="56" spans="1:22">
      <c r="A56" s="80">
        <v>6</v>
      </c>
      <c r="B56" s="81" t="s">
        <v>65</v>
      </c>
      <c r="C56" s="82">
        <f>D56/D67</f>
        <v>2.4275245418774686E-3</v>
      </c>
      <c r="D56" s="83">
        <f>Planilha!H290</f>
        <v>1373.8719999999998</v>
      </c>
      <c r="E56" s="87"/>
      <c r="F56" s="85"/>
      <c r="G56" s="88"/>
      <c r="H56" s="84">
        <f>D56*J56</f>
        <v>1373.8719999999998</v>
      </c>
      <c r="I56" s="87"/>
      <c r="J56" s="91">
        <v>1</v>
      </c>
      <c r="K56" s="87"/>
      <c r="L56" s="85"/>
      <c r="M56" s="88"/>
      <c r="N56" s="87"/>
      <c r="O56" s="85"/>
      <c r="P56" s="88"/>
      <c r="Q56" s="87"/>
      <c r="R56" s="85"/>
      <c r="S56" s="88"/>
      <c r="T56" s="87"/>
      <c r="U56" s="85"/>
      <c r="V56" s="89"/>
    </row>
    <row r="57" spans="1:22" ht="24">
      <c r="A57" s="80">
        <v>7</v>
      </c>
      <c r="B57" s="81" t="s">
        <v>366</v>
      </c>
      <c r="C57" s="82">
        <f>D57/D67</f>
        <v>0.28432376108004748</v>
      </c>
      <c r="D57" s="83">
        <f>Planilha!H294</f>
        <v>160914.7292</v>
      </c>
      <c r="E57" s="87"/>
      <c r="F57" s="85"/>
      <c r="G57" s="88"/>
      <c r="H57" s="84">
        <f>D57*J57</f>
        <v>32182.94584</v>
      </c>
      <c r="I57" s="87"/>
      <c r="J57" s="86">
        <v>0.2</v>
      </c>
      <c r="K57" s="84">
        <f>D57*M57</f>
        <v>128731.78336</v>
      </c>
      <c r="L57" s="85"/>
      <c r="M57" s="86">
        <v>0.8</v>
      </c>
      <c r="N57" s="87"/>
      <c r="O57" s="85"/>
      <c r="P57" s="88"/>
      <c r="Q57" s="87"/>
      <c r="R57" s="85"/>
      <c r="S57" s="88"/>
      <c r="T57" s="87"/>
      <c r="U57" s="85"/>
      <c r="V57" s="89"/>
    </row>
    <row r="58" spans="1:22">
      <c r="A58" s="80">
        <v>8</v>
      </c>
      <c r="B58" s="81" t="s">
        <v>105</v>
      </c>
      <c r="C58" s="82">
        <f>D58/D67</f>
        <v>0.10069911919465667</v>
      </c>
      <c r="D58" s="83">
        <f>Planilha!H324</f>
        <v>56991.267400000004</v>
      </c>
      <c r="E58" s="87"/>
      <c r="F58" s="85"/>
      <c r="G58" s="88"/>
      <c r="H58" s="87"/>
      <c r="I58" s="87"/>
      <c r="J58" s="88"/>
      <c r="K58" s="87"/>
      <c r="L58" s="85"/>
      <c r="M58" s="88"/>
      <c r="N58" s="84">
        <f>D58*P58</f>
        <v>56991.267400000004</v>
      </c>
      <c r="O58" s="85"/>
      <c r="P58" s="86">
        <v>1</v>
      </c>
      <c r="Q58" s="87"/>
      <c r="R58" s="85"/>
      <c r="S58" s="88"/>
      <c r="T58" s="87"/>
      <c r="U58" s="85"/>
      <c r="V58" s="89"/>
    </row>
    <row r="59" spans="1:22">
      <c r="A59" s="80">
        <v>9</v>
      </c>
      <c r="B59" s="81" t="s">
        <v>127</v>
      </c>
      <c r="C59" s="82">
        <f>D59/D67</f>
        <v>8.4715106436994203E-2</v>
      </c>
      <c r="D59" s="83">
        <f>Planilha!H343</f>
        <v>47945.020000000004</v>
      </c>
      <c r="E59" s="87"/>
      <c r="F59" s="85"/>
      <c r="G59" s="88"/>
      <c r="H59" s="87"/>
      <c r="I59" s="87"/>
      <c r="J59" s="88"/>
      <c r="K59" s="87"/>
      <c r="L59" s="85"/>
      <c r="M59" s="88"/>
      <c r="N59" s="84">
        <f>D59*P59</f>
        <v>47945.020000000004</v>
      </c>
      <c r="O59" s="85"/>
      <c r="P59" s="86">
        <v>1</v>
      </c>
      <c r="Q59" s="87"/>
      <c r="R59" s="85"/>
      <c r="S59" s="88"/>
      <c r="T59" s="87"/>
      <c r="U59" s="85"/>
      <c r="V59" s="89"/>
    </row>
    <row r="60" spans="1:22">
      <c r="A60" s="80">
        <v>10</v>
      </c>
      <c r="B60" s="81" t="s">
        <v>178</v>
      </c>
      <c r="C60" s="82">
        <f>D60/D67</f>
        <v>0.11455550742004791</v>
      </c>
      <c r="D60" s="83">
        <f>Planilha!H393</f>
        <v>64833.373</v>
      </c>
      <c r="E60" s="87"/>
      <c r="F60" s="85"/>
      <c r="G60" s="88"/>
      <c r="H60" s="87"/>
      <c r="I60" s="87"/>
      <c r="J60" s="88"/>
      <c r="K60" s="87"/>
      <c r="L60" s="85"/>
      <c r="M60" s="88"/>
      <c r="N60" s="87"/>
      <c r="O60" s="85"/>
      <c r="P60" s="88"/>
      <c r="Q60" s="84">
        <f>D60*S60</f>
        <v>64833.373</v>
      </c>
      <c r="R60" s="85"/>
      <c r="S60" s="91">
        <v>1</v>
      </c>
      <c r="T60" s="87"/>
      <c r="U60" s="85"/>
      <c r="V60" s="89"/>
    </row>
    <row r="61" spans="1:22">
      <c r="A61" s="80">
        <v>11</v>
      </c>
      <c r="B61" s="81" t="s">
        <v>203</v>
      </c>
      <c r="C61" s="82">
        <f>D61/D67</f>
        <v>2.653492651433254E-3</v>
      </c>
      <c r="D61" s="83">
        <f>Planilha!H450</f>
        <v>1501.76</v>
      </c>
      <c r="E61" s="87"/>
      <c r="F61" s="85"/>
      <c r="G61" s="88"/>
      <c r="H61" s="87"/>
      <c r="I61" s="87"/>
      <c r="J61" s="88"/>
      <c r="K61" s="87"/>
      <c r="L61" s="85"/>
      <c r="M61" s="88"/>
      <c r="N61" s="87"/>
      <c r="O61" s="85"/>
      <c r="P61" s="88"/>
      <c r="Q61" s="84">
        <f>D61*S61</f>
        <v>1501.76</v>
      </c>
      <c r="R61" s="85"/>
      <c r="S61" s="91">
        <v>1</v>
      </c>
      <c r="T61" s="87"/>
      <c r="U61" s="85"/>
      <c r="V61" s="89"/>
    </row>
    <row r="62" spans="1:22">
      <c r="A62" s="80">
        <v>12</v>
      </c>
      <c r="B62" s="81" t="s">
        <v>208</v>
      </c>
      <c r="C62" s="82">
        <f>D62/D67</f>
        <v>9.985935881126264E-4</v>
      </c>
      <c r="D62" s="92">
        <f>Planilha!H454</f>
        <v>565.16</v>
      </c>
      <c r="E62" s="87"/>
      <c r="F62" s="85"/>
      <c r="G62" s="88"/>
      <c r="H62" s="87"/>
      <c r="I62" s="87"/>
      <c r="J62" s="88"/>
      <c r="K62" s="87"/>
      <c r="L62" s="85"/>
      <c r="M62" s="88"/>
      <c r="N62" s="87"/>
      <c r="O62" s="85"/>
      <c r="P62" s="88"/>
      <c r="Q62" s="87"/>
      <c r="R62" s="85"/>
      <c r="S62" s="88"/>
      <c r="T62" s="84">
        <f>D62*V62</f>
        <v>565.16</v>
      </c>
      <c r="U62" s="85"/>
      <c r="V62" s="90">
        <v>1</v>
      </c>
    </row>
    <row r="63" spans="1:22">
      <c r="A63" s="80">
        <v>13</v>
      </c>
      <c r="B63" s="81" t="s">
        <v>216</v>
      </c>
      <c r="C63" s="82">
        <f>D63/D67</f>
        <v>2.3995103483379259E-3</v>
      </c>
      <c r="D63" s="83">
        <f>Planilha!H461</f>
        <v>1358.0172</v>
      </c>
      <c r="E63" s="87"/>
      <c r="F63" s="85"/>
      <c r="G63" s="88"/>
      <c r="H63" s="87"/>
      <c r="I63" s="87"/>
      <c r="J63" s="88"/>
      <c r="K63" s="87"/>
      <c r="L63" s="85"/>
      <c r="M63" s="88"/>
      <c r="N63" s="87"/>
      <c r="O63" s="85"/>
      <c r="P63" s="88"/>
      <c r="Q63" s="87"/>
      <c r="R63" s="85"/>
      <c r="S63" s="88"/>
      <c r="T63" s="84">
        <f>D63*V63</f>
        <v>1358.0172</v>
      </c>
      <c r="U63" s="85"/>
      <c r="V63" s="90">
        <v>1</v>
      </c>
    </row>
    <row r="64" spans="1:22">
      <c r="A64" s="80"/>
      <c r="B64" s="93"/>
      <c r="C64" s="94"/>
      <c r="D64" s="88"/>
      <c r="E64" s="95"/>
      <c r="F64" s="88"/>
      <c r="G64" s="88"/>
      <c r="H64" s="95"/>
      <c r="I64" s="95"/>
      <c r="J64" s="88"/>
      <c r="K64" s="95"/>
      <c r="L64" s="88"/>
      <c r="M64" s="88"/>
      <c r="N64" s="95"/>
      <c r="O64" s="88"/>
      <c r="P64" s="88"/>
      <c r="Q64" s="95"/>
      <c r="R64" s="88"/>
      <c r="S64" s="88"/>
      <c r="T64" s="95"/>
      <c r="U64" s="88"/>
      <c r="V64" s="89"/>
    </row>
    <row r="65" spans="1:22">
      <c r="A65" s="96"/>
      <c r="B65" s="97"/>
      <c r="C65" s="98"/>
      <c r="D65" s="99"/>
      <c r="E65" s="100"/>
      <c r="F65" s="99"/>
      <c r="G65" s="99"/>
      <c r="H65" s="100"/>
      <c r="I65" s="100"/>
      <c r="J65" s="99"/>
      <c r="K65" s="100"/>
      <c r="L65" s="99"/>
      <c r="M65" s="99"/>
      <c r="N65" s="100"/>
      <c r="O65" s="99"/>
      <c r="P65" s="99"/>
      <c r="Q65" s="100"/>
      <c r="R65" s="99"/>
      <c r="S65" s="99"/>
      <c r="T65" s="100"/>
      <c r="U65" s="99"/>
      <c r="V65" s="101"/>
    </row>
    <row r="66" spans="1:22">
      <c r="A66" s="102"/>
      <c r="B66" s="103"/>
      <c r="C66" s="104"/>
      <c r="D66" s="103"/>
      <c r="E66" s="105"/>
      <c r="F66" s="103"/>
      <c r="G66" s="103"/>
      <c r="H66" s="105"/>
      <c r="I66" s="103"/>
      <c r="J66" s="103"/>
      <c r="K66" s="105"/>
      <c r="L66" s="103"/>
      <c r="M66" s="103"/>
      <c r="N66" s="105"/>
      <c r="O66" s="103"/>
      <c r="P66" s="103"/>
      <c r="Q66" s="105"/>
      <c r="R66" s="103"/>
      <c r="S66" s="103"/>
      <c r="T66" s="105"/>
      <c r="U66" s="103"/>
      <c r="V66" s="106"/>
    </row>
    <row r="67" spans="1:22">
      <c r="A67" s="154" t="s">
        <v>367</v>
      </c>
      <c r="B67" s="154"/>
      <c r="C67" s="107">
        <f>SUM(C51:C66)</f>
        <v>1</v>
      </c>
      <c r="D67" s="108">
        <f>SUM(D51:D63)</f>
        <v>565955.96720000007</v>
      </c>
      <c r="E67" s="109">
        <f>SUM(E51:E64)</f>
        <v>109380.98702000002</v>
      </c>
      <c r="F67" s="110"/>
      <c r="G67" s="107">
        <f>E67/D67</f>
        <v>0.19326766278505633</v>
      </c>
      <c r="H67" s="109">
        <f>SUM(H51:H64)</f>
        <v>103438.37502000001</v>
      </c>
      <c r="I67" s="110"/>
      <c r="J67" s="107">
        <f>H67/D67</f>
        <v>0.18276753142430688</v>
      </c>
      <c r="K67" s="109">
        <f>SUM(K51:K64)</f>
        <v>128731.78336</v>
      </c>
      <c r="L67" s="110"/>
      <c r="M67" s="107">
        <f>K67/D67</f>
        <v>0.22745900886403797</v>
      </c>
      <c r="N67" s="109">
        <f>SUM(N51:N64)</f>
        <v>104936.2874</v>
      </c>
      <c r="O67" s="110"/>
      <c r="P67" s="107">
        <f>N67/D67</f>
        <v>0.18541422563165086</v>
      </c>
      <c r="Q67" s="109">
        <f>SUM(Q51:Q64)</f>
        <v>91940.2451</v>
      </c>
      <c r="R67" s="110"/>
      <c r="S67" s="107">
        <f>Q67/D67</f>
        <v>0.16245123371498923</v>
      </c>
      <c r="T67" s="109">
        <f>SUM(T51:T64)</f>
        <v>27528.2893</v>
      </c>
      <c r="U67" s="110"/>
      <c r="V67" s="107">
        <f>T67/D67</f>
        <v>4.8640337579958635E-2</v>
      </c>
    </row>
    <row r="68" spans="1:22">
      <c r="A68" s="154" t="s">
        <v>368</v>
      </c>
      <c r="B68" s="154"/>
      <c r="C68" s="111"/>
      <c r="D68" s="112"/>
      <c r="E68" s="113"/>
      <c r="F68" s="112"/>
      <c r="G68" s="112"/>
      <c r="H68" s="109">
        <f>E67+H67</f>
        <v>212819.36204000004</v>
      </c>
      <c r="I68" s="110"/>
      <c r="J68" s="107">
        <f>G67+J67</f>
        <v>0.37603519420936321</v>
      </c>
      <c r="K68" s="109">
        <f>H68+K67</f>
        <v>341551.14540000004</v>
      </c>
      <c r="L68" s="110"/>
      <c r="M68" s="107">
        <f>J68+M67</f>
        <v>0.60349420307340118</v>
      </c>
      <c r="N68" s="109">
        <f>K68+N67</f>
        <v>446487.43280000007</v>
      </c>
      <c r="O68" s="110"/>
      <c r="P68" s="107">
        <f>M68+P67</f>
        <v>0.78890842870505207</v>
      </c>
      <c r="Q68" s="109">
        <f>N68+Q67</f>
        <v>538427.67790000001</v>
      </c>
      <c r="R68" s="110"/>
      <c r="S68" s="107">
        <f>P68+S67</f>
        <v>0.95135966242004133</v>
      </c>
      <c r="T68" s="114">
        <f>Q68+T67</f>
        <v>565955.96719999996</v>
      </c>
      <c r="U68" s="110"/>
      <c r="V68" s="107">
        <f>S68+V67</f>
        <v>1</v>
      </c>
    </row>
    <row r="75" spans="1:22">
      <c r="A75" s="150" t="s">
        <v>353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</row>
    <row r="77" spans="1:22">
      <c r="A77" s="63" t="str">
        <f>Planilha!A477</f>
        <v>Obra: Convênio nº 05626.6970001/20-003 - Unidade Básica de Saúde (Ministério da Saúde).</v>
      </c>
    </row>
    <row r="78" spans="1:22">
      <c r="A78" s="64" t="str">
        <f>Planilha!A478</f>
        <v>Local: Rua Valdemiro Queiroga de Figueiredo S/N - Quadra E - Bairro Projeto Mariz.</v>
      </c>
      <c r="B78" s="64"/>
      <c r="C78" s="64"/>
      <c r="D78" s="64"/>
      <c r="E78" s="64"/>
      <c r="F78" s="64"/>
    </row>
    <row r="79" spans="1:22">
      <c r="A79" s="63" t="str">
        <f>Planilha!A479</f>
        <v>Município: Sousa - PB.</v>
      </c>
    </row>
    <row r="80" spans="1:22">
      <c r="A80" s="63" t="str">
        <f>Planilha!A480</f>
        <v>BDI 29,25%   -   ENGARGOS SOCIAIS 85,69%.</v>
      </c>
    </row>
    <row r="81" spans="1:22">
      <c r="A81" s="65" t="str">
        <f>Planilha!H479</f>
        <v>Valor C/ BDI</v>
      </c>
    </row>
    <row r="82" spans="1:22">
      <c r="A82" s="151">
        <f>Planilha!H480</f>
        <v>565955.96719999996</v>
      </c>
      <c r="B82" s="151"/>
    </row>
    <row r="84" spans="1:22">
      <c r="A84" s="152" t="s">
        <v>0</v>
      </c>
      <c r="B84" s="152" t="s">
        <v>354</v>
      </c>
      <c r="C84" s="152" t="s">
        <v>355</v>
      </c>
      <c r="D84" s="152" t="s">
        <v>356</v>
      </c>
      <c r="E84" s="153" t="s">
        <v>357</v>
      </c>
      <c r="F84" s="153"/>
      <c r="G84" s="153"/>
      <c r="H84" s="153" t="s">
        <v>358</v>
      </c>
      <c r="I84" s="153"/>
      <c r="J84" s="153"/>
      <c r="K84" s="153" t="s">
        <v>359</v>
      </c>
      <c r="L84" s="153"/>
      <c r="M84" s="153"/>
      <c r="N84" s="153" t="s">
        <v>360</v>
      </c>
      <c r="O84" s="153"/>
      <c r="P84" s="153"/>
      <c r="Q84" s="153" t="s">
        <v>361</v>
      </c>
      <c r="R84" s="153"/>
      <c r="S84" s="153"/>
      <c r="T84" s="153" t="s">
        <v>362</v>
      </c>
      <c r="U84" s="153"/>
      <c r="V84" s="153"/>
    </row>
    <row r="85" spans="1:22" ht="24">
      <c r="A85" s="152"/>
      <c r="B85" s="152"/>
      <c r="C85" s="152"/>
      <c r="D85" s="152"/>
      <c r="E85" s="66" t="s">
        <v>363</v>
      </c>
      <c r="F85" s="66" t="s">
        <v>370</v>
      </c>
      <c r="G85" s="66" t="s">
        <v>364</v>
      </c>
      <c r="H85" s="66" t="s">
        <v>363</v>
      </c>
      <c r="I85" s="66" t="s">
        <v>370</v>
      </c>
      <c r="J85" s="66" t="s">
        <v>364</v>
      </c>
      <c r="K85" s="66" t="s">
        <v>363</v>
      </c>
      <c r="L85" s="66" t="s">
        <v>370</v>
      </c>
      <c r="M85" s="66" t="s">
        <v>364</v>
      </c>
      <c r="N85" s="66" t="s">
        <v>363</v>
      </c>
      <c r="O85" s="66" t="s">
        <v>370</v>
      </c>
      <c r="P85" s="66" t="s">
        <v>364</v>
      </c>
      <c r="Q85" s="66" t="s">
        <v>363</v>
      </c>
      <c r="R85" s="66" t="s">
        <v>370</v>
      </c>
      <c r="S85" s="66" t="s">
        <v>364</v>
      </c>
      <c r="T85" s="66" t="s">
        <v>363</v>
      </c>
      <c r="U85" s="66" t="s">
        <v>370</v>
      </c>
      <c r="V85" s="66" t="s">
        <v>364</v>
      </c>
    </row>
    <row r="86" spans="1:22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9"/>
    </row>
    <row r="87" spans="1:22" ht="24">
      <c r="A87" s="70">
        <v>1</v>
      </c>
      <c r="B87" s="71" t="s">
        <v>365</v>
      </c>
      <c r="C87" s="72">
        <f>D87/D103</f>
        <v>4.1786681421529498E-2</v>
      </c>
      <c r="D87" s="73">
        <f>Planilha!H485</f>
        <v>23649.421699999999</v>
      </c>
      <c r="E87" s="74">
        <f>D87*G87</f>
        <v>23649.421699999999</v>
      </c>
      <c r="F87" s="75"/>
      <c r="G87" s="76">
        <v>1</v>
      </c>
      <c r="H87" s="75"/>
      <c r="I87" s="77"/>
      <c r="J87" s="78"/>
      <c r="K87" s="75"/>
      <c r="L87" s="75"/>
      <c r="M87" s="78"/>
      <c r="N87" s="77"/>
      <c r="O87" s="75"/>
      <c r="P87" s="78"/>
      <c r="Q87" s="77"/>
      <c r="R87" s="75"/>
      <c r="S87" s="78"/>
      <c r="T87" s="77"/>
      <c r="U87" s="75"/>
      <c r="V87" s="79"/>
    </row>
    <row r="88" spans="1:22">
      <c r="A88" s="80">
        <v>2</v>
      </c>
      <c r="B88" s="81" t="s">
        <v>22</v>
      </c>
      <c r="C88" s="82">
        <f>D88/D103</f>
        <v>3.8171036709585197E-3</v>
      </c>
      <c r="D88" s="83">
        <f>Planilha!H494</f>
        <v>2160.3125999999997</v>
      </c>
      <c r="E88" s="84">
        <f>D88*G88</f>
        <v>2160.3125999999997</v>
      </c>
      <c r="F88" s="85"/>
      <c r="G88" s="86">
        <v>1</v>
      </c>
      <c r="H88" s="87"/>
      <c r="I88" s="87"/>
      <c r="J88" s="88"/>
      <c r="K88" s="87"/>
      <c r="L88" s="85"/>
      <c r="M88" s="88"/>
      <c r="N88" s="87"/>
      <c r="O88" s="85"/>
      <c r="P88" s="88"/>
      <c r="Q88" s="87"/>
      <c r="R88" s="85"/>
      <c r="S88" s="88"/>
      <c r="T88" s="87"/>
      <c r="U88" s="85"/>
      <c r="V88" s="89"/>
    </row>
    <row r="89" spans="1:22">
      <c r="A89" s="80">
        <v>3</v>
      </c>
      <c r="B89" s="81" t="s">
        <v>28</v>
      </c>
      <c r="C89" s="82">
        <f>D89/D103</f>
        <v>9.0484467287016174E-2</v>
      </c>
      <c r="D89" s="83">
        <f>Planilha!H499</f>
        <v>51210.224200000004</v>
      </c>
      <c r="E89" s="87"/>
      <c r="F89" s="85"/>
      <c r="G89" s="88"/>
      <c r="H89" s="87"/>
      <c r="I89" s="87"/>
      <c r="J89" s="88"/>
      <c r="K89" s="87"/>
      <c r="L89" s="85"/>
      <c r="M89" s="88"/>
      <c r="N89" s="87"/>
      <c r="O89" s="85"/>
      <c r="P89" s="88"/>
      <c r="Q89" s="84">
        <f>D89*S89</f>
        <v>25605.112100000002</v>
      </c>
      <c r="R89" s="85"/>
      <c r="S89" s="86">
        <v>0.5</v>
      </c>
      <c r="T89" s="84">
        <f>D89*V89</f>
        <v>25605.112100000002</v>
      </c>
      <c r="U89" s="85"/>
      <c r="V89" s="90">
        <v>0.5</v>
      </c>
    </row>
    <row r="90" spans="1:22">
      <c r="A90" s="80">
        <v>4</v>
      </c>
      <c r="B90" s="81" t="s">
        <v>36</v>
      </c>
      <c r="C90" s="82">
        <f>D90/D103</f>
        <v>0.18457984711571038</v>
      </c>
      <c r="D90" s="83">
        <f>Planilha!H506</f>
        <v>104464.06590000002</v>
      </c>
      <c r="E90" s="84">
        <f>D90*G90</f>
        <v>83571.252720000019</v>
      </c>
      <c r="F90" s="85"/>
      <c r="G90" s="86">
        <v>0.8</v>
      </c>
      <c r="H90" s="84">
        <f>D90*J90</f>
        <v>20892.813180000005</v>
      </c>
      <c r="I90" s="87"/>
      <c r="J90" s="86">
        <v>0.2</v>
      </c>
      <c r="K90" s="87"/>
      <c r="L90" s="85"/>
      <c r="M90" s="88"/>
      <c r="N90" s="87"/>
      <c r="O90" s="85"/>
      <c r="P90" s="88"/>
      <c r="Q90" s="87"/>
      <c r="R90" s="85"/>
      <c r="S90" s="88"/>
      <c r="T90" s="87"/>
      <c r="U90" s="85"/>
      <c r="V90" s="89"/>
    </row>
    <row r="91" spans="1:22">
      <c r="A91" s="80">
        <v>5</v>
      </c>
      <c r="B91" s="81" t="s">
        <v>59</v>
      </c>
      <c r="C91" s="82">
        <f>D91/D103</f>
        <v>8.6559285243277828E-2</v>
      </c>
      <c r="D91" s="83">
        <f>Planilha!H522</f>
        <v>48988.743999999999</v>
      </c>
      <c r="E91" s="87"/>
      <c r="F91" s="85"/>
      <c r="G91" s="88"/>
      <c r="H91" s="84">
        <f>D91*J91</f>
        <v>48988.743999999999</v>
      </c>
      <c r="I91" s="87"/>
      <c r="J91" s="91">
        <v>1</v>
      </c>
      <c r="K91" s="87"/>
      <c r="L91" s="85"/>
      <c r="M91" s="88"/>
      <c r="N91" s="87"/>
      <c r="O91" s="85"/>
      <c r="P91" s="88"/>
      <c r="Q91" s="87"/>
      <c r="R91" s="85"/>
      <c r="S91" s="88"/>
      <c r="T91" s="87"/>
      <c r="U91" s="85"/>
      <c r="V91" s="89"/>
    </row>
    <row r="92" spans="1:22">
      <c r="A92" s="80">
        <v>6</v>
      </c>
      <c r="B92" s="81" t="s">
        <v>65</v>
      </c>
      <c r="C92" s="82">
        <f>D92/D103</f>
        <v>2.4275245418774686E-3</v>
      </c>
      <c r="D92" s="83">
        <f>Planilha!H526</f>
        <v>1373.8719999999998</v>
      </c>
      <c r="E92" s="87"/>
      <c r="F92" s="85"/>
      <c r="G92" s="88"/>
      <c r="H92" s="84">
        <f>D92*J92</f>
        <v>1373.8719999999998</v>
      </c>
      <c r="I92" s="87"/>
      <c r="J92" s="91">
        <v>1</v>
      </c>
      <c r="K92" s="87"/>
      <c r="L92" s="85"/>
      <c r="M92" s="88"/>
      <c r="N92" s="87"/>
      <c r="O92" s="85"/>
      <c r="P92" s="88"/>
      <c r="Q92" s="87"/>
      <c r="R92" s="85"/>
      <c r="S92" s="88"/>
      <c r="T92" s="87"/>
      <c r="U92" s="85"/>
      <c r="V92" s="89"/>
    </row>
    <row r="93" spans="1:22" ht="24">
      <c r="A93" s="80">
        <v>7</v>
      </c>
      <c r="B93" s="81" t="s">
        <v>366</v>
      </c>
      <c r="C93" s="82">
        <f>D93/D103</f>
        <v>0.28432376108004748</v>
      </c>
      <c r="D93" s="83">
        <f>Planilha!H530</f>
        <v>160914.7292</v>
      </c>
      <c r="E93" s="87"/>
      <c r="F93" s="85"/>
      <c r="G93" s="88"/>
      <c r="H93" s="84">
        <f>D93*J93</f>
        <v>32182.94584</v>
      </c>
      <c r="I93" s="87"/>
      <c r="J93" s="86">
        <v>0.2</v>
      </c>
      <c r="K93" s="84">
        <f>D93*M93</f>
        <v>128731.78336</v>
      </c>
      <c r="L93" s="85"/>
      <c r="M93" s="86">
        <v>0.8</v>
      </c>
      <c r="N93" s="87"/>
      <c r="O93" s="85"/>
      <c r="P93" s="88"/>
      <c r="Q93" s="87"/>
      <c r="R93" s="85"/>
      <c r="S93" s="88"/>
      <c r="T93" s="87"/>
      <c r="U93" s="85"/>
      <c r="V93" s="89"/>
    </row>
    <row r="94" spans="1:22">
      <c r="A94" s="80">
        <v>8</v>
      </c>
      <c r="B94" s="81" t="s">
        <v>105</v>
      </c>
      <c r="C94" s="82">
        <f>D94/D103</f>
        <v>0.10069911919465667</v>
      </c>
      <c r="D94" s="83">
        <f>Planilha!H560</f>
        <v>56991.267400000004</v>
      </c>
      <c r="E94" s="87"/>
      <c r="F94" s="85"/>
      <c r="G94" s="88"/>
      <c r="H94" s="87"/>
      <c r="I94" s="87"/>
      <c r="J94" s="88"/>
      <c r="K94" s="87"/>
      <c r="L94" s="85"/>
      <c r="M94" s="88"/>
      <c r="N94" s="84">
        <f>D94*P94</f>
        <v>56991.267400000004</v>
      </c>
      <c r="O94" s="85"/>
      <c r="P94" s="86">
        <v>1</v>
      </c>
      <c r="Q94" s="87"/>
      <c r="R94" s="85"/>
      <c r="S94" s="88"/>
      <c r="T94" s="87"/>
      <c r="U94" s="85"/>
      <c r="V94" s="89"/>
    </row>
    <row r="95" spans="1:22">
      <c r="A95" s="80">
        <v>9</v>
      </c>
      <c r="B95" s="81" t="s">
        <v>127</v>
      </c>
      <c r="C95" s="82">
        <f>D95/D103</f>
        <v>8.4715106436994203E-2</v>
      </c>
      <c r="D95" s="83">
        <f>Planilha!H579</f>
        <v>47945.020000000004</v>
      </c>
      <c r="E95" s="87"/>
      <c r="F95" s="85"/>
      <c r="G95" s="88"/>
      <c r="H95" s="87"/>
      <c r="I95" s="87"/>
      <c r="J95" s="88"/>
      <c r="K95" s="87"/>
      <c r="L95" s="85"/>
      <c r="M95" s="88"/>
      <c r="N95" s="84">
        <f>D95*P95</f>
        <v>47945.020000000004</v>
      </c>
      <c r="O95" s="85"/>
      <c r="P95" s="86">
        <v>1</v>
      </c>
      <c r="Q95" s="87"/>
      <c r="R95" s="85"/>
      <c r="S95" s="88"/>
      <c r="T95" s="87"/>
      <c r="U95" s="85"/>
      <c r="V95" s="89"/>
    </row>
    <row r="96" spans="1:22">
      <c r="A96" s="80">
        <v>10</v>
      </c>
      <c r="B96" s="81" t="s">
        <v>178</v>
      </c>
      <c r="C96" s="82">
        <f>D96/D103</f>
        <v>0.11455550742004791</v>
      </c>
      <c r="D96" s="83">
        <f>Planilha!H629</f>
        <v>64833.373</v>
      </c>
      <c r="E96" s="87"/>
      <c r="F96" s="85"/>
      <c r="G96" s="88"/>
      <c r="H96" s="87"/>
      <c r="I96" s="87"/>
      <c r="J96" s="88"/>
      <c r="K96" s="87"/>
      <c r="L96" s="85"/>
      <c r="M96" s="88"/>
      <c r="N96" s="87"/>
      <c r="O96" s="85"/>
      <c r="P96" s="88"/>
      <c r="Q96" s="84">
        <f>D96*S96</f>
        <v>64833.373</v>
      </c>
      <c r="R96" s="85"/>
      <c r="S96" s="91">
        <v>1</v>
      </c>
      <c r="T96" s="87"/>
      <c r="U96" s="85"/>
      <c r="V96" s="89"/>
    </row>
    <row r="97" spans="1:22">
      <c r="A97" s="80">
        <v>11</v>
      </c>
      <c r="B97" s="81" t="s">
        <v>203</v>
      </c>
      <c r="C97" s="82">
        <f>D97/D103</f>
        <v>2.653492651433254E-3</v>
      </c>
      <c r="D97" s="83">
        <f>Planilha!H686</f>
        <v>1501.76</v>
      </c>
      <c r="E97" s="87"/>
      <c r="F97" s="85"/>
      <c r="G97" s="88"/>
      <c r="H97" s="87"/>
      <c r="I97" s="87"/>
      <c r="J97" s="88"/>
      <c r="K97" s="87"/>
      <c r="L97" s="85"/>
      <c r="M97" s="88"/>
      <c r="N97" s="87"/>
      <c r="O97" s="85"/>
      <c r="P97" s="88"/>
      <c r="Q97" s="84">
        <f>D97*S97</f>
        <v>1501.76</v>
      </c>
      <c r="R97" s="85"/>
      <c r="S97" s="91">
        <v>1</v>
      </c>
      <c r="T97" s="87"/>
      <c r="U97" s="85"/>
      <c r="V97" s="89"/>
    </row>
    <row r="98" spans="1:22">
      <c r="A98" s="80">
        <v>12</v>
      </c>
      <c r="B98" s="81" t="s">
        <v>208</v>
      </c>
      <c r="C98" s="82">
        <f>D98/D103</f>
        <v>9.985935881126264E-4</v>
      </c>
      <c r="D98" s="92">
        <f>Planilha!H690</f>
        <v>565.16</v>
      </c>
      <c r="E98" s="87"/>
      <c r="F98" s="85"/>
      <c r="G98" s="88"/>
      <c r="H98" s="87"/>
      <c r="I98" s="87"/>
      <c r="J98" s="88"/>
      <c r="K98" s="87"/>
      <c r="L98" s="85"/>
      <c r="M98" s="88"/>
      <c r="N98" s="87"/>
      <c r="O98" s="85"/>
      <c r="P98" s="88"/>
      <c r="Q98" s="87"/>
      <c r="R98" s="85"/>
      <c r="S98" s="88"/>
      <c r="T98" s="84">
        <f>D98*V98</f>
        <v>565.16</v>
      </c>
      <c r="U98" s="85"/>
      <c r="V98" s="90">
        <v>1</v>
      </c>
    </row>
    <row r="99" spans="1:22">
      <c r="A99" s="80">
        <v>13</v>
      </c>
      <c r="B99" s="81" t="s">
        <v>216</v>
      </c>
      <c r="C99" s="82">
        <f>D99/D103</f>
        <v>2.3995103483379259E-3</v>
      </c>
      <c r="D99" s="83">
        <f>Planilha!H697</f>
        <v>1358.0172</v>
      </c>
      <c r="E99" s="87"/>
      <c r="F99" s="85"/>
      <c r="G99" s="88"/>
      <c r="H99" s="87"/>
      <c r="I99" s="87"/>
      <c r="J99" s="88"/>
      <c r="K99" s="87"/>
      <c r="L99" s="85"/>
      <c r="M99" s="88"/>
      <c r="N99" s="87"/>
      <c r="O99" s="85"/>
      <c r="P99" s="88"/>
      <c r="Q99" s="87"/>
      <c r="R99" s="85"/>
      <c r="S99" s="88"/>
      <c r="T99" s="84">
        <f>D99*V99</f>
        <v>1358.0172</v>
      </c>
      <c r="U99" s="85"/>
      <c r="V99" s="90">
        <v>1</v>
      </c>
    </row>
    <row r="100" spans="1:22">
      <c r="A100" s="80"/>
      <c r="B100" s="93"/>
      <c r="C100" s="94"/>
      <c r="D100" s="88"/>
      <c r="E100" s="95"/>
      <c r="F100" s="88"/>
      <c r="G100" s="88"/>
      <c r="H100" s="95"/>
      <c r="I100" s="95"/>
      <c r="J100" s="88"/>
      <c r="K100" s="95"/>
      <c r="L100" s="88"/>
      <c r="M100" s="88"/>
      <c r="N100" s="95"/>
      <c r="O100" s="88"/>
      <c r="P100" s="88"/>
      <c r="Q100" s="95"/>
      <c r="R100" s="88"/>
      <c r="S100" s="88"/>
      <c r="T100" s="95"/>
      <c r="U100" s="88"/>
      <c r="V100" s="89"/>
    </row>
    <row r="101" spans="1:22">
      <c r="A101" s="96"/>
      <c r="B101" s="97"/>
      <c r="C101" s="98"/>
      <c r="D101" s="99"/>
      <c r="E101" s="100"/>
      <c r="F101" s="99"/>
      <c r="G101" s="99"/>
      <c r="H101" s="100"/>
      <c r="I101" s="100"/>
      <c r="J101" s="99"/>
      <c r="K101" s="100"/>
      <c r="L101" s="99"/>
      <c r="M101" s="99"/>
      <c r="N101" s="100"/>
      <c r="O101" s="99"/>
      <c r="P101" s="99"/>
      <c r="Q101" s="100"/>
      <c r="R101" s="99"/>
      <c r="S101" s="99"/>
      <c r="T101" s="100"/>
      <c r="U101" s="99"/>
      <c r="V101" s="101"/>
    </row>
    <row r="102" spans="1:22">
      <c r="A102" s="102"/>
      <c r="B102" s="103"/>
      <c r="C102" s="104"/>
      <c r="D102" s="103"/>
      <c r="E102" s="105"/>
      <c r="F102" s="103"/>
      <c r="G102" s="103"/>
      <c r="H102" s="105"/>
      <c r="I102" s="103"/>
      <c r="J102" s="103"/>
      <c r="K102" s="105"/>
      <c r="L102" s="103"/>
      <c r="M102" s="103"/>
      <c r="N102" s="105"/>
      <c r="O102" s="103"/>
      <c r="P102" s="103"/>
      <c r="Q102" s="105"/>
      <c r="R102" s="103"/>
      <c r="S102" s="103"/>
      <c r="T102" s="105"/>
      <c r="U102" s="103"/>
      <c r="V102" s="106"/>
    </row>
    <row r="103" spans="1:22">
      <c r="A103" s="154" t="s">
        <v>367</v>
      </c>
      <c r="B103" s="154"/>
      <c r="C103" s="107">
        <f>SUM(C87:C102)</f>
        <v>1</v>
      </c>
      <c r="D103" s="108">
        <f>SUM(D87:D99)</f>
        <v>565955.96720000007</v>
      </c>
      <c r="E103" s="109">
        <f>SUM(E87:E100)</f>
        <v>109380.98702000002</v>
      </c>
      <c r="F103" s="110"/>
      <c r="G103" s="107">
        <f>E103/D103</f>
        <v>0.19326766278505633</v>
      </c>
      <c r="H103" s="109">
        <f>SUM(H87:H100)</f>
        <v>103438.37502000001</v>
      </c>
      <c r="I103" s="110"/>
      <c r="J103" s="107">
        <f>H103/D103</f>
        <v>0.18276753142430688</v>
      </c>
      <c r="K103" s="109">
        <f>SUM(K87:K100)</f>
        <v>128731.78336</v>
      </c>
      <c r="L103" s="110"/>
      <c r="M103" s="107">
        <f>K103/D103</f>
        <v>0.22745900886403797</v>
      </c>
      <c r="N103" s="109">
        <f>SUM(N87:N100)</f>
        <v>104936.2874</v>
      </c>
      <c r="O103" s="110"/>
      <c r="P103" s="107">
        <f>N103/D103</f>
        <v>0.18541422563165086</v>
      </c>
      <c r="Q103" s="109">
        <f>SUM(Q87:Q100)</f>
        <v>91940.2451</v>
      </c>
      <c r="R103" s="110"/>
      <c r="S103" s="107">
        <f>Q103/D103</f>
        <v>0.16245123371498923</v>
      </c>
      <c r="T103" s="109">
        <f>SUM(T87:T100)</f>
        <v>27528.2893</v>
      </c>
      <c r="U103" s="110"/>
      <c r="V103" s="107">
        <f>T103/D103</f>
        <v>4.8640337579958635E-2</v>
      </c>
    </row>
    <row r="104" spans="1:22">
      <c r="A104" s="154" t="s">
        <v>368</v>
      </c>
      <c r="B104" s="154"/>
      <c r="C104" s="111"/>
      <c r="D104" s="112"/>
      <c r="E104" s="113"/>
      <c r="F104" s="112"/>
      <c r="G104" s="112"/>
      <c r="H104" s="109">
        <f>E103+H103</f>
        <v>212819.36204000004</v>
      </c>
      <c r="I104" s="110"/>
      <c r="J104" s="107">
        <f>G103+J103</f>
        <v>0.37603519420936321</v>
      </c>
      <c r="K104" s="109">
        <f>H104+K103</f>
        <v>341551.14540000004</v>
      </c>
      <c r="L104" s="110"/>
      <c r="M104" s="107">
        <f>J104+M103</f>
        <v>0.60349420307340118</v>
      </c>
      <c r="N104" s="109">
        <f>K104+N103</f>
        <v>446487.43280000007</v>
      </c>
      <c r="O104" s="110"/>
      <c r="P104" s="107">
        <f>M104+P103</f>
        <v>0.78890842870505207</v>
      </c>
      <c r="Q104" s="109">
        <f>N104+Q103</f>
        <v>538427.67790000001</v>
      </c>
      <c r="R104" s="110"/>
      <c r="S104" s="107">
        <f>P104+S103</f>
        <v>0.95135966242004133</v>
      </c>
      <c r="T104" s="114">
        <f>Q104+T103</f>
        <v>565955.96719999996</v>
      </c>
      <c r="U104" s="110"/>
      <c r="V104" s="107">
        <f>S104+V103</f>
        <v>1</v>
      </c>
    </row>
  </sheetData>
  <mergeCells count="42">
    <mergeCell ref="A32:B32"/>
    <mergeCell ref="A12:A13"/>
    <mergeCell ref="B12:B13"/>
    <mergeCell ref="A3:V3"/>
    <mergeCell ref="A31:B31"/>
    <mergeCell ref="E12:G12"/>
    <mergeCell ref="H12:J12"/>
    <mergeCell ref="K12:M12"/>
    <mergeCell ref="C12:C13"/>
    <mergeCell ref="D12:D13"/>
    <mergeCell ref="N12:P12"/>
    <mergeCell ref="Q12:S12"/>
    <mergeCell ref="T12:V12"/>
    <mergeCell ref="A10:B10"/>
    <mergeCell ref="A103:B103"/>
    <mergeCell ref="A104:B104"/>
    <mergeCell ref="A67:B67"/>
    <mergeCell ref="A68:B68"/>
    <mergeCell ref="A75:V75"/>
    <mergeCell ref="A82:B82"/>
    <mergeCell ref="A84:A85"/>
    <mergeCell ref="B84:B85"/>
    <mergeCell ref="C84:C85"/>
    <mergeCell ref="D84:D85"/>
    <mergeCell ref="E84:G84"/>
    <mergeCell ref="H84:J84"/>
    <mergeCell ref="K84:M84"/>
    <mergeCell ref="N84:P84"/>
    <mergeCell ref="Q84:S84"/>
    <mergeCell ref="T84:V84"/>
    <mergeCell ref="A39:V39"/>
    <mergeCell ref="A46:B46"/>
    <mergeCell ref="A48:A49"/>
    <mergeCell ref="B48:B49"/>
    <mergeCell ref="C48:C49"/>
    <mergeCell ref="D48:D49"/>
    <mergeCell ref="E48:G48"/>
    <mergeCell ref="H48:J48"/>
    <mergeCell ref="K48:M48"/>
    <mergeCell ref="N48:P48"/>
    <mergeCell ref="Q48:S48"/>
    <mergeCell ref="T48:V48"/>
  </mergeCells>
  <pageMargins left="0.55000000000000004" right="0.49" top="1.4173228346456694" bottom="0.74803149606299213" header="0.31496062992125984" footer="0.31496062992125984"/>
  <pageSetup paperSize="9" scale="64" orientation="landscape" horizontalDpi="0" verticalDpi="0" r:id="rId1"/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</vt:lpstr>
      <vt:lpstr>Cronograma</vt:lpstr>
      <vt:lpstr>Planilha!Area_de_impressao</vt:lpstr>
      <vt:lpstr>Planilha!Titulos_de_impressao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 Paulinely Leite de Sousa</dc:creator>
  <cp:lastModifiedBy>Alyson Paulinely Leite de Sousa</cp:lastModifiedBy>
  <cp:lastPrinted>2021-05-31T23:06:16Z</cp:lastPrinted>
  <dcterms:created xsi:type="dcterms:W3CDTF">2021-05-28T02:25:38Z</dcterms:created>
  <dcterms:modified xsi:type="dcterms:W3CDTF">2021-10-26T01:44:07Z</dcterms:modified>
</cp:coreProperties>
</file>